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filterPrivacy="1" codeName="ThisWorkbook" defaultThemeVersion="124226"/>
  <bookViews>
    <workbookView xWindow="13575" yWindow="270" windowWidth="14775" windowHeight="14940" tabRatio="709" firstSheet="10" activeTab="15"/>
  </bookViews>
  <sheets>
    <sheet name="foxz" sheetId="16" state="veryHidden" r:id="rId1"/>
    <sheet name="DS Tổng hợp viện trợ" sheetId="8" state="hidden" r:id="rId2"/>
    <sheet name="BTC.B7 phân bổ viện trợ hiện vậ" sheetId="10" state="hidden" r:id="rId3"/>
    <sheet name="TH vien tro + trong nước" sheetId="9" state="hidden" r:id="rId4"/>
    <sheet name="Tong hop tiep nhan, xuat cap" sheetId="17" state="hidden" r:id="rId5"/>
    <sheet name="Tong hop phan bo trong nuoc" sheetId="27" state="hidden" r:id="rId6"/>
    <sheet name="Tong hop phan bo" sheetId="18" state="hidden" r:id="rId7"/>
    <sheet name="BTC.B6 Viện trợ hiện vật" sheetId="25" state="hidden" r:id="rId8"/>
    <sheet name="DS Tổng hợp viện trợ (2)" sheetId="24" state="hidden" r:id="rId9"/>
    <sheet name="BTC.B7 " sheetId="26" state="hidden" r:id="rId10"/>
    <sheet name="PL1. Tổng hợp SL cấp 3 thuốc" sheetId="21" r:id="rId11"/>
    <sheet name="PL2. Tổng hợp SL cấp Remdesivir" sheetId="22" r:id="rId12"/>
    <sheet name="PL1. Tổng hợp SL cấp kháng thể" sheetId="23" r:id="rId13"/>
    <sheet name="BTC.B2.VX viện trợ" sheetId="11" state="hidden" r:id="rId14"/>
    <sheet name="BTC.B3.phân bổ VX viện trợ" sheetId="12" state="hidden" r:id="rId15"/>
    <sheet name="MAU BAO CAO" sheetId="36" r:id="rId16"/>
  </sheets>
  <externalReferences>
    <externalReference r:id="rId17"/>
    <externalReference r:id="rId18"/>
  </externalReferences>
  <definedNames>
    <definedName name="_Fill" localSheetId="5" hidden="1">#REF!</definedName>
    <definedName name="_Fill" hidden="1">#REF!</definedName>
    <definedName name="_xlnm._FilterDatabase" localSheetId="10" hidden="1">'PL1. Tổng hợp SL cấp 3 thuốc'!$A$11:$F$125</definedName>
    <definedName name="_xlnm.Print_Area" localSheetId="7">'BTC.B6 Viện trợ hiện vật'!$A$4:$J$61</definedName>
    <definedName name="_xlnm.Print_Area" localSheetId="9">'BTC.B7 '!$A$1:$EZ$235</definedName>
    <definedName name="_xlnm.Print_Area" localSheetId="1">'DS Tổng hợp viện trợ'!$A$1:$M$76</definedName>
    <definedName name="_xlnm.Print_Area" localSheetId="8">'DS Tổng hợp viện trợ (2)'!$A$1:$M$95</definedName>
    <definedName name="_xlnm.Print_Area" localSheetId="11">'PL2. Tổng hợp SL cấp Remdesivir'!$A$7:$C$55</definedName>
    <definedName name="_xlnm.Print_Area" localSheetId="5">'Tong hop phan bo trong nuoc'!$A$1:$AP$271</definedName>
    <definedName name="_xlnm.Print_Titles" localSheetId="7">'BTC.B6 Viện trợ hiện vật'!$A:$B,'BTC.B6 Viện trợ hiện vật'!$5:$8</definedName>
    <definedName name="_xlnm.Print_Titles" localSheetId="9">'BTC.B7 '!$A:$B,'BTC.B7 '!$3:$5</definedName>
    <definedName name="_xlnm.Print_Titles" localSheetId="1">'DS Tổng hợp viện trợ'!$3:$5</definedName>
    <definedName name="_xlnm.Print_Titles" localSheetId="8">'DS Tổng hợp viện trợ (2)'!$3:$5</definedName>
    <definedName name="_xlnm.Print_Titles" localSheetId="10">'PL1. Tổng hợp SL cấp 3 thuốc'!$6:$7</definedName>
    <definedName name="_xlnm.Print_Titles" localSheetId="3">'TH vien tro + trong nước'!$5:$7</definedName>
    <definedName name="_xlnm.Print_Titles" localSheetId="6">'Tong hop phan bo'!$A:$B,'Tong hop phan bo'!$8:$10</definedName>
    <definedName name="_xlnm.Print_Titles" localSheetId="5">'Tong hop phan bo trong nuoc'!$B:$C,'Tong hop phan bo trong nuoc'!$8:$10</definedName>
    <definedName name="_xlnm.Print_Titles" localSheetId="4">'Tong hop tiep nhan, xuat cap'!$A:$B,'Tong hop tiep nhan, xuat cap'!$6:$9</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AJ115" i="22" l="1"/>
  <c r="G15" i="36"/>
  <c r="F15" i="36"/>
  <c r="E15" i="36"/>
  <c r="D15" i="36"/>
  <c r="C15" i="36"/>
  <c r="G11" i="36"/>
  <c r="F11" i="36"/>
  <c r="E11" i="36"/>
  <c r="D11" i="36"/>
  <c r="C11" i="36"/>
  <c r="F7" i="36"/>
  <c r="E7" i="36"/>
  <c r="D7" i="36"/>
  <c r="C7" i="36"/>
  <c r="G7" i="36" l="1"/>
  <c r="A22" i="21"/>
  <c r="A23" i="21" s="1"/>
  <c r="A24" i="21" s="1"/>
  <c r="A25" i="21" s="1"/>
  <c r="A26" i="21" s="1"/>
  <c r="A27" i="21" s="1"/>
  <c r="A28" i="21" s="1"/>
  <c r="A29" i="21" s="1"/>
  <c r="A30" i="21" s="1"/>
  <c r="A31" i="21" s="1"/>
  <c r="A32" i="21" s="1"/>
  <c r="A33" i="21" s="1"/>
  <c r="A34" i="21" s="1"/>
  <c r="A35" i="21" s="1"/>
  <c r="A36" i="21" s="1"/>
  <c r="A37" i="21" s="1"/>
  <c r="A38" i="21" s="1"/>
  <c r="A39" i="21" s="1"/>
  <c r="A40" i="21" s="1"/>
  <c r="A41" i="21" s="1"/>
  <c r="A42" i="21" s="1"/>
  <c r="A43" i="21" s="1"/>
  <c r="A44" i="21" s="1"/>
  <c r="A45" i="21" s="1"/>
  <c r="A46" i="21" s="1"/>
  <c r="A47" i="21" s="1"/>
  <c r="A48" i="21" s="1"/>
  <c r="A49" i="21" s="1"/>
  <c r="A50" i="21" s="1"/>
  <c r="A51" i="21" s="1"/>
  <c r="A52" i="21" s="1"/>
  <c r="C22" i="21" l="1"/>
  <c r="E58" i="21" l="1"/>
  <c r="E56" i="21"/>
  <c r="C119" i="22" l="1"/>
  <c r="C118" i="22"/>
  <c r="C117" i="22"/>
  <c r="C116" i="22"/>
  <c r="C115" i="22"/>
  <c r="C114" i="22"/>
  <c r="C113" i="22"/>
  <c r="C112" i="22"/>
  <c r="C111" i="22"/>
  <c r="C110" i="22"/>
  <c r="C109" i="22"/>
  <c r="C108" i="22"/>
  <c r="C107" i="22"/>
  <c r="C106" i="22"/>
  <c r="C105" i="22"/>
  <c r="C104" i="22"/>
  <c r="C103" i="22"/>
  <c r="C102" i="22"/>
  <c r="C101" i="22"/>
  <c r="C100" i="22"/>
  <c r="C99" i="22"/>
  <c r="C98" i="22"/>
  <c r="C97" i="22"/>
  <c r="C96" i="22"/>
  <c r="C95" i="22"/>
  <c r="C94" i="22"/>
  <c r="C93" i="22"/>
  <c r="C92" i="22"/>
  <c r="C91" i="22"/>
  <c r="C90" i="22"/>
  <c r="C89" i="22"/>
  <c r="C88" i="22"/>
  <c r="C87" i="22"/>
  <c r="C86" i="22"/>
  <c r="C85" i="22"/>
  <c r="C84" i="22"/>
  <c r="C83" i="22"/>
  <c r="C82" i="22"/>
  <c r="C81" i="22"/>
  <c r="C80" i="22"/>
  <c r="C79" i="22"/>
  <c r="C78" i="22"/>
  <c r="C77" i="22"/>
  <c r="C76" i="22"/>
  <c r="C74" i="22"/>
  <c r="C73" i="22"/>
  <c r="C72" i="22"/>
  <c r="C71" i="22"/>
  <c r="C70" i="22"/>
  <c r="C69" i="22"/>
  <c r="C68" i="22"/>
  <c r="C67" i="22"/>
  <c r="C66" i="22"/>
  <c r="C65" i="22"/>
  <c r="C64" i="22"/>
  <c r="C63" i="22"/>
  <c r="C62" i="22"/>
  <c r="C61" i="22"/>
  <c r="C60" i="22"/>
  <c r="C59" i="22"/>
  <c r="C58" i="22"/>
  <c r="C57" i="22"/>
  <c r="C55" i="22"/>
  <c r="C54" i="22"/>
  <c r="C53" i="22"/>
  <c r="C52" i="22"/>
  <c r="C51" i="22"/>
  <c r="C50" i="22"/>
  <c r="C49" i="22"/>
  <c r="C48" i="22"/>
  <c r="C60" i="21" s="1"/>
  <c r="C47" i="22"/>
  <c r="C45" i="22"/>
  <c r="C44" i="22"/>
  <c r="C43" i="22"/>
  <c r="C42" i="22"/>
  <c r="C41" i="22"/>
  <c r="C40" i="22"/>
  <c r="C39" i="22"/>
  <c r="C38" i="22"/>
  <c r="C37" i="22"/>
  <c r="C36" i="22"/>
  <c r="C35" i="22"/>
  <c r="C34" i="22"/>
  <c r="C33" i="22"/>
  <c r="C32" i="22"/>
  <c r="C31" i="22"/>
  <c r="C30" i="22"/>
  <c r="C29" i="22"/>
  <c r="C28" i="22"/>
  <c r="C27" i="22"/>
  <c r="C26" i="22"/>
  <c r="C25" i="22"/>
  <c r="C24" i="22"/>
  <c r="C23" i="22"/>
  <c r="C22" i="22"/>
  <c r="C21" i="22"/>
  <c r="C20" i="22"/>
  <c r="C19" i="22"/>
  <c r="C18" i="22"/>
  <c r="C17" i="22"/>
  <c r="C16" i="22"/>
  <c r="C15" i="22"/>
  <c r="C14" i="22"/>
  <c r="C13" i="22"/>
  <c r="C12" i="22"/>
  <c r="C10" i="22"/>
  <c r="C9" i="22"/>
  <c r="C8" i="22"/>
  <c r="AK56" i="22"/>
  <c r="AJ56" i="22"/>
  <c r="AI56" i="22"/>
  <c r="AH56" i="22"/>
  <c r="AG56" i="22"/>
  <c r="AF56" i="22"/>
  <c r="AL46" i="22"/>
  <c r="AK46" i="22"/>
  <c r="AJ46" i="22"/>
  <c r="AI46" i="22"/>
  <c r="AH46" i="22"/>
  <c r="AG46" i="22"/>
  <c r="AK7" i="22"/>
  <c r="AJ7" i="22"/>
  <c r="AI7" i="22"/>
  <c r="AH7" i="22"/>
  <c r="AG7" i="22"/>
  <c r="C48" i="21" l="1"/>
  <c r="AJ6" i="22"/>
  <c r="AK6" i="22"/>
  <c r="AI6" i="22"/>
  <c r="AH6" i="22"/>
  <c r="AG6" i="22"/>
  <c r="C50" i="21" l="1"/>
  <c r="D42" i="21" l="1"/>
  <c r="C47" i="21" l="1"/>
  <c r="AE56" i="22" l="1"/>
  <c r="AD56" i="22"/>
  <c r="AC56" i="22"/>
  <c r="AE46" i="22"/>
  <c r="AD46" i="22"/>
  <c r="AC46" i="22"/>
  <c r="AE7" i="22"/>
  <c r="AE6" i="22" s="1"/>
  <c r="AD7" i="22"/>
  <c r="AC7" i="22"/>
  <c r="AD6" i="22" l="1"/>
  <c r="AC6" i="22"/>
  <c r="AF7" i="22" l="1"/>
  <c r="AB7" i="22"/>
  <c r="C57" i="21" l="1"/>
  <c r="AA7" i="22"/>
  <c r="AB56" i="22" l="1"/>
  <c r="AA56" i="22"/>
  <c r="Z56" i="22"/>
  <c r="AF46" i="22"/>
  <c r="AB46" i="22"/>
  <c r="AA46" i="22"/>
  <c r="Z46" i="22"/>
  <c r="Z7" i="22"/>
  <c r="AB6" i="22" l="1"/>
  <c r="AF6" i="22"/>
  <c r="AA6" i="22"/>
  <c r="Z6" i="22"/>
  <c r="Y75" i="22" l="1"/>
  <c r="C75" i="22" s="1"/>
  <c r="H277" i="27" l="1"/>
  <c r="H276" i="27"/>
  <c r="H275" i="27"/>
  <c r="H274" i="27"/>
  <c r="H273" i="27"/>
  <c r="H272" i="27"/>
  <c r="H271" i="27"/>
  <c r="H269" i="27"/>
  <c r="H268" i="27"/>
  <c r="H267" i="27"/>
  <c r="H266" i="27"/>
  <c r="H265" i="27"/>
  <c r="H264" i="27"/>
  <c r="H263" i="27"/>
  <c r="H262" i="27"/>
  <c r="H261" i="27"/>
  <c r="H260" i="27"/>
  <c r="H259" i="27"/>
  <c r="H258" i="27"/>
  <c r="H257" i="27"/>
  <c r="H256" i="27"/>
  <c r="H255" i="27"/>
  <c r="H254" i="27"/>
  <c r="H253" i="27"/>
  <c r="H252" i="27"/>
  <c r="H251" i="27"/>
  <c r="H250" i="27"/>
  <c r="H249" i="27"/>
  <c r="H248" i="27"/>
  <c r="H247" i="27"/>
  <c r="H246" i="27"/>
  <c r="H245" i="27"/>
  <c r="H244" i="27"/>
  <c r="H243" i="27"/>
  <c r="H242" i="27"/>
  <c r="H241" i="27"/>
  <c r="H240" i="27"/>
  <c r="H239" i="27"/>
  <c r="H238" i="27"/>
  <c r="H237" i="27"/>
  <c r="H236" i="27"/>
  <c r="H235" i="27"/>
  <c r="H234" i="27"/>
  <c r="H233" i="27"/>
  <c r="H232" i="27"/>
  <c r="H231" i="27"/>
  <c r="H230" i="27"/>
  <c r="H229" i="27"/>
  <c r="H228" i="27"/>
  <c r="H227" i="27"/>
  <c r="H226" i="27"/>
  <c r="H225" i="27"/>
  <c r="H224" i="27"/>
  <c r="H223" i="27"/>
  <c r="H222" i="27"/>
  <c r="H221" i="27"/>
  <c r="H220" i="27"/>
  <c r="H219" i="27"/>
  <c r="H218" i="27"/>
  <c r="H217" i="27"/>
  <c r="H216" i="27"/>
  <c r="H215" i="27"/>
  <c r="H214" i="27"/>
  <c r="H213" i="27"/>
  <c r="H212" i="27"/>
  <c r="H211" i="27"/>
  <c r="H210" i="27"/>
  <c r="H209" i="27"/>
  <c r="H208" i="27"/>
  <c r="H207" i="27"/>
  <c r="H206" i="27"/>
  <c r="H205" i="27"/>
  <c r="H204" i="27"/>
  <c r="H203" i="27"/>
  <c r="H202" i="27"/>
  <c r="H201" i="27"/>
  <c r="H200" i="27"/>
  <c r="H199" i="27"/>
  <c r="H198" i="27"/>
  <c r="H197" i="27"/>
  <c r="H196" i="27"/>
  <c r="H195" i="27"/>
  <c r="H194" i="27"/>
  <c r="H193" i="27"/>
  <c r="H192" i="27"/>
  <c r="H191" i="27"/>
  <c r="H188" i="27"/>
  <c r="H187" i="27"/>
  <c r="H186" i="27"/>
  <c r="H185" i="27"/>
  <c r="H184" i="27"/>
  <c r="H183" i="27"/>
  <c r="H182" i="27"/>
  <c r="H180" i="27"/>
  <c r="H179" i="27"/>
  <c r="H178" i="27"/>
  <c r="H181" i="27"/>
  <c r="H270" i="27"/>
  <c r="H120" i="27"/>
  <c r="H119" i="27"/>
  <c r="H118" i="27"/>
  <c r="H117" i="27"/>
  <c r="H116" i="27"/>
  <c r="H115" i="27"/>
  <c r="H114" i="27"/>
  <c r="H113" i="27"/>
  <c r="H112" i="27"/>
  <c r="H111" i="27"/>
  <c r="H110" i="27"/>
  <c r="H109" i="27"/>
  <c r="H108" i="27"/>
  <c r="H107" i="27"/>
  <c r="H106" i="27"/>
  <c r="H105" i="27"/>
  <c r="H104" i="27"/>
  <c r="H103" i="27"/>
  <c r="H102" i="27"/>
  <c r="H101" i="27"/>
  <c r="H100" i="27"/>
  <c r="H99" i="27"/>
  <c r="H98" i="27"/>
  <c r="H97" i="27"/>
  <c r="H96" i="27"/>
  <c r="H95" i="27"/>
  <c r="H94" i="27"/>
  <c r="H93" i="27"/>
  <c r="H92" i="27"/>
  <c r="H91" i="27"/>
  <c r="H90" i="27"/>
  <c r="H89" i="27"/>
  <c r="H88" i="27"/>
  <c r="H87" i="27"/>
  <c r="H86" i="27"/>
  <c r="H85" i="27"/>
  <c r="H84" i="27"/>
  <c r="H83" i="27"/>
  <c r="H82" i="27"/>
  <c r="H81" i="27"/>
  <c r="H80" i="27"/>
  <c r="H79" i="27"/>
  <c r="H78" i="27"/>
  <c r="H77" i="27"/>
  <c r="H76" i="27"/>
  <c r="H75" i="27"/>
  <c r="H74" i="27"/>
  <c r="H73" i="27"/>
  <c r="H72" i="27"/>
  <c r="H71" i="27"/>
  <c r="H70" i="27"/>
  <c r="H69" i="27"/>
  <c r="H68" i="27"/>
  <c r="H67" i="27"/>
  <c r="H66" i="27"/>
  <c r="H65" i="27"/>
  <c r="H64" i="27"/>
  <c r="H63" i="27"/>
  <c r="H62" i="27"/>
  <c r="H61" i="27"/>
  <c r="H60" i="27"/>
  <c r="H59" i="27"/>
  <c r="H58" i="27"/>
  <c r="H56" i="27"/>
  <c r="H55" i="27"/>
  <c r="H54" i="27"/>
  <c r="H53" i="27"/>
  <c r="H52" i="27"/>
  <c r="H51" i="27"/>
  <c r="H50" i="27"/>
  <c r="H49" i="27"/>
  <c r="H48" i="27"/>
  <c r="H47" i="27"/>
  <c r="H46" i="27"/>
  <c r="H45" i="27"/>
  <c r="H44" i="27"/>
  <c r="H43" i="27"/>
  <c r="H42" i="27"/>
  <c r="H41" i="27"/>
  <c r="H40" i="27"/>
  <c r="H39" i="27"/>
  <c r="H38" i="27"/>
  <c r="H37" i="27"/>
  <c r="H36" i="27"/>
  <c r="H35" i="27"/>
  <c r="H34" i="27"/>
  <c r="H33" i="27"/>
  <c r="H32" i="27"/>
  <c r="H31" i="27"/>
  <c r="H30" i="27"/>
  <c r="H29" i="27"/>
  <c r="H28" i="27"/>
  <c r="H27" i="27"/>
  <c r="H26" i="27"/>
  <c r="H25" i="27"/>
  <c r="H24" i="27"/>
  <c r="H23" i="27"/>
  <c r="H22" i="27"/>
  <c r="H21" i="27"/>
  <c r="H20" i="27"/>
  <c r="H19" i="27"/>
  <c r="H18" i="27"/>
  <c r="H17" i="27"/>
  <c r="H16" i="27"/>
  <c r="H15" i="27"/>
  <c r="H14" i="27"/>
  <c r="H13" i="27"/>
  <c r="H190" i="27" l="1"/>
  <c r="A123" i="27" l="1"/>
  <c r="A124" i="27" s="1"/>
  <c r="A125" i="27" s="1"/>
  <c r="A126" i="27" s="1"/>
  <c r="A127" i="27" s="1"/>
  <c r="A128" i="27" s="1"/>
  <c r="A129" i="27" s="1"/>
  <c r="A130" i="27" s="1"/>
  <c r="A131" i="27" s="1"/>
  <c r="A132" i="27" s="1"/>
  <c r="A133" i="27" s="1"/>
  <c r="A134" i="27" s="1"/>
  <c r="A135" i="27" s="1"/>
  <c r="A136" i="27" s="1"/>
  <c r="A137" i="27" s="1"/>
  <c r="A138" i="27" s="1"/>
  <c r="A139" i="27" s="1"/>
  <c r="A140" i="27" s="1"/>
  <c r="A141" i="27" s="1"/>
  <c r="A142" i="27" s="1"/>
  <c r="A143" i="27" s="1"/>
  <c r="A144" i="27" s="1"/>
  <c r="A145" i="27" s="1"/>
  <c r="A146" i="27" s="1"/>
  <c r="A147" i="27" s="1"/>
  <c r="A148" i="27" s="1"/>
  <c r="A149" i="27" s="1"/>
  <c r="A150" i="27" s="1"/>
  <c r="A151" i="27" s="1"/>
  <c r="A152" i="27" s="1"/>
  <c r="A153" i="27" s="1"/>
  <c r="A154" i="27" s="1"/>
  <c r="A155" i="27" s="1"/>
  <c r="A156" i="27" s="1"/>
  <c r="A157" i="27" s="1"/>
  <c r="A158" i="27" s="1"/>
  <c r="A159" i="27" s="1"/>
  <c r="A160" i="27" s="1"/>
  <c r="A161" i="27" s="1"/>
  <c r="A162" i="27" s="1"/>
  <c r="A163" i="27" s="1"/>
  <c r="A164" i="27" s="1"/>
  <c r="A165" i="27" s="1"/>
  <c r="A166" i="27" s="1"/>
  <c r="A167" i="27" s="1"/>
  <c r="A168" i="27" s="1"/>
  <c r="A169" i="27" s="1"/>
  <c r="A170" i="27" s="1"/>
  <c r="A171" i="27" s="1"/>
  <c r="A172" i="27" s="1"/>
  <c r="A173" i="27" s="1"/>
  <c r="A174" i="27" s="1"/>
  <c r="A175" i="27" s="1"/>
  <c r="A176" i="27" s="1"/>
  <c r="A177" i="27" s="1"/>
  <c r="A178" i="27" s="1"/>
  <c r="A179" i="27" s="1"/>
  <c r="A180" i="27" s="1"/>
  <c r="A181" i="27" s="1"/>
  <c r="A182" i="27" s="1"/>
  <c r="A183" i="27" s="1"/>
  <c r="A184" i="27" s="1"/>
  <c r="A185" i="27" s="1"/>
  <c r="A186" i="27" s="1"/>
  <c r="A187" i="27" s="1"/>
  <c r="A188" i="27" s="1"/>
  <c r="A189" i="27" s="1"/>
  <c r="A190" i="27" s="1"/>
  <c r="A191" i="27" s="1"/>
  <c r="A192" i="27" s="1"/>
  <c r="A193" i="27" s="1"/>
  <c r="A194" i="27" s="1"/>
  <c r="A195" i="27" s="1"/>
  <c r="A196" i="27" s="1"/>
  <c r="A197" i="27" s="1"/>
  <c r="A198" i="27" s="1"/>
  <c r="A199" i="27" s="1"/>
  <c r="A200" i="27" s="1"/>
  <c r="A201" i="27" s="1"/>
  <c r="A202" i="27" s="1"/>
  <c r="A203" i="27" s="1"/>
  <c r="A204" i="27" s="1"/>
  <c r="A205" i="27" s="1"/>
  <c r="A206" i="27" s="1"/>
  <c r="A207" i="27" s="1"/>
  <c r="A208" i="27" s="1"/>
  <c r="A209" i="27" s="1"/>
  <c r="A210" i="27" s="1"/>
  <c r="A211" i="27" s="1"/>
  <c r="A212" i="27" s="1"/>
  <c r="A213" i="27" s="1"/>
  <c r="A214" i="27" s="1"/>
  <c r="A215" i="27" s="1"/>
  <c r="A216" i="27" s="1"/>
  <c r="A217" i="27" s="1"/>
  <c r="A218" i="27" s="1"/>
  <c r="A219" i="27" s="1"/>
  <c r="A220" i="27" s="1"/>
  <c r="A221" i="27" s="1"/>
  <c r="A222" i="27" s="1"/>
  <c r="A223" i="27" s="1"/>
  <c r="A224" i="27" s="1"/>
  <c r="A225" i="27" s="1"/>
  <c r="A226" i="27" s="1"/>
  <c r="A227" i="27" s="1"/>
  <c r="A228" i="27" s="1"/>
  <c r="A229" i="27" s="1"/>
  <c r="A230" i="27" s="1"/>
  <c r="A231" i="27" s="1"/>
  <c r="A232" i="27" s="1"/>
  <c r="A233" i="27" s="1"/>
  <c r="A234" i="27" s="1"/>
  <c r="A235" i="27" s="1"/>
  <c r="A236" i="27" s="1"/>
  <c r="A237" i="27" s="1"/>
  <c r="A238" i="27" s="1"/>
  <c r="A239" i="27" s="1"/>
  <c r="A240" i="27" s="1"/>
  <c r="A241" i="27" s="1"/>
  <c r="A242" i="27" s="1"/>
  <c r="A243" i="27" s="1"/>
  <c r="A244" i="27" s="1"/>
  <c r="A245" i="27" s="1"/>
  <c r="A246" i="27" s="1"/>
  <c r="A247" i="27" s="1"/>
  <c r="A248" i="27" s="1"/>
  <c r="A249" i="27" s="1"/>
  <c r="A250" i="27" s="1"/>
  <c r="A251" i="27" s="1"/>
  <c r="A252" i="27" s="1"/>
  <c r="A253" i="27" s="1"/>
  <c r="A254" i="27" s="1"/>
  <c r="A255" i="27" s="1"/>
  <c r="A256" i="27" s="1"/>
  <c r="A257" i="27" s="1"/>
  <c r="A258" i="27" s="1"/>
  <c r="A259" i="27" s="1"/>
  <c r="A260" i="27" s="1"/>
  <c r="A261" i="27" s="1"/>
  <c r="A262" i="27" s="1"/>
  <c r="A263" i="27" s="1"/>
  <c r="A264" i="27" s="1"/>
  <c r="A265" i="27" s="1"/>
  <c r="A266" i="27" s="1"/>
  <c r="A267" i="27" s="1"/>
  <c r="A268" i="27" s="1"/>
  <c r="A269" i="27" s="1"/>
  <c r="A270" i="27" s="1"/>
  <c r="A271" i="27" s="1"/>
  <c r="A272" i="27" s="1"/>
  <c r="A273" i="27" s="1"/>
  <c r="A274" i="27" s="1"/>
  <c r="A275" i="27" s="1"/>
  <c r="A276" i="27" s="1"/>
  <c r="A277" i="27" s="1"/>
  <c r="A278" i="27" s="1"/>
  <c r="A279" i="27" s="1"/>
  <c r="A280" i="27" s="1"/>
  <c r="A281" i="27" s="1"/>
  <c r="A282" i="27" s="1"/>
  <c r="A283" i="27" s="1"/>
  <c r="A284" i="27" s="1"/>
  <c r="AF277" i="27"/>
  <c r="AF276" i="27"/>
  <c r="AF275" i="27"/>
  <c r="AF274" i="27"/>
  <c r="AF273" i="27"/>
  <c r="AF272" i="27"/>
  <c r="AF271" i="27"/>
  <c r="AF270" i="27"/>
  <c r="AF269" i="27"/>
  <c r="AF268" i="27"/>
  <c r="AF267" i="27"/>
  <c r="AF266" i="27"/>
  <c r="AF265" i="27"/>
  <c r="AF264" i="27"/>
  <c r="AF263" i="27"/>
  <c r="AF262" i="27"/>
  <c r="AF261" i="27"/>
  <c r="AF260" i="27"/>
  <c r="AF259" i="27"/>
  <c r="AF258" i="27"/>
  <c r="AF257" i="27"/>
  <c r="AF256" i="27"/>
  <c r="AF255" i="27"/>
  <c r="AF254" i="27"/>
  <c r="AF253" i="27"/>
  <c r="AF252" i="27"/>
  <c r="AF251" i="27"/>
  <c r="AF250" i="27"/>
  <c r="AF249" i="27"/>
  <c r="AF248" i="27"/>
  <c r="AF247" i="27"/>
  <c r="AF246" i="27"/>
  <c r="AF245" i="27"/>
  <c r="AF244" i="27"/>
  <c r="AF243" i="27"/>
  <c r="AF242" i="27"/>
  <c r="AF241" i="27"/>
  <c r="AF240" i="27"/>
  <c r="AF239" i="27"/>
  <c r="AF238" i="27"/>
  <c r="AF237" i="27"/>
  <c r="AF236" i="27"/>
  <c r="AF235" i="27"/>
  <c r="AF234" i="27"/>
  <c r="AF233" i="27"/>
  <c r="AF232" i="27"/>
  <c r="AF231" i="27"/>
  <c r="AF230" i="27"/>
  <c r="AF229" i="27"/>
  <c r="AF228" i="27"/>
  <c r="AF227" i="27"/>
  <c r="AF226" i="27"/>
  <c r="AF225" i="27"/>
  <c r="AF224" i="27"/>
  <c r="AF223" i="27"/>
  <c r="AF222" i="27"/>
  <c r="AF221" i="27"/>
  <c r="AF220" i="27"/>
  <c r="AF219" i="27"/>
  <c r="AF218" i="27"/>
  <c r="AF217" i="27"/>
  <c r="AF216" i="27"/>
  <c r="AF215" i="27"/>
  <c r="AF214" i="27"/>
  <c r="AF213" i="27"/>
  <c r="AF212" i="27"/>
  <c r="AF211" i="27"/>
  <c r="AF210" i="27"/>
  <c r="AF209" i="27"/>
  <c r="AF208" i="27"/>
  <c r="AF207" i="27"/>
  <c r="AF206" i="27"/>
  <c r="AF205" i="27"/>
  <c r="AF204" i="27"/>
  <c r="AF203" i="27"/>
  <c r="AF202" i="27"/>
  <c r="AF201" i="27"/>
  <c r="AF200" i="27"/>
  <c r="AF199" i="27"/>
  <c r="AF198" i="27"/>
  <c r="AF197" i="27"/>
  <c r="AF196" i="27"/>
  <c r="AF195" i="27"/>
  <c r="AF194" i="27"/>
  <c r="AF193" i="27"/>
  <c r="AF192" i="27"/>
  <c r="AF191" i="27"/>
  <c r="AF190" i="27"/>
  <c r="AF188" i="27"/>
  <c r="AF187" i="27"/>
  <c r="AF186" i="27"/>
  <c r="AF185" i="27"/>
  <c r="AF184" i="27"/>
  <c r="AF183" i="27"/>
  <c r="AF182" i="27"/>
  <c r="AF181" i="27"/>
  <c r="AF179" i="27"/>
  <c r="AF178" i="27"/>
  <c r="AF177" i="27"/>
  <c r="AF176" i="27"/>
  <c r="AF175" i="27"/>
  <c r="AF174" i="27"/>
  <c r="AF173" i="27"/>
  <c r="AF172" i="27"/>
  <c r="AF171" i="27"/>
  <c r="AF170" i="27"/>
  <c r="AF169" i="27"/>
  <c r="AF168" i="27"/>
  <c r="AF167" i="27"/>
  <c r="AF166" i="27"/>
  <c r="AF165" i="27"/>
  <c r="AF164" i="27"/>
  <c r="AF163" i="27"/>
  <c r="AF162" i="27"/>
  <c r="AF161" i="27"/>
  <c r="AF160" i="27"/>
  <c r="AF159" i="27"/>
  <c r="AF158" i="27"/>
  <c r="AF157" i="27"/>
  <c r="AF156" i="27"/>
  <c r="AF155" i="27"/>
  <c r="AF154" i="27"/>
  <c r="AF153" i="27"/>
  <c r="AF152" i="27"/>
  <c r="AF151" i="27"/>
  <c r="AF150" i="27"/>
  <c r="AF149" i="27"/>
  <c r="AF148" i="27"/>
  <c r="AF147" i="27"/>
  <c r="AF146" i="27"/>
  <c r="AF145" i="27"/>
  <c r="AF144" i="27"/>
  <c r="AF143" i="27"/>
  <c r="AF142" i="27"/>
  <c r="AF141" i="27"/>
  <c r="AF140" i="27"/>
  <c r="AF139" i="27"/>
  <c r="AF138" i="27"/>
  <c r="AF137" i="27"/>
  <c r="AF136" i="27"/>
  <c r="AF135" i="27"/>
  <c r="AF134" i="27"/>
  <c r="AF133" i="27"/>
  <c r="AF132" i="27"/>
  <c r="AF131" i="27"/>
  <c r="AF130" i="27"/>
  <c r="AF129" i="27"/>
  <c r="AF128" i="27"/>
  <c r="AF127" i="27"/>
  <c r="AF126" i="27"/>
  <c r="AF125" i="27"/>
  <c r="AF124" i="27"/>
  <c r="AF123" i="27"/>
  <c r="AF122" i="27"/>
  <c r="AF120" i="27"/>
  <c r="AF119" i="27"/>
  <c r="AF118" i="27"/>
  <c r="AF117" i="27"/>
  <c r="AF116" i="27"/>
  <c r="AF115" i="27"/>
  <c r="AF114" i="27"/>
  <c r="AF113" i="27"/>
  <c r="AF112" i="27"/>
  <c r="AF111" i="27"/>
  <c r="AF110" i="27"/>
  <c r="AF109" i="27"/>
  <c r="AF108" i="27"/>
  <c r="AF107" i="27"/>
  <c r="AF106" i="27"/>
  <c r="AF105" i="27"/>
  <c r="AF104" i="27"/>
  <c r="AF103" i="27"/>
  <c r="AF102" i="27"/>
  <c r="AF101" i="27"/>
  <c r="AF100" i="27"/>
  <c r="AF99" i="27"/>
  <c r="AF98" i="27"/>
  <c r="AF97" i="27"/>
  <c r="AF96" i="27"/>
  <c r="AF95" i="27"/>
  <c r="AF94" i="27"/>
  <c r="AF93" i="27"/>
  <c r="AF92" i="27"/>
  <c r="AF91" i="27"/>
  <c r="AF90" i="27"/>
  <c r="AF89" i="27"/>
  <c r="AF88" i="27"/>
  <c r="AF87" i="27"/>
  <c r="AF86" i="27"/>
  <c r="AF85" i="27"/>
  <c r="AF84" i="27"/>
  <c r="AF83" i="27"/>
  <c r="AF82" i="27"/>
  <c r="AF81" i="27"/>
  <c r="AF80" i="27"/>
  <c r="AF79" i="27"/>
  <c r="AF78" i="27"/>
  <c r="AF77" i="27"/>
  <c r="AF76" i="27"/>
  <c r="AF75" i="27"/>
  <c r="AF74" i="27"/>
  <c r="AF73" i="27"/>
  <c r="AF72" i="27"/>
  <c r="AF71" i="27"/>
  <c r="AF70" i="27"/>
  <c r="AF69" i="27"/>
  <c r="AF68" i="27"/>
  <c r="AF67" i="27"/>
  <c r="AF66" i="27"/>
  <c r="AF65" i="27"/>
  <c r="AF64" i="27"/>
  <c r="AF63" i="27"/>
  <c r="AF62" i="27"/>
  <c r="AF61" i="27"/>
  <c r="AF60" i="27"/>
  <c r="AF59" i="27"/>
  <c r="AF58" i="27"/>
  <c r="AF56" i="27"/>
  <c r="AF55" i="27"/>
  <c r="AF54" i="27"/>
  <c r="AF53" i="27"/>
  <c r="AF52" i="27"/>
  <c r="AF51" i="27"/>
  <c r="AF50" i="27"/>
  <c r="AF49" i="27"/>
  <c r="AF48" i="27"/>
  <c r="AF47" i="27"/>
  <c r="AF46" i="27"/>
  <c r="AF45" i="27"/>
  <c r="AF44" i="27"/>
  <c r="AF43" i="27"/>
  <c r="AF42" i="27"/>
  <c r="AF41" i="27"/>
  <c r="AF40" i="27"/>
  <c r="AF39" i="27"/>
  <c r="AF38" i="27"/>
  <c r="AF37" i="27"/>
  <c r="AF36" i="27"/>
  <c r="AF35" i="27"/>
  <c r="AF34" i="27"/>
  <c r="AF33" i="27"/>
  <c r="AF32" i="27"/>
  <c r="AF31" i="27"/>
  <c r="AF30" i="27"/>
  <c r="AF29" i="27"/>
  <c r="AF28" i="27"/>
  <c r="AF27" i="27"/>
  <c r="AF26" i="27"/>
  <c r="AF25" i="27"/>
  <c r="AF24" i="27"/>
  <c r="AF23" i="27"/>
  <c r="AF22" i="27"/>
  <c r="AF21" i="27"/>
  <c r="AF20" i="27"/>
  <c r="AF19" i="27"/>
  <c r="AF18" i="27"/>
  <c r="AF17" i="27"/>
  <c r="AF16" i="27"/>
  <c r="AF15" i="27"/>
  <c r="AF14" i="27"/>
  <c r="AE277" i="18"/>
  <c r="AE276" i="18"/>
  <c r="AE275" i="18"/>
  <c r="AE274" i="18"/>
  <c r="AE273" i="18"/>
  <c r="AE272" i="18"/>
  <c r="AE271" i="18"/>
  <c r="AE270" i="18"/>
  <c r="AE269" i="18"/>
  <c r="AE268" i="18"/>
  <c r="AE267" i="18"/>
  <c r="AE266" i="18"/>
  <c r="AE265" i="18"/>
  <c r="AE264" i="18"/>
  <c r="AE263" i="18"/>
  <c r="AE262" i="18"/>
  <c r="AE261" i="18"/>
  <c r="AE260" i="18"/>
  <c r="AE259" i="18"/>
  <c r="AE258" i="18"/>
  <c r="AE257" i="18"/>
  <c r="AE256" i="18"/>
  <c r="AE255" i="18"/>
  <c r="AE254" i="18"/>
  <c r="AE253" i="18"/>
  <c r="AE252" i="18"/>
  <c r="AE251" i="18"/>
  <c r="AE250" i="18"/>
  <c r="AE249" i="18"/>
  <c r="AE248" i="18"/>
  <c r="AE247" i="18"/>
  <c r="AE246" i="18"/>
  <c r="AE245" i="18"/>
  <c r="AE244" i="18"/>
  <c r="AE243" i="18"/>
  <c r="AE242" i="18"/>
  <c r="AE241" i="18"/>
  <c r="AE240" i="18"/>
  <c r="AE239" i="18"/>
  <c r="AE238" i="18"/>
  <c r="AE237" i="18"/>
  <c r="AE236" i="18"/>
  <c r="AE235" i="18"/>
  <c r="AE234" i="18"/>
  <c r="AE233" i="18"/>
  <c r="AE232" i="18"/>
  <c r="AE231" i="18"/>
  <c r="AE230" i="18"/>
  <c r="AE229" i="18"/>
  <c r="AE228" i="18"/>
  <c r="AE227" i="18"/>
  <c r="AE226" i="18"/>
  <c r="AE225" i="18"/>
  <c r="AE224" i="18"/>
  <c r="AE223" i="18"/>
  <c r="AE222" i="18"/>
  <c r="AE221" i="18"/>
  <c r="AE220" i="18"/>
  <c r="AE219" i="18"/>
  <c r="AE218" i="18"/>
  <c r="AE217" i="18"/>
  <c r="AE216" i="18"/>
  <c r="AE215" i="18"/>
  <c r="AE214" i="18"/>
  <c r="AE213" i="18"/>
  <c r="AE212" i="18"/>
  <c r="AE211" i="18"/>
  <c r="AE210" i="18"/>
  <c r="AE209" i="18"/>
  <c r="AE208" i="18"/>
  <c r="AE207" i="18"/>
  <c r="AE206" i="18"/>
  <c r="AE205" i="18"/>
  <c r="AE204" i="18"/>
  <c r="AE203" i="18"/>
  <c r="AE202" i="18"/>
  <c r="AE201" i="18"/>
  <c r="AE200" i="18"/>
  <c r="AE199" i="18"/>
  <c r="AE198" i="18"/>
  <c r="AE197" i="18"/>
  <c r="AE196" i="18"/>
  <c r="AE195" i="18"/>
  <c r="AE194" i="18"/>
  <c r="AE193" i="18"/>
  <c r="AE192" i="18"/>
  <c r="AE191" i="18"/>
  <c r="AE190" i="18"/>
  <c r="AE188" i="18"/>
  <c r="AE187" i="18"/>
  <c r="AE186" i="18"/>
  <c r="AE185" i="18"/>
  <c r="AE184" i="18"/>
  <c r="AE183" i="18"/>
  <c r="AE182" i="18"/>
  <c r="AE181" i="18"/>
  <c r="AE179" i="18"/>
  <c r="AE178" i="18"/>
  <c r="AE177" i="18"/>
  <c r="AE176" i="18"/>
  <c r="AE175" i="18"/>
  <c r="AE174" i="18"/>
  <c r="AE173" i="18"/>
  <c r="AE172" i="18"/>
  <c r="AE171" i="18"/>
  <c r="AE170" i="18"/>
  <c r="AE169" i="18"/>
  <c r="AE168" i="18"/>
  <c r="AE167" i="18"/>
  <c r="AE166" i="18"/>
  <c r="AE165" i="18"/>
  <c r="AE164" i="18"/>
  <c r="AE163" i="18"/>
  <c r="AE162" i="18"/>
  <c r="AE161" i="18"/>
  <c r="AE160" i="18"/>
  <c r="AE159" i="18"/>
  <c r="AE158" i="18"/>
  <c r="AE157" i="18"/>
  <c r="AE156" i="18"/>
  <c r="AE155" i="18"/>
  <c r="AE154" i="18"/>
  <c r="AE153" i="18"/>
  <c r="AE152" i="18"/>
  <c r="AE151" i="18"/>
  <c r="AE150" i="18"/>
  <c r="AE149" i="18"/>
  <c r="AE148" i="18"/>
  <c r="AE147" i="18"/>
  <c r="AE146" i="18"/>
  <c r="AE145" i="18"/>
  <c r="AE144" i="18"/>
  <c r="AE143" i="18"/>
  <c r="AE142" i="18"/>
  <c r="AE141" i="18"/>
  <c r="AE140" i="18"/>
  <c r="AE139" i="18"/>
  <c r="AE138" i="18"/>
  <c r="AE137" i="18"/>
  <c r="AE136" i="18"/>
  <c r="AE135" i="18"/>
  <c r="AE134" i="18"/>
  <c r="AE133" i="18"/>
  <c r="AE132" i="18"/>
  <c r="AE131" i="18"/>
  <c r="AE130" i="18"/>
  <c r="AE129" i="18"/>
  <c r="AE128" i="18"/>
  <c r="AE127" i="18"/>
  <c r="AE126" i="18"/>
  <c r="AE125" i="18"/>
  <c r="AE124" i="18"/>
  <c r="AE123" i="18"/>
  <c r="AE122" i="18"/>
  <c r="AE120" i="18"/>
  <c r="AE119" i="18"/>
  <c r="AE118" i="18"/>
  <c r="AE117" i="18"/>
  <c r="AE116" i="18"/>
  <c r="AE115" i="18"/>
  <c r="AE114" i="18"/>
  <c r="AE113" i="18"/>
  <c r="AE112" i="18"/>
  <c r="AE111" i="18"/>
  <c r="AE110" i="18"/>
  <c r="AE109" i="18"/>
  <c r="AE108" i="18"/>
  <c r="AE107" i="18"/>
  <c r="AE106" i="18"/>
  <c r="AE105" i="18"/>
  <c r="AE104" i="18"/>
  <c r="AE103" i="18"/>
  <c r="AE102" i="18"/>
  <c r="AE101" i="18"/>
  <c r="AE100" i="18"/>
  <c r="AE99" i="18"/>
  <c r="AE98" i="18"/>
  <c r="AE97" i="18"/>
  <c r="AE96" i="18"/>
  <c r="AE95" i="18"/>
  <c r="AE94" i="18"/>
  <c r="AE93" i="18"/>
  <c r="AE92" i="18"/>
  <c r="AE91" i="18"/>
  <c r="AE90" i="18"/>
  <c r="AE89" i="18"/>
  <c r="AE88" i="18"/>
  <c r="AE87" i="18"/>
  <c r="AE86" i="18"/>
  <c r="AE85" i="18"/>
  <c r="AE84" i="18"/>
  <c r="AE83" i="18"/>
  <c r="AE82" i="18"/>
  <c r="AE81" i="18"/>
  <c r="AE80" i="18"/>
  <c r="AE79" i="18"/>
  <c r="AE78" i="18"/>
  <c r="AE77" i="18"/>
  <c r="AE76" i="18"/>
  <c r="AE75" i="18"/>
  <c r="AE74" i="18"/>
  <c r="AE73" i="18"/>
  <c r="AE72" i="18"/>
  <c r="AE71" i="18"/>
  <c r="AE70" i="18"/>
  <c r="AE69" i="18"/>
  <c r="AE68" i="18"/>
  <c r="AE67" i="18"/>
  <c r="AE66" i="18"/>
  <c r="AE65" i="18"/>
  <c r="AE64" i="18"/>
  <c r="AE63" i="18"/>
  <c r="AE62" i="18"/>
  <c r="AE61" i="18"/>
  <c r="AE60" i="18"/>
  <c r="AE59" i="18"/>
  <c r="AE58" i="18"/>
  <c r="AE56" i="18"/>
  <c r="AE55" i="18"/>
  <c r="AE54" i="18"/>
  <c r="AE53" i="18"/>
  <c r="AE52" i="18"/>
  <c r="AE51" i="18"/>
  <c r="AE50" i="18"/>
  <c r="AE49" i="18"/>
  <c r="AE48" i="18"/>
  <c r="AE47" i="18"/>
  <c r="AE46" i="18"/>
  <c r="AE45" i="18"/>
  <c r="AE44" i="18"/>
  <c r="AE43" i="18"/>
  <c r="AE42" i="18"/>
  <c r="AE41" i="18"/>
  <c r="AE40" i="18"/>
  <c r="AE39" i="18"/>
  <c r="AE38" i="18"/>
  <c r="AE37" i="18"/>
  <c r="AE36" i="18"/>
  <c r="AE35" i="18"/>
  <c r="AE34" i="18"/>
  <c r="AE33" i="18"/>
  <c r="AE32" i="18"/>
  <c r="AE31" i="18"/>
  <c r="AE30" i="18"/>
  <c r="AE29" i="18"/>
  <c r="AE28" i="18"/>
  <c r="AE27" i="18"/>
  <c r="AE26" i="18"/>
  <c r="AE25" i="18"/>
  <c r="AE24" i="18"/>
  <c r="AE23" i="18"/>
  <c r="AE22" i="18"/>
  <c r="AE21" i="18"/>
  <c r="AE20" i="18"/>
  <c r="AE19" i="18"/>
  <c r="AE18" i="18"/>
  <c r="AE17" i="18"/>
  <c r="AE16" i="18"/>
  <c r="AE15" i="18"/>
  <c r="AE14" i="18"/>
  <c r="AE277" i="27"/>
  <c r="AE276" i="27"/>
  <c r="AE275" i="27"/>
  <c r="AE274" i="27"/>
  <c r="AE273" i="27"/>
  <c r="AE272" i="27"/>
  <c r="AE271" i="27"/>
  <c r="AE270" i="27"/>
  <c r="AE269" i="27"/>
  <c r="AE268" i="27"/>
  <c r="AE267" i="27"/>
  <c r="AE266" i="27"/>
  <c r="AE265" i="27"/>
  <c r="AE264" i="27"/>
  <c r="AE263" i="27"/>
  <c r="AE262" i="27"/>
  <c r="AE261" i="27"/>
  <c r="AE260" i="27"/>
  <c r="AE259" i="27"/>
  <c r="AE258" i="27"/>
  <c r="AE257" i="27"/>
  <c r="AE256" i="27"/>
  <c r="AE255" i="27"/>
  <c r="AE254" i="27"/>
  <c r="AE253" i="27"/>
  <c r="AE252" i="27"/>
  <c r="AE251" i="27"/>
  <c r="AE250" i="27"/>
  <c r="AE249" i="27"/>
  <c r="AE248" i="27"/>
  <c r="AE247" i="27"/>
  <c r="AE246" i="27"/>
  <c r="AE245" i="27"/>
  <c r="AE244" i="27"/>
  <c r="AE243" i="27"/>
  <c r="AE242" i="27"/>
  <c r="AE241" i="27"/>
  <c r="AE240" i="27"/>
  <c r="AE239" i="27"/>
  <c r="AE238" i="27"/>
  <c r="AE237" i="27"/>
  <c r="AE236" i="27"/>
  <c r="AE235" i="27"/>
  <c r="AE234" i="27"/>
  <c r="AE233" i="27"/>
  <c r="AE232" i="27"/>
  <c r="AE231" i="27"/>
  <c r="AE230" i="27"/>
  <c r="AE229" i="27"/>
  <c r="AE228" i="27"/>
  <c r="AE227" i="27"/>
  <c r="AE226" i="27"/>
  <c r="AE225" i="27"/>
  <c r="AE224" i="27"/>
  <c r="AE223" i="27"/>
  <c r="AE222" i="27"/>
  <c r="AE221" i="27"/>
  <c r="AE220" i="27"/>
  <c r="AE219" i="27"/>
  <c r="AE218" i="27"/>
  <c r="AE217" i="27"/>
  <c r="AE216" i="27"/>
  <c r="AE215" i="27"/>
  <c r="AE214" i="27"/>
  <c r="AE213" i="27"/>
  <c r="AE212" i="27"/>
  <c r="AE211" i="27"/>
  <c r="AE210" i="27"/>
  <c r="AE209" i="27"/>
  <c r="AE208" i="27"/>
  <c r="AE207" i="27"/>
  <c r="AE206" i="27"/>
  <c r="AE205" i="27"/>
  <c r="AE204" i="27"/>
  <c r="AE203" i="27"/>
  <c r="AE202" i="27"/>
  <c r="AE201" i="27"/>
  <c r="AE200" i="27"/>
  <c r="AE199" i="27"/>
  <c r="AE198" i="27"/>
  <c r="AE197" i="27"/>
  <c r="AE196" i="27"/>
  <c r="AE195" i="27"/>
  <c r="AE194" i="27"/>
  <c r="AE193" i="27"/>
  <c r="AE192" i="27"/>
  <c r="AE191" i="27"/>
  <c r="AE190" i="27"/>
  <c r="AE188" i="27"/>
  <c r="AE187" i="27"/>
  <c r="AE186" i="27"/>
  <c r="AE185" i="27"/>
  <c r="AE184" i="27"/>
  <c r="AE183" i="27"/>
  <c r="AE182" i="27"/>
  <c r="AE181" i="27"/>
  <c r="AE179" i="27"/>
  <c r="AE178" i="27"/>
  <c r="AE177" i="27"/>
  <c r="AE176" i="27"/>
  <c r="AE175" i="27"/>
  <c r="AE174" i="27"/>
  <c r="AE173" i="27"/>
  <c r="AE172" i="27"/>
  <c r="AE171" i="27"/>
  <c r="AE170" i="27"/>
  <c r="AE169" i="27"/>
  <c r="AE168" i="27"/>
  <c r="AE167" i="27"/>
  <c r="AE166" i="27"/>
  <c r="AE165" i="27"/>
  <c r="AE164" i="27"/>
  <c r="AE163" i="27"/>
  <c r="AE162" i="27"/>
  <c r="AE161" i="27"/>
  <c r="AE160" i="27"/>
  <c r="AE159" i="27"/>
  <c r="AE158" i="27"/>
  <c r="AE157" i="27"/>
  <c r="AE156" i="27"/>
  <c r="AE155" i="27"/>
  <c r="AE154" i="27"/>
  <c r="AE153" i="27"/>
  <c r="AE152" i="27"/>
  <c r="AE151" i="27"/>
  <c r="AE150" i="27"/>
  <c r="AE149" i="27"/>
  <c r="AE148" i="27"/>
  <c r="AE147" i="27"/>
  <c r="AE146" i="27"/>
  <c r="AE145" i="27"/>
  <c r="AE144" i="27"/>
  <c r="AE143" i="27"/>
  <c r="AE142" i="27"/>
  <c r="AE141" i="27"/>
  <c r="AE140" i="27"/>
  <c r="AE139" i="27"/>
  <c r="AE138" i="27"/>
  <c r="AE137" i="27"/>
  <c r="AE136" i="27"/>
  <c r="AE135" i="27"/>
  <c r="AE134" i="27"/>
  <c r="AE133" i="27"/>
  <c r="AE132" i="27"/>
  <c r="AE131" i="27"/>
  <c r="AE130" i="27"/>
  <c r="AE129" i="27"/>
  <c r="AE128" i="27"/>
  <c r="AE127" i="27"/>
  <c r="AE126" i="27"/>
  <c r="AE125" i="27"/>
  <c r="AE124" i="27"/>
  <c r="AE123" i="27"/>
  <c r="AE122" i="27"/>
  <c r="AE120" i="27"/>
  <c r="AE119" i="27"/>
  <c r="AE118" i="27"/>
  <c r="AE117" i="27"/>
  <c r="AE116" i="27"/>
  <c r="AE115" i="27"/>
  <c r="AE114" i="27"/>
  <c r="AE113" i="27"/>
  <c r="AE112" i="27"/>
  <c r="AE111" i="27"/>
  <c r="AE110" i="27"/>
  <c r="AE109" i="27"/>
  <c r="AE108" i="27"/>
  <c r="AE107" i="27"/>
  <c r="AE106" i="27"/>
  <c r="AE105" i="27"/>
  <c r="AE104" i="27"/>
  <c r="AE103" i="27"/>
  <c r="AE102" i="27"/>
  <c r="AE101" i="27"/>
  <c r="AE100" i="27"/>
  <c r="AE99" i="27"/>
  <c r="AE98" i="27"/>
  <c r="AE97" i="27"/>
  <c r="AE96" i="27"/>
  <c r="AE95" i="27"/>
  <c r="AE94" i="27"/>
  <c r="AE93" i="27"/>
  <c r="AE92" i="27"/>
  <c r="AE91" i="27"/>
  <c r="AE90" i="27"/>
  <c r="AE89" i="27"/>
  <c r="AE88" i="27"/>
  <c r="AE87" i="27"/>
  <c r="AE86" i="27"/>
  <c r="AE85" i="27"/>
  <c r="AE84" i="27"/>
  <c r="AE83" i="27"/>
  <c r="AE82" i="27"/>
  <c r="AE81" i="27"/>
  <c r="AE80" i="27"/>
  <c r="AE79" i="27"/>
  <c r="AE78" i="27"/>
  <c r="AE77" i="27"/>
  <c r="AE76" i="27"/>
  <c r="AE75" i="27"/>
  <c r="AE74" i="27"/>
  <c r="AE73" i="27"/>
  <c r="AE72" i="27"/>
  <c r="AE71" i="27"/>
  <c r="AE70" i="27"/>
  <c r="AE69" i="27"/>
  <c r="AE68" i="27"/>
  <c r="AE67" i="27"/>
  <c r="AE66" i="27"/>
  <c r="AE65" i="27"/>
  <c r="AE64" i="27"/>
  <c r="AE63" i="27"/>
  <c r="AE62" i="27"/>
  <c r="AE61" i="27"/>
  <c r="AE60" i="27"/>
  <c r="AE59" i="27"/>
  <c r="AE58" i="27"/>
  <c r="AE56" i="27"/>
  <c r="AE55" i="27"/>
  <c r="AE54" i="27"/>
  <c r="AE53" i="27"/>
  <c r="AE52" i="27"/>
  <c r="AE51" i="27"/>
  <c r="AE50" i="27"/>
  <c r="AE49" i="27"/>
  <c r="AE48" i="27"/>
  <c r="AE47" i="27"/>
  <c r="AE46" i="27"/>
  <c r="AE45" i="27"/>
  <c r="AE44" i="27"/>
  <c r="AE43" i="27"/>
  <c r="AE42" i="27"/>
  <c r="AE41" i="27"/>
  <c r="AE40" i="27"/>
  <c r="AE39" i="27"/>
  <c r="AE38" i="27"/>
  <c r="AE37" i="27"/>
  <c r="AE36" i="27"/>
  <c r="AE35" i="27"/>
  <c r="AE34" i="27"/>
  <c r="AE33" i="27"/>
  <c r="AE32" i="27"/>
  <c r="AE31" i="27"/>
  <c r="AE30" i="27"/>
  <c r="AE29" i="27"/>
  <c r="AE28" i="27"/>
  <c r="AE27" i="27"/>
  <c r="AE26" i="27"/>
  <c r="AE25" i="27"/>
  <c r="AE24" i="27"/>
  <c r="AE23" i="27"/>
  <c r="AE22" i="27"/>
  <c r="AE21" i="27"/>
  <c r="AE20" i="27"/>
  <c r="AE19" i="27"/>
  <c r="AE18" i="27"/>
  <c r="AE17" i="27"/>
  <c r="AE16" i="27"/>
  <c r="AE15" i="27"/>
  <c r="AE14" i="27"/>
  <c r="AD277" i="27"/>
  <c r="AD276" i="27"/>
  <c r="AD275" i="27"/>
  <c r="AD274" i="27"/>
  <c r="AD273" i="27"/>
  <c r="AD272" i="27"/>
  <c r="AD271" i="27"/>
  <c r="AD270" i="27"/>
  <c r="AD269" i="27"/>
  <c r="AD268" i="27"/>
  <c r="AD267" i="27"/>
  <c r="AD266" i="27"/>
  <c r="AD265" i="27"/>
  <c r="AD264" i="27"/>
  <c r="AD263" i="27"/>
  <c r="AD262" i="27"/>
  <c r="AD261" i="27"/>
  <c r="AD260" i="27"/>
  <c r="AD259" i="27"/>
  <c r="AD258" i="27"/>
  <c r="AD257" i="27"/>
  <c r="AD256" i="27"/>
  <c r="AD255" i="27"/>
  <c r="AD254" i="27"/>
  <c r="AD253" i="27"/>
  <c r="AD252" i="27"/>
  <c r="AD251" i="27"/>
  <c r="AD250" i="27"/>
  <c r="AD249" i="27"/>
  <c r="AD248" i="27"/>
  <c r="AD247" i="27"/>
  <c r="AD246" i="27"/>
  <c r="AD245" i="27"/>
  <c r="AD244" i="27"/>
  <c r="AD243" i="27"/>
  <c r="AD242" i="27"/>
  <c r="AD241" i="27"/>
  <c r="AD240" i="27"/>
  <c r="AD239" i="27"/>
  <c r="AD238" i="27"/>
  <c r="AD237" i="27"/>
  <c r="AD236" i="27"/>
  <c r="AD235" i="27"/>
  <c r="AD234" i="27"/>
  <c r="AD233" i="27"/>
  <c r="AD232" i="27"/>
  <c r="AD231" i="27"/>
  <c r="AD230" i="27"/>
  <c r="AD229" i="27"/>
  <c r="AD228" i="27"/>
  <c r="AD227" i="27"/>
  <c r="AD226" i="27"/>
  <c r="AD225" i="27"/>
  <c r="AD224" i="27"/>
  <c r="AD223" i="27"/>
  <c r="AD222" i="27"/>
  <c r="AD221" i="27"/>
  <c r="AD220" i="27"/>
  <c r="AD219" i="27"/>
  <c r="AD218" i="27"/>
  <c r="AD217" i="27"/>
  <c r="AD216" i="27"/>
  <c r="AD215" i="27"/>
  <c r="AD214" i="27"/>
  <c r="AD213" i="27"/>
  <c r="AD212" i="27"/>
  <c r="AD211" i="27"/>
  <c r="AD210" i="27"/>
  <c r="AD209" i="27"/>
  <c r="AD208" i="27"/>
  <c r="AD207" i="27"/>
  <c r="AD206" i="27"/>
  <c r="AD205" i="27"/>
  <c r="AD204" i="27"/>
  <c r="AD203" i="27"/>
  <c r="AD202" i="27"/>
  <c r="AD201" i="27"/>
  <c r="AD200" i="27"/>
  <c r="AD199" i="27"/>
  <c r="AD198" i="27"/>
  <c r="AD197" i="27"/>
  <c r="AD196" i="27"/>
  <c r="AD195" i="27"/>
  <c r="AD194" i="27"/>
  <c r="AD193" i="27"/>
  <c r="AD192" i="27"/>
  <c r="AD191" i="27"/>
  <c r="AD190" i="27"/>
  <c r="AD189" i="27"/>
  <c r="AD188" i="27"/>
  <c r="AD187" i="27"/>
  <c r="AD186" i="27"/>
  <c r="AD185" i="27"/>
  <c r="AD184" i="27"/>
  <c r="AD183" i="27"/>
  <c r="AD182" i="27"/>
  <c r="AD181" i="27"/>
  <c r="AD179" i="27"/>
  <c r="AD178" i="27"/>
  <c r="AD177" i="27"/>
  <c r="AD176" i="27"/>
  <c r="AD175" i="27"/>
  <c r="AD174" i="27"/>
  <c r="AD173" i="27"/>
  <c r="AD172" i="27"/>
  <c r="AD171" i="27"/>
  <c r="AD170" i="27"/>
  <c r="AD169" i="27"/>
  <c r="AD168" i="27"/>
  <c r="AD167" i="27"/>
  <c r="AD166" i="27"/>
  <c r="AD165" i="27"/>
  <c r="AD164" i="27"/>
  <c r="AD163" i="27"/>
  <c r="AD162" i="27"/>
  <c r="AD161" i="27"/>
  <c r="AD160" i="27"/>
  <c r="AD159" i="27"/>
  <c r="AD158" i="27"/>
  <c r="AD157" i="27"/>
  <c r="AD156" i="27"/>
  <c r="AD155" i="27"/>
  <c r="AD154" i="27"/>
  <c r="AD153" i="27"/>
  <c r="AD152" i="27"/>
  <c r="AD151" i="27"/>
  <c r="AD150" i="27"/>
  <c r="AD149" i="27"/>
  <c r="AD148" i="27"/>
  <c r="AD147" i="27"/>
  <c r="AD146" i="27"/>
  <c r="AD145" i="27"/>
  <c r="AD144" i="27"/>
  <c r="AD143" i="27"/>
  <c r="AD142" i="27"/>
  <c r="AD141" i="27"/>
  <c r="AD140" i="27"/>
  <c r="AD139" i="27"/>
  <c r="AD138" i="27"/>
  <c r="AD137" i="27"/>
  <c r="AD136" i="27"/>
  <c r="AD135" i="27"/>
  <c r="AD134" i="27"/>
  <c r="AD133" i="27"/>
  <c r="AD132" i="27"/>
  <c r="AD131" i="27"/>
  <c r="AD130" i="27"/>
  <c r="AD129" i="27"/>
  <c r="AD128" i="27"/>
  <c r="AD127" i="27"/>
  <c r="AD126" i="27"/>
  <c r="AD125" i="27"/>
  <c r="AD124" i="27"/>
  <c r="AD123" i="27"/>
  <c r="AD122" i="27"/>
  <c r="AD120" i="27"/>
  <c r="AD119" i="27"/>
  <c r="AD118" i="27"/>
  <c r="AD117" i="27"/>
  <c r="AD116" i="27"/>
  <c r="AD115" i="27"/>
  <c r="AD114" i="27"/>
  <c r="AD113" i="27"/>
  <c r="AD112" i="27"/>
  <c r="AD111" i="27"/>
  <c r="AD110" i="27"/>
  <c r="AD109" i="27"/>
  <c r="AD108" i="27"/>
  <c r="AD107" i="27"/>
  <c r="AD106" i="27"/>
  <c r="AD105" i="27"/>
  <c r="AD104" i="27"/>
  <c r="AD103" i="27"/>
  <c r="AD102" i="27"/>
  <c r="AD101" i="27"/>
  <c r="AD100" i="27"/>
  <c r="AD99" i="27"/>
  <c r="AD98" i="27"/>
  <c r="AD97" i="27"/>
  <c r="AD96" i="27"/>
  <c r="AD95" i="27"/>
  <c r="AD94" i="27"/>
  <c r="AD93" i="27"/>
  <c r="AD92" i="27"/>
  <c r="AD91" i="27"/>
  <c r="AD90" i="27"/>
  <c r="AD89" i="27"/>
  <c r="AD88" i="27"/>
  <c r="AD87" i="27"/>
  <c r="AD86" i="27"/>
  <c r="AD85" i="27"/>
  <c r="AD84" i="27"/>
  <c r="AD83" i="27"/>
  <c r="AD82" i="27"/>
  <c r="AD81" i="27"/>
  <c r="AD80" i="27"/>
  <c r="AD79" i="27"/>
  <c r="AD78" i="27"/>
  <c r="AD77" i="27"/>
  <c r="AD76" i="27"/>
  <c r="AD75" i="27"/>
  <c r="AD74" i="27"/>
  <c r="AD73" i="27"/>
  <c r="AD72" i="27"/>
  <c r="AD71" i="27"/>
  <c r="AD70" i="27"/>
  <c r="AD69" i="27"/>
  <c r="AD68" i="27"/>
  <c r="AD67" i="27"/>
  <c r="AD66" i="27"/>
  <c r="AD65" i="27"/>
  <c r="AD64" i="27"/>
  <c r="AD63" i="27"/>
  <c r="AD62" i="27"/>
  <c r="AD61" i="27"/>
  <c r="AD60" i="27"/>
  <c r="AD59" i="27"/>
  <c r="AD58" i="27"/>
  <c r="AD56" i="27"/>
  <c r="AD55" i="27"/>
  <c r="AD54" i="27"/>
  <c r="AD53" i="27"/>
  <c r="AD52" i="27"/>
  <c r="AD51" i="27"/>
  <c r="AD50" i="27"/>
  <c r="AD49" i="27"/>
  <c r="AD48" i="27"/>
  <c r="AD47" i="27"/>
  <c r="AD46" i="27"/>
  <c r="AD45" i="27"/>
  <c r="AD44" i="27"/>
  <c r="AD43" i="27"/>
  <c r="AD42" i="27"/>
  <c r="AD41" i="27"/>
  <c r="AD40" i="27"/>
  <c r="AD39" i="27"/>
  <c r="AD38" i="27"/>
  <c r="AD37" i="27"/>
  <c r="AD36" i="27"/>
  <c r="AD35" i="27"/>
  <c r="AD34" i="27"/>
  <c r="AD33" i="27"/>
  <c r="AD32" i="27"/>
  <c r="AD31" i="27"/>
  <c r="AD30" i="27"/>
  <c r="AD29" i="27"/>
  <c r="AD28" i="27"/>
  <c r="AD27" i="27"/>
  <c r="AD26" i="27"/>
  <c r="AD25" i="27"/>
  <c r="AD24" i="27"/>
  <c r="AD23" i="27"/>
  <c r="AD22" i="27"/>
  <c r="AD21" i="27"/>
  <c r="AD20" i="27"/>
  <c r="AD19" i="27"/>
  <c r="AD18" i="27"/>
  <c r="AD17" i="27"/>
  <c r="AD16" i="27"/>
  <c r="AD15" i="27"/>
  <c r="AD14" i="27"/>
  <c r="N277" i="27"/>
  <c r="N276" i="27"/>
  <c r="N275" i="27"/>
  <c r="N274" i="27"/>
  <c r="N273" i="27"/>
  <c r="N272" i="27"/>
  <c r="N271" i="27"/>
  <c r="N270" i="27"/>
  <c r="N269" i="27"/>
  <c r="N268" i="27"/>
  <c r="N267" i="27"/>
  <c r="N266" i="27"/>
  <c r="N265" i="27"/>
  <c r="N264" i="27"/>
  <c r="N263" i="27"/>
  <c r="N262" i="27"/>
  <c r="N261" i="27"/>
  <c r="N260" i="27"/>
  <c r="N259" i="27"/>
  <c r="N258" i="27"/>
  <c r="N257" i="27"/>
  <c r="N256" i="27"/>
  <c r="N255" i="27"/>
  <c r="N254" i="27"/>
  <c r="N253" i="27"/>
  <c r="N252" i="27"/>
  <c r="N251" i="27"/>
  <c r="N250" i="27"/>
  <c r="N249" i="27"/>
  <c r="N248" i="27"/>
  <c r="N247" i="27"/>
  <c r="N246" i="27"/>
  <c r="N245" i="27"/>
  <c r="N244" i="27"/>
  <c r="N243" i="27"/>
  <c r="N242" i="27"/>
  <c r="N241" i="27"/>
  <c r="N240" i="27"/>
  <c r="N239" i="27"/>
  <c r="N238" i="27"/>
  <c r="N237" i="27"/>
  <c r="N236" i="27"/>
  <c r="N235" i="27"/>
  <c r="N234" i="27"/>
  <c r="N233" i="27"/>
  <c r="N232" i="27"/>
  <c r="N231" i="27"/>
  <c r="N230" i="27"/>
  <c r="N229" i="27"/>
  <c r="N228" i="27"/>
  <c r="N227" i="27"/>
  <c r="N226" i="27"/>
  <c r="N225" i="27"/>
  <c r="N224" i="27"/>
  <c r="N223" i="27"/>
  <c r="N222" i="27"/>
  <c r="N221" i="27"/>
  <c r="N220" i="27"/>
  <c r="N219" i="27"/>
  <c r="N218" i="27"/>
  <c r="N217" i="27"/>
  <c r="N216" i="27"/>
  <c r="N215" i="27"/>
  <c r="N214" i="27"/>
  <c r="N213" i="27"/>
  <c r="N212" i="27"/>
  <c r="N211" i="27"/>
  <c r="N210" i="27"/>
  <c r="N209" i="27"/>
  <c r="N208" i="27"/>
  <c r="N207" i="27"/>
  <c r="N206" i="27"/>
  <c r="N205" i="27"/>
  <c r="N204" i="27"/>
  <c r="N203" i="27"/>
  <c r="N202" i="27"/>
  <c r="N201" i="27"/>
  <c r="N200" i="27"/>
  <c r="N199" i="27"/>
  <c r="N198" i="27"/>
  <c r="N197" i="27"/>
  <c r="N196" i="27"/>
  <c r="N195" i="27"/>
  <c r="N194" i="27"/>
  <c r="N193" i="27"/>
  <c r="N192" i="27"/>
  <c r="N191" i="27"/>
  <c r="N190" i="27"/>
  <c r="N188" i="27"/>
  <c r="N187" i="27"/>
  <c r="N186" i="27"/>
  <c r="N185" i="27"/>
  <c r="N184" i="27"/>
  <c r="N183" i="27"/>
  <c r="N182" i="27"/>
  <c r="N181" i="27"/>
  <c r="N180" i="27"/>
  <c r="N179" i="27"/>
  <c r="N178" i="27"/>
  <c r="N56" i="27"/>
  <c r="N55" i="27"/>
  <c r="N54" i="27"/>
  <c r="N53" i="27"/>
  <c r="N52" i="27"/>
  <c r="N51" i="27"/>
  <c r="N50" i="27"/>
  <c r="N49" i="27"/>
  <c r="N48" i="27"/>
  <c r="N47" i="27"/>
  <c r="N46" i="27"/>
  <c r="N45" i="27"/>
  <c r="N44" i="27"/>
  <c r="N43" i="27"/>
  <c r="N42" i="27"/>
  <c r="N41" i="27"/>
  <c r="N40" i="27"/>
  <c r="N39" i="27"/>
  <c r="N38" i="27"/>
  <c r="N37" i="27"/>
  <c r="N36" i="27"/>
  <c r="N35" i="27"/>
  <c r="N34" i="27"/>
  <c r="N33" i="27"/>
  <c r="N32" i="27"/>
  <c r="N31" i="27"/>
  <c r="N30" i="27"/>
  <c r="N29" i="27"/>
  <c r="N28" i="27"/>
  <c r="N26" i="27"/>
  <c r="N25" i="27"/>
  <c r="N24" i="27"/>
  <c r="N23" i="27"/>
  <c r="N22" i="27"/>
  <c r="N21" i="27"/>
  <c r="N20" i="27"/>
  <c r="N19" i="27"/>
  <c r="L277" i="27"/>
  <c r="L276" i="27"/>
  <c r="L275" i="27"/>
  <c r="L274" i="27"/>
  <c r="L273" i="27"/>
  <c r="L272" i="27"/>
  <c r="L271" i="27"/>
  <c r="L270" i="27"/>
  <c r="L269" i="27"/>
  <c r="L268" i="27"/>
  <c r="L267" i="27"/>
  <c r="L266" i="27"/>
  <c r="L265" i="27"/>
  <c r="L264" i="27"/>
  <c r="L263" i="27"/>
  <c r="L262" i="27"/>
  <c r="L261" i="27"/>
  <c r="L260" i="27"/>
  <c r="L259" i="27"/>
  <c r="L258" i="27"/>
  <c r="L257" i="27"/>
  <c r="L256" i="27"/>
  <c r="L255" i="27"/>
  <c r="L254" i="27"/>
  <c r="L253" i="27"/>
  <c r="L252" i="27"/>
  <c r="L251" i="27"/>
  <c r="L250" i="27"/>
  <c r="L249" i="27"/>
  <c r="L248" i="27"/>
  <c r="L247" i="27"/>
  <c r="L246" i="27"/>
  <c r="L245" i="27"/>
  <c r="L244" i="27"/>
  <c r="L243" i="27"/>
  <c r="L242" i="27"/>
  <c r="L241" i="27"/>
  <c r="L240" i="27"/>
  <c r="L239" i="27"/>
  <c r="L238" i="27"/>
  <c r="L237" i="27"/>
  <c r="L236" i="27"/>
  <c r="L235" i="27"/>
  <c r="L234" i="27"/>
  <c r="L233" i="27"/>
  <c r="L232" i="27"/>
  <c r="L231" i="27"/>
  <c r="L230" i="27"/>
  <c r="L229" i="27"/>
  <c r="L228" i="27"/>
  <c r="L227" i="27"/>
  <c r="L226" i="27"/>
  <c r="L225" i="27"/>
  <c r="L224" i="27"/>
  <c r="L223" i="27"/>
  <c r="L222" i="27"/>
  <c r="L221" i="27"/>
  <c r="L220" i="27"/>
  <c r="L219" i="27"/>
  <c r="L218" i="27"/>
  <c r="L217" i="27"/>
  <c r="L216" i="27"/>
  <c r="L215" i="27"/>
  <c r="L214" i="27"/>
  <c r="L213" i="27"/>
  <c r="L212" i="27"/>
  <c r="L211" i="27"/>
  <c r="L210" i="27"/>
  <c r="L209" i="27"/>
  <c r="L208" i="27"/>
  <c r="L207" i="27"/>
  <c r="L206" i="27"/>
  <c r="L205" i="27"/>
  <c r="L204" i="27"/>
  <c r="L203" i="27"/>
  <c r="L202" i="27"/>
  <c r="L201" i="27"/>
  <c r="L200" i="27"/>
  <c r="L199" i="27"/>
  <c r="L198" i="27"/>
  <c r="L197" i="27"/>
  <c r="L196" i="27"/>
  <c r="L195" i="27"/>
  <c r="L194" i="27"/>
  <c r="L193" i="27"/>
  <c r="L192" i="27"/>
  <c r="L191" i="27"/>
  <c r="L190" i="27"/>
  <c r="L188" i="27"/>
  <c r="L187" i="27"/>
  <c r="L186" i="27"/>
  <c r="L185" i="27"/>
  <c r="L184" i="27"/>
  <c r="L183" i="27"/>
  <c r="L182" i="27"/>
  <c r="L181" i="27"/>
  <c r="L180" i="27"/>
  <c r="L179" i="27"/>
  <c r="L178" i="27"/>
  <c r="L56" i="27"/>
  <c r="L55" i="27"/>
  <c r="L54" i="27"/>
  <c r="L53" i="27"/>
  <c r="L52" i="27"/>
  <c r="L51" i="27"/>
  <c r="L50" i="27"/>
  <c r="L49" i="27"/>
  <c r="L48" i="27"/>
  <c r="L47" i="27"/>
  <c r="L46" i="27"/>
  <c r="L45" i="27"/>
  <c r="L44" i="27"/>
  <c r="L43" i="27"/>
  <c r="L42" i="27"/>
  <c r="L41" i="27"/>
  <c r="L40" i="27"/>
  <c r="L39" i="27"/>
  <c r="L38" i="27"/>
  <c r="L37" i="27"/>
  <c r="L36" i="27"/>
  <c r="L35" i="27"/>
  <c r="L34" i="27"/>
  <c r="L33" i="27"/>
  <c r="L32" i="27"/>
  <c r="L31" i="27"/>
  <c r="L30" i="27"/>
  <c r="L29" i="27"/>
  <c r="L28" i="27"/>
  <c r="L26" i="27"/>
  <c r="L25" i="27"/>
  <c r="L24" i="27"/>
  <c r="L23" i="27"/>
  <c r="L22" i="27"/>
  <c r="L21" i="27"/>
  <c r="L20" i="27"/>
  <c r="L19" i="27"/>
  <c r="K277" i="27"/>
  <c r="K276" i="27"/>
  <c r="K275" i="27"/>
  <c r="K274" i="27"/>
  <c r="K273" i="27"/>
  <c r="K272" i="27"/>
  <c r="K271" i="27"/>
  <c r="K270" i="27"/>
  <c r="K269" i="27"/>
  <c r="K268" i="27"/>
  <c r="K267" i="27"/>
  <c r="K266" i="27"/>
  <c r="K265" i="27"/>
  <c r="K264" i="27"/>
  <c r="K263" i="27"/>
  <c r="K262" i="27"/>
  <c r="K261" i="27"/>
  <c r="K260" i="27"/>
  <c r="K259" i="27"/>
  <c r="K258" i="27"/>
  <c r="K257" i="27"/>
  <c r="K256" i="27"/>
  <c r="K255" i="27"/>
  <c r="K254" i="27"/>
  <c r="K253" i="27"/>
  <c r="K252" i="27"/>
  <c r="K251" i="27"/>
  <c r="K250" i="27"/>
  <c r="K249" i="27"/>
  <c r="K248" i="27"/>
  <c r="K247" i="27"/>
  <c r="K246" i="27"/>
  <c r="K245" i="27"/>
  <c r="K244" i="27"/>
  <c r="K243" i="27"/>
  <c r="K242" i="27"/>
  <c r="K241" i="27"/>
  <c r="K240" i="27"/>
  <c r="K239" i="27"/>
  <c r="K238" i="27"/>
  <c r="K237" i="27"/>
  <c r="K236" i="27"/>
  <c r="K235" i="27"/>
  <c r="K234" i="27"/>
  <c r="K233" i="27"/>
  <c r="K232" i="27"/>
  <c r="K231" i="27"/>
  <c r="K230" i="27"/>
  <c r="K229" i="27"/>
  <c r="K228" i="27"/>
  <c r="K227" i="27"/>
  <c r="K226" i="27"/>
  <c r="K225" i="27"/>
  <c r="K224" i="27"/>
  <c r="K223" i="27"/>
  <c r="K222" i="27"/>
  <c r="K221" i="27"/>
  <c r="K220" i="27"/>
  <c r="K219" i="27"/>
  <c r="K218" i="27"/>
  <c r="K217" i="27"/>
  <c r="K216" i="27"/>
  <c r="K215" i="27"/>
  <c r="K214" i="27"/>
  <c r="K213" i="27"/>
  <c r="K212" i="27"/>
  <c r="K211" i="27"/>
  <c r="K210" i="27"/>
  <c r="K209" i="27"/>
  <c r="K208" i="27"/>
  <c r="K207" i="27"/>
  <c r="K206" i="27"/>
  <c r="K205" i="27"/>
  <c r="K204" i="27"/>
  <c r="K203" i="27"/>
  <c r="K202" i="27"/>
  <c r="K201" i="27"/>
  <c r="K200" i="27"/>
  <c r="K199" i="27"/>
  <c r="K198" i="27"/>
  <c r="K197" i="27"/>
  <c r="K196" i="27"/>
  <c r="K195" i="27"/>
  <c r="K194" i="27"/>
  <c r="K193" i="27"/>
  <c r="K192" i="27"/>
  <c r="K191" i="27"/>
  <c r="K190" i="27"/>
  <c r="K188" i="27"/>
  <c r="K187" i="27"/>
  <c r="K186" i="27"/>
  <c r="K185" i="27"/>
  <c r="K184" i="27"/>
  <c r="K183" i="27"/>
  <c r="K182" i="27"/>
  <c r="K181" i="27"/>
  <c r="K180" i="27"/>
  <c r="K179" i="27"/>
  <c r="K178" i="27"/>
  <c r="K56" i="27"/>
  <c r="K55" i="27"/>
  <c r="K54" i="27"/>
  <c r="K53" i="27"/>
  <c r="K52" i="27"/>
  <c r="K51" i="27"/>
  <c r="K50" i="27"/>
  <c r="K49" i="27"/>
  <c r="K48" i="27"/>
  <c r="K47" i="27"/>
  <c r="K46" i="27"/>
  <c r="K45" i="27"/>
  <c r="K44" i="27"/>
  <c r="K43" i="27"/>
  <c r="K42" i="27"/>
  <c r="K41" i="27"/>
  <c r="K40" i="27"/>
  <c r="K39" i="27"/>
  <c r="K38" i="27"/>
  <c r="K37" i="27"/>
  <c r="K36" i="27"/>
  <c r="K35" i="27"/>
  <c r="K34" i="27"/>
  <c r="K33" i="27"/>
  <c r="K32" i="27"/>
  <c r="K31" i="27"/>
  <c r="K30" i="27"/>
  <c r="K29" i="27"/>
  <c r="K28" i="27"/>
  <c r="K26" i="27"/>
  <c r="K25" i="27"/>
  <c r="K24" i="27"/>
  <c r="K23" i="27"/>
  <c r="K22" i="27"/>
  <c r="K21" i="27"/>
  <c r="K20" i="27"/>
  <c r="K19" i="27"/>
  <c r="E277" i="27"/>
  <c r="E276" i="27"/>
  <c r="E275" i="27"/>
  <c r="E274" i="27"/>
  <c r="E273" i="27"/>
  <c r="E272" i="27"/>
  <c r="E271" i="27"/>
  <c r="E270" i="27"/>
  <c r="E269" i="27"/>
  <c r="E268" i="27"/>
  <c r="E267" i="27"/>
  <c r="E266" i="27"/>
  <c r="E265" i="27"/>
  <c r="E264" i="27"/>
  <c r="E263" i="27"/>
  <c r="E262" i="27"/>
  <c r="E261" i="27"/>
  <c r="E260" i="27"/>
  <c r="E259" i="27"/>
  <c r="E258" i="27"/>
  <c r="E257" i="27"/>
  <c r="E256" i="27"/>
  <c r="E255" i="27"/>
  <c r="E254" i="27"/>
  <c r="E253" i="27"/>
  <c r="E252" i="27"/>
  <c r="E251" i="27"/>
  <c r="E250" i="27"/>
  <c r="E249" i="27"/>
  <c r="E248" i="27"/>
  <c r="E247" i="27"/>
  <c r="E246" i="27"/>
  <c r="E245" i="27"/>
  <c r="E244" i="27"/>
  <c r="E243" i="27"/>
  <c r="E242" i="27"/>
  <c r="E241" i="27"/>
  <c r="E240" i="27"/>
  <c r="E239" i="27"/>
  <c r="E238" i="27"/>
  <c r="E237" i="27"/>
  <c r="E236" i="27"/>
  <c r="E235" i="27"/>
  <c r="E234" i="27"/>
  <c r="E233" i="27"/>
  <c r="E232" i="27"/>
  <c r="E231" i="27"/>
  <c r="E230" i="27"/>
  <c r="E229" i="27"/>
  <c r="E228" i="27"/>
  <c r="E227" i="27"/>
  <c r="E226" i="27"/>
  <c r="E225" i="27"/>
  <c r="E224" i="27"/>
  <c r="E223" i="27"/>
  <c r="E222" i="27"/>
  <c r="E221" i="27"/>
  <c r="E220" i="27"/>
  <c r="E219" i="27"/>
  <c r="E218" i="27"/>
  <c r="E217" i="27"/>
  <c r="E216" i="27"/>
  <c r="E215" i="27"/>
  <c r="E214" i="27"/>
  <c r="E213" i="27"/>
  <c r="E212" i="27"/>
  <c r="E211" i="27"/>
  <c r="E210" i="27"/>
  <c r="E209" i="27"/>
  <c r="E208" i="27"/>
  <c r="E207" i="27"/>
  <c r="E206" i="27"/>
  <c r="E205" i="27"/>
  <c r="E204" i="27"/>
  <c r="E203" i="27"/>
  <c r="E202" i="27"/>
  <c r="E201" i="27"/>
  <c r="E200" i="27"/>
  <c r="E199" i="27"/>
  <c r="E198" i="27"/>
  <c r="E197" i="27"/>
  <c r="E196" i="27"/>
  <c r="E195" i="27"/>
  <c r="E194" i="27"/>
  <c r="E193" i="27"/>
  <c r="E192" i="27"/>
  <c r="E191" i="27"/>
  <c r="E190" i="27"/>
  <c r="E188" i="27"/>
  <c r="E187" i="27"/>
  <c r="E186" i="27"/>
  <c r="E185" i="27"/>
  <c r="E184" i="27"/>
  <c r="E183" i="27"/>
  <c r="E182" i="27"/>
  <c r="E181" i="27"/>
  <c r="E180" i="27"/>
  <c r="E179" i="27"/>
  <c r="E178" i="27"/>
  <c r="E56" i="27"/>
  <c r="E55" i="27"/>
  <c r="E54" i="27"/>
  <c r="E53" i="27"/>
  <c r="E52" i="27"/>
  <c r="E51" i="27"/>
  <c r="E50" i="27"/>
  <c r="E49" i="27"/>
  <c r="E48" i="27"/>
  <c r="E47" i="27"/>
  <c r="E46" i="27"/>
  <c r="E45" i="27"/>
  <c r="E44" i="27"/>
  <c r="E43" i="27"/>
  <c r="E42" i="27"/>
  <c r="E41" i="27"/>
  <c r="E40" i="27"/>
  <c r="E39" i="27"/>
  <c r="E38" i="27"/>
  <c r="E37" i="27"/>
  <c r="E36" i="27"/>
  <c r="E35" i="27"/>
  <c r="E34" i="27"/>
  <c r="E33" i="27"/>
  <c r="E32" i="27"/>
  <c r="E31" i="27"/>
  <c r="E30" i="27"/>
  <c r="E29" i="27"/>
  <c r="E28" i="27"/>
  <c r="E26" i="27"/>
  <c r="E25" i="27"/>
  <c r="E24" i="27"/>
  <c r="E23" i="27"/>
  <c r="E22" i="27"/>
  <c r="E21" i="27"/>
  <c r="E20" i="27"/>
  <c r="E19" i="27"/>
  <c r="F277" i="27"/>
  <c r="F276" i="27"/>
  <c r="F275" i="27"/>
  <c r="F274" i="27"/>
  <c r="F273" i="27"/>
  <c r="F272" i="27"/>
  <c r="F271" i="27"/>
  <c r="F270" i="27"/>
  <c r="F269" i="27"/>
  <c r="F268" i="27"/>
  <c r="F267" i="27"/>
  <c r="D267" i="27" s="1"/>
  <c r="F266" i="27"/>
  <c r="D266" i="27" s="1"/>
  <c r="F265" i="27"/>
  <c r="F264" i="27"/>
  <c r="F263" i="27"/>
  <c r="F262" i="27"/>
  <c r="F261" i="27"/>
  <c r="F260" i="27"/>
  <c r="F259" i="27"/>
  <c r="F258" i="27"/>
  <c r="F257" i="27"/>
  <c r="F256" i="27"/>
  <c r="F255" i="27"/>
  <c r="F254" i="27"/>
  <c r="F253" i="27"/>
  <c r="F252" i="27"/>
  <c r="F251" i="27"/>
  <c r="D251" i="27" s="1"/>
  <c r="F250" i="27"/>
  <c r="D250" i="27" s="1"/>
  <c r="F249" i="27"/>
  <c r="F248" i="27"/>
  <c r="F247" i="27"/>
  <c r="F246" i="27"/>
  <c r="F245" i="27"/>
  <c r="F244" i="27"/>
  <c r="F243" i="27"/>
  <c r="D243" i="27" s="1"/>
  <c r="F242" i="27"/>
  <c r="D242" i="27" s="1"/>
  <c r="F241" i="27"/>
  <c r="F240" i="27"/>
  <c r="F239" i="27"/>
  <c r="F238" i="27"/>
  <c r="F237" i="27"/>
  <c r="F236" i="27"/>
  <c r="D236" i="27" s="1"/>
  <c r="F235" i="27"/>
  <c r="F234" i="27"/>
  <c r="F233" i="27"/>
  <c r="F232" i="27"/>
  <c r="F231" i="27"/>
  <c r="F230" i="27"/>
  <c r="F229" i="27"/>
  <c r="F228" i="27"/>
  <c r="F227" i="27"/>
  <c r="D227" i="27" s="1"/>
  <c r="F226" i="27"/>
  <c r="F225" i="27"/>
  <c r="F224" i="27"/>
  <c r="F223" i="27"/>
  <c r="F222" i="27"/>
  <c r="F221" i="27"/>
  <c r="F220" i="27"/>
  <c r="F219" i="27"/>
  <c r="D219" i="27" s="1"/>
  <c r="F218" i="27"/>
  <c r="F217" i="27"/>
  <c r="F216" i="27"/>
  <c r="F215" i="27"/>
  <c r="F214" i="27"/>
  <c r="F213" i="27"/>
  <c r="F212" i="27"/>
  <c r="D212" i="27" s="1"/>
  <c r="F211" i="27"/>
  <c r="F210" i="27"/>
  <c r="F209" i="27"/>
  <c r="F208" i="27"/>
  <c r="D208" i="27" s="1"/>
  <c r="F207" i="27"/>
  <c r="F206" i="27"/>
  <c r="F205" i="27"/>
  <c r="F204" i="27"/>
  <c r="F203" i="27"/>
  <c r="D203" i="27" s="1"/>
  <c r="F202" i="27"/>
  <c r="F201" i="27"/>
  <c r="F200" i="27"/>
  <c r="F199" i="27"/>
  <c r="F198" i="27"/>
  <c r="F197" i="27"/>
  <c r="F196" i="27"/>
  <c r="F195" i="27"/>
  <c r="D195" i="27" s="1"/>
  <c r="F194" i="27"/>
  <c r="D194" i="27" s="1"/>
  <c r="F193" i="27"/>
  <c r="F192" i="27"/>
  <c r="F191" i="27"/>
  <c r="F190" i="27"/>
  <c r="F188" i="27"/>
  <c r="F187" i="27"/>
  <c r="D187" i="27" s="1"/>
  <c r="F186" i="27"/>
  <c r="F185" i="27"/>
  <c r="F184" i="27"/>
  <c r="F183" i="27"/>
  <c r="F182" i="27"/>
  <c r="F181" i="27"/>
  <c r="F180" i="27"/>
  <c r="F179" i="27"/>
  <c r="D179" i="27" s="1"/>
  <c r="F178" i="27"/>
  <c r="D178" i="27" s="1"/>
  <c r="F56" i="27"/>
  <c r="F55" i="27"/>
  <c r="F54" i="27"/>
  <c r="F53" i="27"/>
  <c r="F52" i="27"/>
  <c r="F51" i="27"/>
  <c r="D51" i="27" s="1"/>
  <c r="F50" i="27"/>
  <c r="F49" i="27"/>
  <c r="D49" i="27" s="1"/>
  <c r="F48" i="27"/>
  <c r="F47" i="27"/>
  <c r="F46" i="27"/>
  <c r="F45" i="27"/>
  <c r="F44" i="27"/>
  <c r="F43" i="27"/>
  <c r="D43" i="27" s="1"/>
  <c r="F42" i="27"/>
  <c r="F41" i="27"/>
  <c r="F40" i="27"/>
  <c r="F39" i="27"/>
  <c r="F38" i="27"/>
  <c r="F37" i="27"/>
  <c r="F36" i="27"/>
  <c r="F35" i="27"/>
  <c r="F34" i="27"/>
  <c r="F33" i="27"/>
  <c r="D33" i="27" s="1"/>
  <c r="F32" i="27"/>
  <c r="F31" i="27"/>
  <c r="F30" i="27"/>
  <c r="F29" i="27"/>
  <c r="F28" i="27"/>
  <c r="F26" i="27"/>
  <c r="F25" i="27"/>
  <c r="F24" i="27"/>
  <c r="F23" i="27"/>
  <c r="F22" i="27"/>
  <c r="F21" i="27"/>
  <c r="F20" i="27"/>
  <c r="F19" i="27"/>
  <c r="AH277" i="27"/>
  <c r="AG277" i="27"/>
  <c r="AB277" i="27"/>
  <c r="AA277" i="27"/>
  <c r="Z277" i="27"/>
  <c r="Y277" i="27"/>
  <c r="W277" i="27"/>
  <c r="V277" i="27"/>
  <c r="U277" i="27"/>
  <c r="T277" i="27"/>
  <c r="S277" i="27"/>
  <c r="R277" i="27"/>
  <c r="Q277" i="27"/>
  <c r="P277" i="27"/>
  <c r="O277" i="27"/>
  <c r="M277" i="27"/>
  <c r="J277" i="27"/>
  <c r="I277" i="27"/>
  <c r="AH276" i="27"/>
  <c r="AG276" i="27"/>
  <c r="AB276" i="27"/>
  <c r="AA276" i="27"/>
  <c r="Z276" i="27"/>
  <c r="Y276" i="27"/>
  <c r="W276" i="27"/>
  <c r="V276" i="27"/>
  <c r="U276" i="27"/>
  <c r="T276" i="27"/>
  <c r="S276" i="27"/>
  <c r="R276" i="27"/>
  <c r="Q276" i="27"/>
  <c r="P276" i="27"/>
  <c r="O276" i="27"/>
  <c r="M276" i="27"/>
  <c r="J276" i="27"/>
  <c r="I276" i="27"/>
  <c r="AH275" i="27"/>
  <c r="AG275" i="27"/>
  <c r="AB275" i="27"/>
  <c r="AA275" i="27"/>
  <c r="Z275" i="27"/>
  <c r="Y275" i="27"/>
  <c r="W275" i="27"/>
  <c r="V275" i="27"/>
  <c r="U275" i="27"/>
  <c r="T275" i="27"/>
  <c r="S275" i="27"/>
  <c r="R275" i="27"/>
  <c r="Q275" i="27"/>
  <c r="P275" i="27"/>
  <c r="O275" i="27"/>
  <c r="M275" i="27"/>
  <c r="J275" i="27"/>
  <c r="I275" i="27"/>
  <c r="AH274" i="27"/>
  <c r="AG274" i="27"/>
  <c r="AB274" i="27"/>
  <c r="AA274" i="27"/>
  <c r="Z274" i="27"/>
  <c r="Y274" i="27"/>
  <c r="W274" i="27"/>
  <c r="V274" i="27"/>
  <c r="U274" i="27"/>
  <c r="T274" i="27"/>
  <c r="S274" i="27"/>
  <c r="R274" i="27"/>
  <c r="Q274" i="27"/>
  <c r="P274" i="27"/>
  <c r="O274" i="27"/>
  <c r="M274" i="27"/>
  <c r="J274" i="27"/>
  <c r="I274" i="27"/>
  <c r="AH273" i="27"/>
  <c r="AG273" i="27"/>
  <c r="AB273" i="27"/>
  <c r="AA273" i="27"/>
  <c r="Z273" i="27"/>
  <c r="Y273" i="27"/>
  <c r="W273" i="27"/>
  <c r="V273" i="27"/>
  <c r="U273" i="27"/>
  <c r="T273" i="27"/>
  <c r="S273" i="27"/>
  <c r="R273" i="27"/>
  <c r="Q273" i="27"/>
  <c r="P273" i="27"/>
  <c r="O273" i="27"/>
  <c r="M273" i="27"/>
  <c r="J273" i="27"/>
  <c r="I273" i="27"/>
  <c r="AH272" i="27"/>
  <c r="AG272" i="27"/>
  <c r="AB272" i="27"/>
  <c r="AA272" i="27"/>
  <c r="Z272" i="27"/>
  <c r="Y272" i="27"/>
  <c r="W272" i="27"/>
  <c r="V272" i="27"/>
  <c r="U272" i="27"/>
  <c r="T272" i="27"/>
  <c r="S272" i="27"/>
  <c r="R272" i="27"/>
  <c r="Q272" i="27"/>
  <c r="P272" i="27"/>
  <c r="O272" i="27"/>
  <c r="M272" i="27"/>
  <c r="J272" i="27"/>
  <c r="I272" i="27"/>
  <c r="AH271" i="27"/>
  <c r="AG271" i="27"/>
  <c r="AB271" i="27"/>
  <c r="AA271" i="27"/>
  <c r="Z271" i="27"/>
  <c r="Y271" i="27"/>
  <c r="W271" i="27"/>
  <c r="V271" i="27"/>
  <c r="U271" i="27"/>
  <c r="T271" i="27"/>
  <c r="S271" i="27"/>
  <c r="R271" i="27"/>
  <c r="Q271" i="27"/>
  <c r="P271" i="27"/>
  <c r="O271" i="27"/>
  <c r="M271" i="27"/>
  <c r="J271" i="27"/>
  <c r="I271" i="27"/>
  <c r="AH270" i="27"/>
  <c r="AG270" i="27"/>
  <c r="AB270" i="27"/>
  <c r="AA270" i="27"/>
  <c r="Z270" i="27"/>
  <c r="Y270" i="27"/>
  <c r="W270" i="27"/>
  <c r="V270" i="27"/>
  <c r="U270" i="27"/>
  <c r="T270" i="27"/>
  <c r="S270" i="27"/>
  <c r="R270" i="27"/>
  <c r="Q270" i="27"/>
  <c r="P270" i="27"/>
  <c r="O270" i="27"/>
  <c r="M270" i="27"/>
  <c r="J270" i="27"/>
  <c r="I270" i="27"/>
  <c r="AH269" i="27"/>
  <c r="AG269" i="27"/>
  <c r="AB269" i="27"/>
  <c r="AA269" i="27"/>
  <c r="Z269" i="27"/>
  <c r="Y269" i="27"/>
  <c r="W269" i="27"/>
  <c r="V269" i="27"/>
  <c r="U269" i="27"/>
  <c r="T269" i="27"/>
  <c r="S269" i="27"/>
  <c r="R269" i="27"/>
  <c r="Q269" i="27"/>
  <c r="P269" i="27"/>
  <c r="O269" i="27"/>
  <c r="M269" i="27"/>
  <c r="J269" i="27"/>
  <c r="I269" i="27"/>
  <c r="AH268" i="27"/>
  <c r="AG268" i="27"/>
  <c r="AB268" i="27"/>
  <c r="AA268" i="27"/>
  <c r="Z268" i="27"/>
  <c r="Y268" i="27"/>
  <c r="W268" i="27"/>
  <c r="V268" i="27"/>
  <c r="U268" i="27"/>
  <c r="T268" i="27"/>
  <c r="S268" i="27"/>
  <c r="R268" i="27"/>
  <c r="Q268" i="27"/>
  <c r="P268" i="27"/>
  <c r="O268" i="27"/>
  <c r="M268" i="27"/>
  <c r="J268" i="27"/>
  <c r="I268" i="27"/>
  <c r="AH267" i="27"/>
  <c r="AG267" i="27"/>
  <c r="AB267" i="27"/>
  <c r="AA267" i="27"/>
  <c r="Z267" i="27"/>
  <c r="Y267" i="27"/>
  <c r="W267" i="27"/>
  <c r="V267" i="27"/>
  <c r="U267" i="27"/>
  <c r="T267" i="27"/>
  <c r="S267" i="27"/>
  <c r="R267" i="27"/>
  <c r="Q267" i="27"/>
  <c r="P267" i="27"/>
  <c r="O267" i="27"/>
  <c r="M267" i="27"/>
  <c r="J267" i="27"/>
  <c r="I267" i="27"/>
  <c r="AH266" i="27"/>
  <c r="AG266" i="27"/>
  <c r="AB266" i="27"/>
  <c r="AA266" i="27"/>
  <c r="Z266" i="27"/>
  <c r="Y266" i="27"/>
  <c r="W266" i="27"/>
  <c r="V266" i="27"/>
  <c r="U266" i="27"/>
  <c r="T266" i="27"/>
  <c r="S266" i="27"/>
  <c r="R266" i="27"/>
  <c r="Q266" i="27"/>
  <c r="P266" i="27"/>
  <c r="O266" i="27"/>
  <c r="M266" i="27"/>
  <c r="J266" i="27"/>
  <c r="I266" i="27"/>
  <c r="AH265" i="27"/>
  <c r="AG265" i="27"/>
  <c r="AB265" i="27"/>
  <c r="AA265" i="27"/>
  <c r="Z265" i="27"/>
  <c r="Y265" i="27"/>
  <c r="W265" i="27"/>
  <c r="V265" i="27"/>
  <c r="U265" i="27"/>
  <c r="T265" i="27"/>
  <c r="S265" i="27"/>
  <c r="R265" i="27"/>
  <c r="Q265" i="27"/>
  <c r="P265" i="27"/>
  <c r="O265" i="27"/>
  <c r="M265" i="27"/>
  <c r="J265" i="27"/>
  <c r="I265" i="27"/>
  <c r="AH264" i="27"/>
  <c r="AG264" i="27"/>
  <c r="AB264" i="27"/>
  <c r="AA264" i="27"/>
  <c r="Z264" i="27"/>
  <c r="Y264" i="27"/>
  <c r="W264" i="27"/>
  <c r="V264" i="27"/>
  <c r="U264" i="27"/>
  <c r="T264" i="27"/>
  <c r="S264" i="27"/>
  <c r="R264" i="27"/>
  <c r="Q264" i="27"/>
  <c r="P264" i="27"/>
  <c r="O264" i="27"/>
  <c r="M264" i="27"/>
  <c r="J264" i="27"/>
  <c r="I264" i="27"/>
  <c r="AH263" i="27"/>
  <c r="AG263" i="27"/>
  <c r="AB263" i="27"/>
  <c r="AA263" i="27"/>
  <c r="Z263" i="27"/>
  <c r="Y263" i="27"/>
  <c r="W263" i="27"/>
  <c r="V263" i="27"/>
  <c r="U263" i="27"/>
  <c r="T263" i="27"/>
  <c r="S263" i="27"/>
  <c r="R263" i="27"/>
  <c r="Q263" i="27"/>
  <c r="P263" i="27"/>
  <c r="O263" i="27"/>
  <c r="M263" i="27"/>
  <c r="J263" i="27"/>
  <c r="I263" i="27"/>
  <c r="AH262" i="27"/>
  <c r="AG262" i="27"/>
  <c r="AB262" i="27"/>
  <c r="AA262" i="27"/>
  <c r="Z262" i="27"/>
  <c r="Y262" i="27"/>
  <c r="W262" i="27"/>
  <c r="V262" i="27"/>
  <c r="U262" i="27"/>
  <c r="T262" i="27"/>
  <c r="S262" i="27"/>
  <c r="R262" i="27"/>
  <c r="Q262" i="27"/>
  <c r="P262" i="27"/>
  <c r="O262" i="27"/>
  <c r="M262" i="27"/>
  <c r="J262" i="27"/>
  <c r="I262" i="27"/>
  <c r="AH261" i="27"/>
  <c r="AG261" i="27"/>
  <c r="AB261" i="27"/>
  <c r="AA261" i="27"/>
  <c r="Z261" i="27"/>
  <c r="Y261" i="27"/>
  <c r="W261" i="27"/>
  <c r="V261" i="27"/>
  <c r="U261" i="27"/>
  <c r="T261" i="27"/>
  <c r="S261" i="27"/>
  <c r="R261" i="27"/>
  <c r="Q261" i="27"/>
  <c r="P261" i="27"/>
  <c r="O261" i="27"/>
  <c r="M261" i="27"/>
  <c r="J261" i="27"/>
  <c r="I261" i="27"/>
  <c r="AH260" i="27"/>
  <c r="AG260" i="27"/>
  <c r="AB260" i="27"/>
  <c r="AA260" i="27"/>
  <c r="Z260" i="27"/>
  <c r="Y260" i="27"/>
  <c r="W260" i="27"/>
  <c r="V260" i="27"/>
  <c r="U260" i="27"/>
  <c r="T260" i="27"/>
  <c r="S260" i="27"/>
  <c r="R260" i="27"/>
  <c r="Q260" i="27"/>
  <c r="P260" i="27"/>
  <c r="O260" i="27"/>
  <c r="M260" i="27"/>
  <c r="J260" i="27"/>
  <c r="I260" i="27"/>
  <c r="AH259" i="27"/>
  <c r="AG259" i="27"/>
  <c r="AB259" i="27"/>
  <c r="AA259" i="27"/>
  <c r="Z259" i="27"/>
  <c r="Y259" i="27"/>
  <c r="W259" i="27"/>
  <c r="V259" i="27"/>
  <c r="U259" i="27"/>
  <c r="T259" i="27"/>
  <c r="S259" i="27"/>
  <c r="R259" i="27"/>
  <c r="Q259" i="27"/>
  <c r="P259" i="27"/>
  <c r="O259" i="27"/>
  <c r="M259" i="27"/>
  <c r="J259" i="27"/>
  <c r="I259" i="27"/>
  <c r="AH258" i="27"/>
  <c r="AG258" i="27"/>
  <c r="AB258" i="27"/>
  <c r="AA258" i="27"/>
  <c r="Z258" i="27"/>
  <c r="Y258" i="27"/>
  <c r="W258" i="27"/>
  <c r="V258" i="27"/>
  <c r="U258" i="27"/>
  <c r="T258" i="27"/>
  <c r="S258" i="27"/>
  <c r="R258" i="27"/>
  <c r="Q258" i="27"/>
  <c r="P258" i="27"/>
  <c r="O258" i="27"/>
  <c r="M258" i="27"/>
  <c r="J258" i="27"/>
  <c r="I258" i="27"/>
  <c r="AH257" i="27"/>
  <c r="AG257" i="27"/>
  <c r="AB257" i="27"/>
  <c r="AA257" i="27"/>
  <c r="Z257" i="27"/>
  <c r="Y257" i="27"/>
  <c r="W257" i="27"/>
  <c r="V257" i="27"/>
  <c r="U257" i="27"/>
  <c r="T257" i="27"/>
  <c r="S257" i="27"/>
  <c r="R257" i="27"/>
  <c r="Q257" i="27"/>
  <c r="P257" i="27"/>
  <c r="O257" i="27"/>
  <c r="M257" i="27"/>
  <c r="J257" i="27"/>
  <c r="I257" i="27"/>
  <c r="AH256" i="27"/>
  <c r="AG256" i="27"/>
  <c r="AB256" i="27"/>
  <c r="AA256" i="27"/>
  <c r="Z256" i="27"/>
  <c r="Y256" i="27"/>
  <c r="W256" i="27"/>
  <c r="V256" i="27"/>
  <c r="U256" i="27"/>
  <c r="T256" i="27"/>
  <c r="S256" i="27"/>
  <c r="R256" i="27"/>
  <c r="Q256" i="27"/>
  <c r="P256" i="27"/>
  <c r="O256" i="27"/>
  <c r="M256" i="27"/>
  <c r="J256" i="27"/>
  <c r="I256" i="27"/>
  <c r="AH255" i="27"/>
  <c r="AG255" i="27"/>
  <c r="AB255" i="27"/>
  <c r="AA255" i="27"/>
  <c r="Z255" i="27"/>
  <c r="Y255" i="27"/>
  <c r="W255" i="27"/>
  <c r="V255" i="27"/>
  <c r="U255" i="27"/>
  <c r="T255" i="27"/>
  <c r="S255" i="27"/>
  <c r="R255" i="27"/>
  <c r="Q255" i="27"/>
  <c r="P255" i="27"/>
  <c r="O255" i="27"/>
  <c r="M255" i="27"/>
  <c r="J255" i="27"/>
  <c r="I255" i="27"/>
  <c r="AH254" i="27"/>
  <c r="AG254" i="27"/>
  <c r="AB254" i="27"/>
  <c r="AA254" i="27"/>
  <c r="Z254" i="27"/>
  <c r="Y254" i="27"/>
  <c r="W254" i="27"/>
  <c r="V254" i="27"/>
  <c r="U254" i="27"/>
  <c r="T254" i="27"/>
  <c r="S254" i="27"/>
  <c r="R254" i="27"/>
  <c r="Q254" i="27"/>
  <c r="P254" i="27"/>
  <c r="O254" i="27"/>
  <c r="M254" i="27"/>
  <c r="J254" i="27"/>
  <c r="I254" i="27"/>
  <c r="AH253" i="27"/>
  <c r="AG253" i="27"/>
  <c r="AB253" i="27"/>
  <c r="AA253" i="27"/>
  <c r="Z253" i="27"/>
  <c r="Y253" i="27"/>
  <c r="W253" i="27"/>
  <c r="V253" i="27"/>
  <c r="U253" i="27"/>
  <c r="T253" i="27"/>
  <c r="S253" i="27"/>
  <c r="R253" i="27"/>
  <c r="Q253" i="27"/>
  <c r="P253" i="27"/>
  <c r="O253" i="27"/>
  <c r="M253" i="27"/>
  <c r="J253" i="27"/>
  <c r="I253" i="27"/>
  <c r="AH252" i="27"/>
  <c r="AG252" i="27"/>
  <c r="AB252" i="27"/>
  <c r="AA252" i="27"/>
  <c r="Z252" i="27"/>
  <c r="Y252" i="27"/>
  <c r="W252" i="27"/>
  <c r="V252" i="27"/>
  <c r="U252" i="27"/>
  <c r="T252" i="27"/>
  <c r="S252" i="27"/>
  <c r="R252" i="27"/>
  <c r="Q252" i="27"/>
  <c r="P252" i="27"/>
  <c r="O252" i="27"/>
  <c r="M252" i="27"/>
  <c r="J252" i="27"/>
  <c r="I252" i="27"/>
  <c r="AH251" i="27"/>
  <c r="AG251" i="27"/>
  <c r="AB251" i="27"/>
  <c r="AA251" i="27"/>
  <c r="Z251" i="27"/>
  <c r="Y251" i="27"/>
  <c r="W251" i="27"/>
  <c r="V251" i="27"/>
  <c r="U251" i="27"/>
  <c r="T251" i="27"/>
  <c r="S251" i="27"/>
  <c r="R251" i="27"/>
  <c r="Q251" i="27"/>
  <c r="P251" i="27"/>
  <c r="O251" i="27"/>
  <c r="M251" i="27"/>
  <c r="J251" i="27"/>
  <c r="I251" i="27"/>
  <c r="AH250" i="27"/>
  <c r="AG250" i="27"/>
  <c r="AB250" i="27"/>
  <c r="AA250" i="27"/>
  <c r="Z250" i="27"/>
  <c r="Y250" i="27"/>
  <c r="W250" i="27"/>
  <c r="V250" i="27"/>
  <c r="U250" i="27"/>
  <c r="T250" i="27"/>
  <c r="S250" i="27"/>
  <c r="R250" i="27"/>
  <c r="Q250" i="27"/>
  <c r="P250" i="27"/>
  <c r="O250" i="27"/>
  <c r="M250" i="27"/>
  <c r="J250" i="27"/>
  <c r="I250" i="27"/>
  <c r="AH249" i="27"/>
  <c r="AG249" i="27"/>
  <c r="AB249" i="27"/>
  <c r="AA249" i="27"/>
  <c r="Z249" i="27"/>
  <c r="Y249" i="27"/>
  <c r="W249" i="27"/>
  <c r="V249" i="27"/>
  <c r="U249" i="27"/>
  <c r="T249" i="27"/>
  <c r="S249" i="27"/>
  <c r="R249" i="27"/>
  <c r="Q249" i="27"/>
  <c r="P249" i="27"/>
  <c r="O249" i="27"/>
  <c r="M249" i="27"/>
  <c r="J249" i="27"/>
  <c r="I249" i="27"/>
  <c r="AH248" i="27"/>
  <c r="AG248" i="27"/>
  <c r="AB248" i="27"/>
  <c r="AA248" i="27"/>
  <c r="Z248" i="27"/>
  <c r="Y248" i="27"/>
  <c r="W248" i="27"/>
  <c r="V248" i="27"/>
  <c r="U248" i="27"/>
  <c r="T248" i="27"/>
  <c r="S248" i="27"/>
  <c r="R248" i="27"/>
  <c r="Q248" i="27"/>
  <c r="P248" i="27"/>
  <c r="O248" i="27"/>
  <c r="M248" i="27"/>
  <c r="J248" i="27"/>
  <c r="I248" i="27"/>
  <c r="AH247" i="27"/>
  <c r="AG247" i="27"/>
  <c r="AB247" i="27"/>
  <c r="AA247" i="27"/>
  <c r="Z247" i="27"/>
  <c r="Y247" i="27"/>
  <c r="W247" i="27"/>
  <c r="V247" i="27"/>
  <c r="U247" i="27"/>
  <c r="T247" i="27"/>
  <c r="S247" i="27"/>
  <c r="R247" i="27"/>
  <c r="Q247" i="27"/>
  <c r="P247" i="27"/>
  <c r="O247" i="27"/>
  <c r="M247" i="27"/>
  <c r="J247" i="27"/>
  <c r="I247" i="27"/>
  <c r="AH246" i="27"/>
  <c r="AG246" i="27"/>
  <c r="AB246" i="27"/>
  <c r="AA246" i="27"/>
  <c r="Z246" i="27"/>
  <c r="Y246" i="27"/>
  <c r="W246" i="27"/>
  <c r="V246" i="27"/>
  <c r="U246" i="27"/>
  <c r="T246" i="27"/>
  <c r="S246" i="27"/>
  <c r="R246" i="27"/>
  <c r="Q246" i="27"/>
  <c r="P246" i="27"/>
  <c r="O246" i="27"/>
  <c r="M246" i="27"/>
  <c r="J246" i="27"/>
  <c r="I246" i="27"/>
  <c r="AH245" i="27"/>
  <c r="AG245" i="27"/>
  <c r="AB245" i="27"/>
  <c r="AA245" i="27"/>
  <c r="Z245" i="27"/>
  <c r="Y245" i="27"/>
  <c r="W245" i="27"/>
  <c r="V245" i="27"/>
  <c r="U245" i="27"/>
  <c r="T245" i="27"/>
  <c r="S245" i="27"/>
  <c r="R245" i="27"/>
  <c r="Q245" i="27"/>
  <c r="P245" i="27"/>
  <c r="O245" i="27"/>
  <c r="M245" i="27"/>
  <c r="J245" i="27"/>
  <c r="I245" i="27"/>
  <c r="AH244" i="27"/>
  <c r="AG244" i="27"/>
  <c r="AB244" i="27"/>
  <c r="AA244" i="27"/>
  <c r="Z244" i="27"/>
  <c r="Y244" i="27"/>
  <c r="W244" i="27"/>
  <c r="V244" i="27"/>
  <c r="U244" i="27"/>
  <c r="T244" i="27"/>
  <c r="S244" i="27"/>
  <c r="R244" i="27"/>
  <c r="Q244" i="27"/>
  <c r="P244" i="27"/>
  <c r="O244" i="27"/>
  <c r="M244" i="27"/>
  <c r="J244" i="27"/>
  <c r="I244" i="27"/>
  <c r="AH243" i="27"/>
  <c r="AG243" i="27"/>
  <c r="AB243" i="27"/>
  <c r="AA243" i="27"/>
  <c r="Z243" i="27"/>
  <c r="Y243" i="27"/>
  <c r="W243" i="27"/>
  <c r="V243" i="27"/>
  <c r="U243" i="27"/>
  <c r="T243" i="27"/>
  <c r="S243" i="27"/>
  <c r="R243" i="27"/>
  <c r="Q243" i="27"/>
  <c r="P243" i="27"/>
  <c r="O243" i="27"/>
  <c r="M243" i="27"/>
  <c r="J243" i="27"/>
  <c r="I243" i="27"/>
  <c r="AH242" i="27"/>
  <c r="AG242" i="27"/>
  <c r="AB242" i="27"/>
  <c r="AA242" i="27"/>
  <c r="Z242" i="27"/>
  <c r="Y242" i="27"/>
  <c r="W242" i="27"/>
  <c r="V242" i="27"/>
  <c r="U242" i="27"/>
  <c r="T242" i="27"/>
  <c r="S242" i="27"/>
  <c r="R242" i="27"/>
  <c r="Q242" i="27"/>
  <c r="P242" i="27"/>
  <c r="O242" i="27"/>
  <c r="M242" i="27"/>
  <c r="J242" i="27"/>
  <c r="I242" i="27"/>
  <c r="AH241" i="27"/>
  <c r="AG241" i="27"/>
  <c r="AB241" i="27"/>
  <c r="AA241" i="27"/>
  <c r="Z241" i="27"/>
  <c r="Y241" i="27"/>
  <c r="W241" i="27"/>
  <c r="V241" i="27"/>
  <c r="U241" i="27"/>
  <c r="T241" i="27"/>
  <c r="S241" i="27"/>
  <c r="R241" i="27"/>
  <c r="Q241" i="27"/>
  <c r="P241" i="27"/>
  <c r="O241" i="27"/>
  <c r="M241" i="27"/>
  <c r="J241" i="27"/>
  <c r="I241" i="27"/>
  <c r="AH240" i="27"/>
  <c r="AG240" i="27"/>
  <c r="AB240" i="27"/>
  <c r="AA240" i="27"/>
  <c r="Z240" i="27"/>
  <c r="Y240" i="27"/>
  <c r="W240" i="27"/>
  <c r="V240" i="27"/>
  <c r="U240" i="27"/>
  <c r="T240" i="27"/>
  <c r="S240" i="27"/>
  <c r="R240" i="27"/>
  <c r="Q240" i="27"/>
  <c r="P240" i="27"/>
  <c r="O240" i="27"/>
  <c r="M240" i="27"/>
  <c r="J240" i="27"/>
  <c r="I240" i="27"/>
  <c r="AH239" i="27"/>
  <c r="AG239" i="27"/>
  <c r="AB239" i="27"/>
  <c r="AA239" i="27"/>
  <c r="Z239" i="27"/>
  <c r="Y239" i="27"/>
  <c r="W239" i="27"/>
  <c r="V239" i="27"/>
  <c r="U239" i="27"/>
  <c r="T239" i="27"/>
  <c r="S239" i="27"/>
  <c r="R239" i="27"/>
  <c r="Q239" i="27"/>
  <c r="P239" i="27"/>
  <c r="O239" i="27"/>
  <c r="M239" i="27"/>
  <c r="J239" i="27"/>
  <c r="I239" i="27"/>
  <c r="AH238" i="27"/>
  <c r="AG238" i="27"/>
  <c r="AB238" i="27"/>
  <c r="AA238" i="27"/>
  <c r="Z238" i="27"/>
  <c r="Y238" i="27"/>
  <c r="W238" i="27"/>
  <c r="V238" i="27"/>
  <c r="U238" i="27"/>
  <c r="T238" i="27"/>
  <c r="S238" i="27"/>
  <c r="R238" i="27"/>
  <c r="Q238" i="27"/>
  <c r="P238" i="27"/>
  <c r="O238" i="27"/>
  <c r="M238" i="27"/>
  <c r="J238" i="27"/>
  <c r="I238" i="27"/>
  <c r="AH237" i="27"/>
  <c r="AG237" i="27"/>
  <c r="AB237" i="27"/>
  <c r="AA237" i="27"/>
  <c r="Z237" i="27"/>
  <c r="Y237" i="27"/>
  <c r="W237" i="27"/>
  <c r="V237" i="27"/>
  <c r="U237" i="27"/>
  <c r="T237" i="27"/>
  <c r="S237" i="27"/>
  <c r="R237" i="27"/>
  <c r="Q237" i="27"/>
  <c r="P237" i="27"/>
  <c r="O237" i="27"/>
  <c r="M237" i="27"/>
  <c r="J237" i="27"/>
  <c r="I237" i="27"/>
  <c r="AH236" i="27"/>
  <c r="AG236" i="27"/>
  <c r="AB236" i="27"/>
  <c r="AA236" i="27"/>
  <c r="Z236" i="27"/>
  <c r="Y236" i="27"/>
  <c r="W236" i="27"/>
  <c r="V236" i="27"/>
  <c r="U236" i="27"/>
  <c r="T236" i="27"/>
  <c r="S236" i="27"/>
  <c r="R236" i="27"/>
  <c r="Q236" i="27"/>
  <c r="P236" i="27"/>
  <c r="O236" i="27"/>
  <c r="M236" i="27"/>
  <c r="J236" i="27"/>
  <c r="I236" i="27"/>
  <c r="AH235" i="27"/>
  <c r="AG235" i="27"/>
  <c r="AB235" i="27"/>
  <c r="AA235" i="27"/>
  <c r="Z235" i="27"/>
  <c r="Y235" i="27"/>
  <c r="W235" i="27"/>
  <c r="V235" i="27"/>
  <c r="U235" i="27"/>
  <c r="T235" i="27"/>
  <c r="S235" i="27"/>
  <c r="R235" i="27"/>
  <c r="Q235" i="27"/>
  <c r="P235" i="27"/>
  <c r="O235" i="27"/>
  <c r="M235" i="27"/>
  <c r="J235" i="27"/>
  <c r="I235" i="27"/>
  <c r="AH234" i="27"/>
  <c r="AG234" i="27"/>
  <c r="AB234" i="27"/>
  <c r="AA234" i="27"/>
  <c r="Z234" i="27"/>
  <c r="Y234" i="27"/>
  <c r="W234" i="27"/>
  <c r="V234" i="27"/>
  <c r="U234" i="27"/>
  <c r="T234" i="27"/>
  <c r="S234" i="27"/>
  <c r="R234" i="27"/>
  <c r="Q234" i="27"/>
  <c r="P234" i="27"/>
  <c r="O234" i="27"/>
  <c r="M234" i="27"/>
  <c r="J234" i="27"/>
  <c r="I234" i="27"/>
  <c r="AH233" i="27"/>
  <c r="AG233" i="27"/>
  <c r="AB233" i="27"/>
  <c r="AA233" i="27"/>
  <c r="Z233" i="27"/>
  <c r="Y233" i="27"/>
  <c r="W233" i="27"/>
  <c r="V233" i="27"/>
  <c r="U233" i="27"/>
  <c r="T233" i="27"/>
  <c r="S233" i="27"/>
  <c r="R233" i="27"/>
  <c r="Q233" i="27"/>
  <c r="P233" i="27"/>
  <c r="O233" i="27"/>
  <c r="M233" i="27"/>
  <c r="J233" i="27"/>
  <c r="I233" i="27"/>
  <c r="AH232" i="27"/>
  <c r="AG232" i="27"/>
  <c r="AB232" i="27"/>
  <c r="AA232" i="27"/>
  <c r="Z232" i="27"/>
  <c r="Y232" i="27"/>
  <c r="W232" i="27"/>
  <c r="V232" i="27"/>
  <c r="U232" i="27"/>
  <c r="T232" i="27"/>
  <c r="S232" i="27"/>
  <c r="R232" i="27"/>
  <c r="Q232" i="27"/>
  <c r="P232" i="27"/>
  <c r="O232" i="27"/>
  <c r="M232" i="27"/>
  <c r="J232" i="27"/>
  <c r="I232" i="27"/>
  <c r="AH231" i="27"/>
  <c r="AG231" i="27"/>
  <c r="AB231" i="27"/>
  <c r="AA231" i="27"/>
  <c r="Z231" i="27"/>
  <c r="Y231" i="27"/>
  <c r="W231" i="27"/>
  <c r="V231" i="27"/>
  <c r="U231" i="27"/>
  <c r="T231" i="27"/>
  <c r="S231" i="27"/>
  <c r="R231" i="27"/>
  <c r="Q231" i="27"/>
  <c r="P231" i="27"/>
  <c r="O231" i="27"/>
  <c r="M231" i="27"/>
  <c r="J231" i="27"/>
  <c r="I231" i="27"/>
  <c r="AH230" i="27"/>
  <c r="AG230" i="27"/>
  <c r="AB230" i="27"/>
  <c r="AA230" i="27"/>
  <c r="Z230" i="27"/>
  <c r="Y230" i="27"/>
  <c r="W230" i="27"/>
  <c r="V230" i="27"/>
  <c r="U230" i="27"/>
  <c r="T230" i="27"/>
  <c r="S230" i="27"/>
  <c r="R230" i="27"/>
  <c r="Q230" i="27"/>
  <c r="P230" i="27"/>
  <c r="O230" i="27"/>
  <c r="M230" i="27"/>
  <c r="J230" i="27"/>
  <c r="I230" i="27"/>
  <c r="AH229" i="27"/>
  <c r="AG229" i="27"/>
  <c r="AB229" i="27"/>
  <c r="AA229" i="27"/>
  <c r="Z229" i="27"/>
  <c r="Y229" i="27"/>
  <c r="W229" i="27"/>
  <c r="V229" i="27"/>
  <c r="U229" i="27"/>
  <c r="T229" i="27"/>
  <c r="S229" i="27"/>
  <c r="R229" i="27"/>
  <c r="Q229" i="27"/>
  <c r="P229" i="27"/>
  <c r="O229" i="27"/>
  <c r="M229" i="27"/>
  <c r="J229" i="27"/>
  <c r="I229" i="27"/>
  <c r="AH228" i="27"/>
  <c r="AG228" i="27"/>
  <c r="AB228" i="27"/>
  <c r="AA228" i="27"/>
  <c r="Z228" i="27"/>
  <c r="Y228" i="27"/>
  <c r="W228" i="27"/>
  <c r="V228" i="27"/>
  <c r="U228" i="27"/>
  <c r="T228" i="27"/>
  <c r="S228" i="27"/>
  <c r="R228" i="27"/>
  <c r="Q228" i="27"/>
  <c r="P228" i="27"/>
  <c r="O228" i="27"/>
  <c r="M228" i="27"/>
  <c r="J228" i="27"/>
  <c r="I228" i="27"/>
  <c r="AH227" i="27"/>
  <c r="AG227" i="27"/>
  <c r="AB227" i="27"/>
  <c r="AA227" i="27"/>
  <c r="Z227" i="27"/>
  <c r="Y227" i="27"/>
  <c r="W227" i="27"/>
  <c r="V227" i="27"/>
  <c r="U227" i="27"/>
  <c r="T227" i="27"/>
  <c r="S227" i="27"/>
  <c r="R227" i="27"/>
  <c r="Q227" i="27"/>
  <c r="P227" i="27"/>
  <c r="O227" i="27"/>
  <c r="M227" i="27"/>
  <c r="J227" i="27"/>
  <c r="I227" i="27"/>
  <c r="AH226" i="27"/>
  <c r="AG226" i="27"/>
  <c r="AB226" i="27"/>
  <c r="AA226" i="27"/>
  <c r="Z226" i="27"/>
  <c r="Y226" i="27"/>
  <c r="W226" i="27"/>
  <c r="V226" i="27"/>
  <c r="U226" i="27"/>
  <c r="T226" i="27"/>
  <c r="S226" i="27"/>
  <c r="R226" i="27"/>
  <c r="Q226" i="27"/>
  <c r="P226" i="27"/>
  <c r="O226" i="27"/>
  <c r="M226" i="27"/>
  <c r="J226" i="27"/>
  <c r="I226" i="27"/>
  <c r="AH225" i="27"/>
  <c r="AG225" i="27"/>
  <c r="AB225" i="27"/>
  <c r="AA225" i="27"/>
  <c r="Z225" i="27"/>
  <c r="Y225" i="27"/>
  <c r="W225" i="27"/>
  <c r="V225" i="27"/>
  <c r="U225" i="27"/>
  <c r="T225" i="27"/>
  <c r="S225" i="27"/>
  <c r="R225" i="27"/>
  <c r="Q225" i="27"/>
  <c r="P225" i="27"/>
  <c r="O225" i="27"/>
  <c r="M225" i="27"/>
  <c r="J225" i="27"/>
  <c r="I225" i="27"/>
  <c r="AH224" i="27"/>
  <c r="AG224" i="27"/>
  <c r="AB224" i="27"/>
  <c r="AA224" i="27"/>
  <c r="Z224" i="27"/>
  <c r="Y224" i="27"/>
  <c r="W224" i="27"/>
  <c r="V224" i="27"/>
  <c r="U224" i="27"/>
  <c r="T224" i="27"/>
  <c r="S224" i="27"/>
  <c r="R224" i="27"/>
  <c r="Q224" i="27"/>
  <c r="P224" i="27"/>
  <c r="O224" i="27"/>
  <c r="M224" i="27"/>
  <c r="J224" i="27"/>
  <c r="I224" i="27"/>
  <c r="AH223" i="27"/>
  <c r="AG223" i="27"/>
  <c r="AB223" i="27"/>
  <c r="AA223" i="27"/>
  <c r="Z223" i="27"/>
  <c r="Y223" i="27"/>
  <c r="W223" i="27"/>
  <c r="V223" i="27"/>
  <c r="U223" i="27"/>
  <c r="T223" i="27"/>
  <c r="S223" i="27"/>
  <c r="R223" i="27"/>
  <c r="Q223" i="27"/>
  <c r="P223" i="27"/>
  <c r="O223" i="27"/>
  <c r="M223" i="27"/>
  <c r="J223" i="27"/>
  <c r="I223" i="27"/>
  <c r="AH222" i="27"/>
  <c r="AG222" i="27"/>
  <c r="AB222" i="27"/>
  <c r="AA222" i="27"/>
  <c r="Z222" i="27"/>
  <c r="Y222" i="27"/>
  <c r="W222" i="27"/>
  <c r="V222" i="27"/>
  <c r="U222" i="27"/>
  <c r="T222" i="27"/>
  <c r="S222" i="27"/>
  <c r="R222" i="27"/>
  <c r="Q222" i="27"/>
  <c r="P222" i="27"/>
  <c r="O222" i="27"/>
  <c r="M222" i="27"/>
  <c r="J222" i="27"/>
  <c r="I222" i="27"/>
  <c r="AH221" i="27"/>
  <c r="AG221" i="27"/>
  <c r="AB221" i="27"/>
  <c r="AA221" i="27"/>
  <c r="Z221" i="27"/>
  <c r="Y221" i="27"/>
  <c r="W221" i="27"/>
  <c r="V221" i="27"/>
  <c r="U221" i="27"/>
  <c r="T221" i="27"/>
  <c r="S221" i="27"/>
  <c r="R221" i="27"/>
  <c r="Q221" i="27"/>
  <c r="P221" i="27"/>
  <c r="O221" i="27"/>
  <c r="M221" i="27"/>
  <c r="J221" i="27"/>
  <c r="I221" i="27"/>
  <c r="AH220" i="27"/>
  <c r="AG220" i="27"/>
  <c r="AB220" i="27"/>
  <c r="AA220" i="27"/>
  <c r="Z220" i="27"/>
  <c r="Y220" i="27"/>
  <c r="W220" i="27"/>
  <c r="V220" i="27"/>
  <c r="U220" i="27"/>
  <c r="T220" i="27"/>
  <c r="S220" i="27"/>
  <c r="R220" i="27"/>
  <c r="Q220" i="27"/>
  <c r="P220" i="27"/>
  <c r="O220" i="27"/>
  <c r="M220" i="27"/>
  <c r="J220" i="27"/>
  <c r="I220" i="27"/>
  <c r="AH219" i="27"/>
  <c r="AG219" i="27"/>
  <c r="AB219" i="27"/>
  <c r="AA219" i="27"/>
  <c r="Z219" i="27"/>
  <c r="Y219" i="27"/>
  <c r="W219" i="27"/>
  <c r="V219" i="27"/>
  <c r="U219" i="27"/>
  <c r="T219" i="27"/>
  <c r="S219" i="27"/>
  <c r="R219" i="27"/>
  <c r="Q219" i="27"/>
  <c r="P219" i="27"/>
  <c r="O219" i="27"/>
  <c r="M219" i="27"/>
  <c r="J219" i="27"/>
  <c r="I219" i="27"/>
  <c r="AH218" i="27"/>
  <c r="AG218" i="27"/>
  <c r="AB218" i="27"/>
  <c r="AA218" i="27"/>
  <c r="Z218" i="27"/>
  <c r="Y218" i="27"/>
  <c r="W218" i="27"/>
  <c r="V218" i="27"/>
  <c r="U218" i="27"/>
  <c r="T218" i="27"/>
  <c r="S218" i="27"/>
  <c r="R218" i="27"/>
  <c r="Q218" i="27"/>
  <c r="P218" i="27"/>
  <c r="O218" i="27"/>
  <c r="M218" i="27"/>
  <c r="J218" i="27"/>
  <c r="I218" i="27"/>
  <c r="AH217" i="27"/>
  <c r="AG217" i="27"/>
  <c r="AB217" i="27"/>
  <c r="AA217" i="27"/>
  <c r="Z217" i="27"/>
  <c r="Y217" i="27"/>
  <c r="W217" i="27"/>
  <c r="V217" i="27"/>
  <c r="U217" i="27"/>
  <c r="T217" i="27"/>
  <c r="S217" i="27"/>
  <c r="R217" i="27"/>
  <c r="Q217" i="27"/>
  <c r="P217" i="27"/>
  <c r="O217" i="27"/>
  <c r="M217" i="27"/>
  <c r="J217" i="27"/>
  <c r="I217" i="27"/>
  <c r="AH216" i="27"/>
  <c r="AG216" i="27"/>
  <c r="AB216" i="27"/>
  <c r="AA216" i="27"/>
  <c r="Z216" i="27"/>
  <c r="Y216" i="27"/>
  <c r="W216" i="27"/>
  <c r="V216" i="27"/>
  <c r="U216" i="27"/>
  <c r="T216" i="27"/>
  <c r="S216" i="27"/>
  <c r="R216" i="27"/>
  <c r="Q216" i="27"/>
  <c r="P216" i="27"/>
  <c r="O216" i="27"/>
  <c r="M216" i="27"/>
  <c r="J216" i="27"/>
  <c r="I216" i="27"/>
  <c r="AH215" i="27"/>
  <c r="AG215" i="27"/>
  <c r="AB215" i="27"/>
  <c r="AA215" i="27"/>
  <c r="Z215" i="27"/>
  <c r="Y215" i="27"/>
  <c r="W215" i="27"/>
  <c r="V215" i="27"/>
  <c r="U215" i="27"/>
  <c r="T215" i="27"/>
  <c r="S215" i="27"/>
  <c r="R215" i="27"/>
  <c r="Q215" i="27"/>
  <c r="P215" i="27"/>
  <c r="O215" i="27"/>
  <c r="M215" i="27"/>
  <c r="J215" i="27"/>
  <c r="I215" i="27"/>
  <c r="AH214" i="27"/>
  <c r="AG214" i="27"/>
  <c r="AB214" i="27"/>
  <c r="AA214" i="27"/>
  <c r="Z214" i="27"/>
  <c r="Y214" i="27"/>
  <c r="W214" i="27"/>
  <c r="V214" i="27"/>
  <c r="U214" i="27"/>
  <c r="T214" i="27"/>
  <c r="S214" i="27"/>
  <c r="R214" i="27"/>
  <c r="Q214" i="27"/>
  <c r="P214" i="27"/>
  <c r="O214" i="27"/>
  <c r="M214" i="27"/>
  <c r="J214" i="27"/>
  <c r="I214" i="27"/>
  <c r="AH213" i="27"/>
  <c r="AG213" i="27"/>
  <c r="AB213" i="27"/>
  <c r="AA213" i="27"/>
  <c r="Z213" i="27"/>
  <c r="Y213" i="27"/>
  <c r="W213" i="27"/>
  <c r="V213" i="27"/>
  <c r="U213" i="27"/>
  <c r="T213" i="27"/>
  <c r="S213" i="27"/>
  <c r="R213" i="27"/>
  <c r="Q213" i="27"/>
  <c r="P213" i="27"/>
  <c r="O213" i="27"/>
  <c r="M213" i="27"/>
  <c r="J213" i="27"/>
  <c r="I213" i="27"/>
  <c r="AH212" i="27"/>
  <c r="AG212" i="27"/>
  <c r="AB212" i="27"/>
  <c r="AA212" i="27"/>
  <c r="Z212" i="27"/>
  <c r="Y212" i="27"/>
  <c r="W212" i="27"/>
  <c r="V212" i="27"/>
  <c r="U212" i="27"/>
  <c r="T212" i="27"/>
  <c r="S212" i="27"/>
  <c r="R212" i="27"/>
  <c r="Q212" i="27"/>
  <c r="P212" i="27"/>
  <c r="O212" i="27"/>
  <c r="M212" i="27"/>
  <c r="J212" i="27"/>
  <c r="I212" i="27"/>
  <c r="AH211" i="27"/>
  <c r="AG211" i="27"/>
  <c r="AB211" i="27"/>
  <c r="AA211" i="27"/>
  <c r="Z211" i="27"/>
  <c r="Y211" i="27"/>
  <c r="W211" i="27"/>
  <c r="V211" i="27"/>
  <c r="U211" i="27"/>
  <c r="T211" i="27"/>
  <c r="S211" i="27"/>
  <c r="R211" i="27"/>
  <c r="Q211" i="27"/>
  <c r="P211" i="27"/>
  <c r="O211" i="27"/>
  <c r="M211" i="27"/>
  <c r="J211" i="27"/>
  <c r="I211" i="27"/>
  <c r="AH210" i="27"/>
  <c r="AG210" i="27"/>
  <c r="AB210" i="27"/>
  <c r="AA210" i="27"/>
  <c r="Z210" i="27"/>
  <c r="Y210" i="27"/>
  <c r="W210" i="27"/>
  <c r="V210" i="27"/>
  <c r="U210" i="27"/>
  <c r="T210" i="27"/>
  <c r="S210" i="27"/>
  <c r="R210" i="27"/>
  <c r="Q210" i="27"/>
  <c r="P210" i="27"/>
  <c r="O210" i="27"/>
  <c r="M210" i="27"/>
  <c r="J210" i="27"/>
  <c r="I210" i="27"/>
  <c r="AH209" i="27"/>
  <c r="AG209" i="27"/>
  <c r="AB209" i="27"/>
  <c r="AA209" i="27"/>
  <c r="Z209" i="27"/>
  <c r="Y209" i="27"/>
  <c r="W209" i="27"/>
  <c r="V209" i="27"/>
  <c r="U209" i="27"/>
  <c r="T209" i="27"/>
  <c r="S209" i="27"/>
  <c r="R209" i="27"/>
  <c r="Q209" i="27"/>
  <c r="P209" i="27"/>
  <c r="O209" i="27"/>
  <c r="M209" i="27"/>
  <c r="J209" i="27"/>
  <c r="I209" i="27"/>
  <c r="AH208" i="27"/>
  <c r="AG208" i="27"/>
  <c r="AB208" i="27"/>
  <c r="AA208" i="27"/>
  <c r="Z208" i="27"/>
  <c r="Y208" i="27"/>
  <c r="W208" i="27"/>
  <c r="V208" i="27"/>
  <c r="U208" i="27"/>
  <c r="T208" i="27"/>
  <c r="S208" i="27"/>
  <c r="R208" i="27"/>
  <c r="Q208" i="27"/>
  <c r="P208" i="27"/>
  <c r="O208" i="27"/>
  <c r="M208" i="27"/>
  <c r="J208" i="27"/>
  <c r="I208" i="27"/>
  <c r="AH207" i="27"/>
  <c r="AG207" i="27"/>
  <c r="AB207" i="27"/>
  <c r="AA207" i="27"/>
  <c r="Z207" i="27"/>
  <c r="Y207" i="27"/>
  <c r="W207" i="27"/>
  <c r="V207" i="27"/>
  <c r="U207" i="27"/>
  <c r="T207" i="27"/>
  <c r="S207" i="27"/>
  <c r="R207" i="27"/>
  <c r="Q207" i="27"/>
  <c r="P207" i="27"/>
  <c r="O207" i="27"/>
  <c r="M207" i="27"/>
  <c r="J207" i="27"/>
  <c r="I207" i="27"/>
  <c r="AH206" i="27"/>
  <c r="AG206" i="27"/>
  <c r="AB206" i="27"/>
  <c r="AA206" i="27"/>
  <c r="Z206" i="27"/>
  <c r="Y206" i="27"/>
  <c r="W206" i="27"/>
  <c r="V206" i="27"/>
  <c r="U206" i="27"/>
  <c r="T206" i="27"/>
  <c r="S206" i="27"/>
  <c r="R206" i="27"/>
  <c r="Q206" i="27"/>
  <c r="P206" i="27"/>
  <c r="O206" i="27"/>
  <c r="M206" i="27"/>
  <c r="J206" i="27"/>
  <c r="I206" i="27"/>
  <c r="AH205" i="27"/>
  <c r="AG205" i="27"/>
  <c r="AB205" i="27"/>
  <c r="AA205" i="27"/>
  <c r="Z205" i="27"/>
  <c r="Y205" i="27"/>
  <c r="W205" i="27"/>
  <c r="V205" i="27"/>
  <c r="U205" i="27"/>
  <c r="T205" i="27"/>
  <c r="S205" i="27"/>
  <c r="R205" i="27"/>
  <c r="Q205" i="27"/>
  <c r="P205" i="27"/>
  <c r="O205" i="27"/>
  <c r="M205" i="27"/>
  <c r="J205" i="27"/>
  <c r="I205" i="27"/>
  <c r="AH204" i="27"/>
  <c r="AG204" i="27"/>
  <c r="AB204" i="27"/>
  <c r="AA204" i="27"/>
  <c r="Z204" i="27"/>
  <c r="Y204" i="27"/>
  <c r="W204" i="27"/>
  <c r="V204" i="27"/>
  <c r="U204" i="27"/>
  <c r="T204" i="27"/>
  <c r="S204" i="27"/>
  <c r="R204" i="27"/>
  <c r="Q204" i="27"/>
  <c r="P204" i="27"/>
  <c r="O204" i="27"/>
  <c r="M204" i="27"/>
  <c r="J204" i="27"/>
  <c r="I204" i="27"/>
  <c r="AH203" i="27"/>
  <c r="AG203" i="27"/>
  <c r="AB203" i="27"/>
  <c r="AA203" i="27"/>
  <c r="Z203" i="27"/>
  <c r="Y203" i="27"/>
  <c r="W203" i="27"/>
  <c r="V203" i="27"/>
  <c r="U203" i="27"/>
  <c r="T203" i="27"/>
  <c r="S203" i="27"/>
  <c r="R203" i="27"/>
  <c r="Q203" i="27"/>
  <c r="P203" i="27"/>
  <c r="O203" i="27"/>
  <c r="M203" i="27"/>
  <c r="J203" i="27"/>
  <c r="I203" i="27"/>
  <c r="AH202" i="27"/>
  <c r="AG202" i="27"/>
  <c r="AB202" i="27"/>
  <c r="AA202" i="27"/>
  <c r="Z202" i="27"/>
  <c r="Y202" i="27"/>
  <c r="W202" i="27"/>
  <c r="V202" i="27"/>
  <c r="U202" i="27"/>
  <c r="T202" i="27"/>
  <c r="S202" i="27"/>
  <c r="R202" i="27"/>
  <c r="Q202" i="27"/>
  <c r="P202" i="27"/>
  <c r="O202" i="27"/>
  <c r="M202" i="27"/>
  <c r="J202" i="27"/>
  <c r="I202" i="27"/>
  <c r="AH201" i="27"/>
  <c r="AG201" i="27"/>
  <c r="AB201" i="27"/>
  <c r="AA201" i="27"/>
  <c r="Z201" i="27"/>
  <c r="Y201" i="27"/>
  <c r="W201" i="27"/>
  <c r="V201" i="27"/>
  <c r="U201" i="27"/>
  <c r="T201" i="27"/>
  <c r="S201" i="27"/>
  <c r="R201" i="27"/>
  <c r="Q201" i="27"/>
  <c r="P201" i="27"/>
  <c r="O201" i="27"/>
  <c r="M201" i="27"/>
  <c r="J201" i="27"/>
  <c r="I201" i="27"/>
  <c r="AH200" i="27"/>
  <c r="AG200" i="27"/>
  <c r="AB200" i="27"/>
  <c r="AA200" i="27"/>
  <c r="Z200" i="27"/>
  <c r="Y200" i="27"/>
  <c r="W200" i="27"/>
  <c r="V200" i="27"/>
  <c r="U200" i="27"/>
  <c r="T200" i="27"/>
  <c r="S200" i="27"/>
  <c r="R200" i="27"/>
  <c r="Q200" i="27"/>
  <c r="P200" i="27"/>
  <c r="O200" i="27"/>
  <c r="M200" i="27"/>
  <c r="J200" i="27"/>
  <c r="I200" i="27"/>
  <c r="AH199" i="27"/>
  <c r="AG199" i="27"/>
  <c r="AB199" i="27"/>
  <c r="AA199" i="27"/>
  <c r="Z199" i="27"/>
  <c r="Y199" i="27"/>
  <c r="W199" i="27"/>
  <c r="V199" i="27"/>
  <c r="U199" i="27"/>
  <c r="T199" i="27"/>
  <c r="S199" i="27"/>
  <c r="R199" i="27"/>
  <c r="Q199" i="27"/>
  <c r="P199" i="27"/>
  <c r="O199" i="27"/>
  <c r="M199" i="27"/>
  <c r="J199" i="27"/>
  <c r="I199" i="27"/>
  <c r="AH198" i="27"/>
  <c r="AG198" i="27"/>
  <c r="AB198" i="27"/>
  <c r="AA198" i="27"/>
  <c r="Z198" i="27"/>
  <c r="Y198" i="27"/>
  <c r="W198" i="27"/>
  <c r="V198" i="27"/>
  <c r="U198" i="27"/>
  <c r="T198" i="27"/>
  <c r="S198" i="27"/>
  <c r="R198" i="27"/>
  <c r="Q198" i="27"/>
  <c r="P198" i="27"/>
  <c r="O198" i="27"/>
  <c r="M198" i="27"/>
  <c r="J198" i="27"/>
  <c r="I198" i="27"/>
  <c r="AH197" i="27"/>
  <c r="AG197" i="27"/>
  <c r="AB197" i="27"/>
  <c r="AA197" i="27"/>
  <c r="Z197" i="27"/>
  <c r="Y197" i="27"/>
  <c r="W197" i="27"/>
  <c r="V197" i="27"/>
  <c r="U197" i="27"/>
  <c r="T197" i="27"/>
  <c r="S197" i="27"/>
  <c r="R197" i="27"/>
  <c r="Q197" i="27"/>
  <c r="P197" i="27"/>
  <c r="O197" i="27"/>
  <c r="M197" i="27"/>
  <c r="J197" i="27"/>
  <c r="I197" i="27"/>
  <c r="AH196" i="27"/>
  <c r="AG196" i="27"/>
  <c r="AB196" i="27"/>
  <c r="AA196" i="27"/>
  <c r="Z196" i="27"/>
  <c r="Y196" i="27"/>
  <c r="W196" i="27"/>
  <c r="V196" i="27"/>
  <c r="U196" i="27"/>
  <c r="T196" i="27"/>
  <c r="S196" i="27"/>
  <c r="R196" i="27"/>
  <c r="Q196" i="27"/>
  <c r="P196" i="27"/>
  <c r="O196" i="27"/>
  <c r="M196" i="27"/>
  <c r="J196" i="27"/>
  <c r="I196" i="27"/>
  <c r="AH195" i="27"/>
  <c r="AG195" i="27"/>
  <c r="AB195" i="27"/>
  <c r="AA195" i="27"/>
  <c r="Z195" i="27"/>
  <c r="Y195" i="27"/>
  <c r="W195" i="27"/>
  <c r="V195" i="27"/>
  <c r="U195" i="27"/>
  <c r="T195" i="27"/>
  <c r="S195" i="27"/>
  <c r="R195" i="27"/>
  <c r="Q195" i="27"/>
  <c r="P195" i="27"/>
  <c r="O195" i="27"/>
  <c r="M195" i="27"/>
  <c r="J195" i="27"/>
  <c r="I195" i="27"/>
  <c r="AH194" i="27"/>
  <c r="AG194" i="27"/>
  <c r="AB194" i="27"/>
  <c r="AA194" i="27"/>
  <c r="Z194" i="27"/>
  <c r="Y194" i="27"/>
  <c r="W194" i="27"/>
  <c r="V194" i="27"/>
  <c r="U194" i="27"/>
  <c r="T194" i="27"/>
  <c r="S194" i="27"/>
  <c r="R194" i="27"/>
  <c r="Q194" i="27"/>
  <c r="P194" i="27"/>
  <c r="O194" i="27"/>
  <c r="M194" i="27"/>
  <c r="J194" i="27"/>
  <c r="I194" i="27"/>
  <c r="AH193" i="27"/>
  <c r="AG193" i="27"/>
  <c r="AB193" i="27"/>
  <c r="AA193" i="27"/>
  <c r="Z193" i="27"/>
  <c r="Y193" i="27"/>
  <c r="W193" i="27"/>
  <c r="V193" i="27"/>
  <c r="U193" i="27"/>
  <c r="T193" i="27"/>
  <c r="S193" i="27"/>
  <c r="R193" i="27"/>
  <c r="Q193" i="27"/>
  <c r="P193" i="27"/>
  <c r="O193" i="27"/>
  <c r="M193" i="27"/>
  <c r="J193" i="27"/>
  <c r="I193" i="27"/>
  <c r="AH192" i="27"/>
  <c r="AG192" i="27"/>
  <c r="AB192" i="27"/>
  <c r="AA192" i="27"/>
  <c r="Z192" i="27"/>
  <c r="Y192" i="27"/>
  <c r="W192" i="27"/>
  <c r="V192" i="27"/>
  <c r="U192" i="27"/>
  <c r="T192" i="27"/>
  <c r="S192" i="27"/>
  <c r="R192" i="27"/>
  <c r="Q192" i="27"/>
  <c r="P192" i="27"/>
  <c r="O192" i="27"/>
  <c r="M192" i="27"/>
  <c r="J192" i="27"/>
  <c r="I192" i="27"/>
  <c r="AH191" i="27"/>
  <c r="AG191" i="27"/>
  <c r="AB191" i="27"/>
  <c r="AA191" i="27"/>
  <c r="Z191" i="27"/>
  <c r="Y191" i="27"/>
  <c r="W191" i="27"/>
  <c r="V191" i="27"/>
  <c r="U191" i="27"/>
  <c r="T191" i="27"/>
  <c r="S191" i="27"/>
  <c r="R191" i="27"/>
  <c r="Q191" i="27"/>
  <c r="P191" i="27"/>
  <c r="O191" i="27"/>
  <c r="M191" i="27"/>
  <c r="J191" i="27"/>
  <c r="I191" i="27"/>
  <c r="AH190" i="27"/>
  <c r="AG190" i="27"/>
  <c r="AB190" i="27"/>
  <c r="AA190" i="27"/>
  <c r="Z190" i="27"/>
  <c r="Y190" i="27"/>
  <c r="W190" i="27"/>
  <c r="V190" i="27"/>
  <c r="U190" i="27"/>
  <c r="T190" i="27"/>
  <c r="S190" i="27"/>
  <c r="R190" i="27"/>
  <c r="Q190" i="27"/>
  <c r="P190" i="27"/>
  <c r="O190" i="27"/>
  <c r="M190" i="27"/>
  <c r="J190" i="27"/>
  <c r="I190" i="27"/>
  <c r="AH189" i="27"/>
  <c r="AG189" i="27"/>
  <c r="AB189" i="27"/>
  <c r="AA189" i="27"/>
  <c r="Z189" i="27"/>
  <c r="Y189" i="27"/>
  <c r="W189" i="27"/>
  <c r="V189" i="27"/>
  <c r="U189" i="27"/>
  <c r="T189" i="27"/>
  <c r="S189" i="27"/>
  <c r="R189" i="27"/>
  <c r="Q189" i="27"/>
  <c r="P189" i="27"/>
  <c r="O189" i="27"/>
  <c r="AH188" i="27"/>
  <c r="AG188" i="27"/>
  <c r="AB188" i="27"/>
  <c r="AA188" i="27"/>
  <c r="Z188" i="27"/>
  <c r="Y188" i="27"/>
  <c r="W188" i="27"/>
  <c r="V188" i="27"/>
  <c r="U188" i="27"/>
  <c r="T188" i="27"/>
  <c r="S188" i="27"/>
  <c r="R188" i="27"/>
  <c r="Q188" i="27"/>
  <c r="P188" i="27"/>
  <c r="O188" i="27"/>
  <c r="M188" i="27"/>
  <c r="J188" i="27"/>
  <c r="I188" i="27"/>
  <c r="AH187" i="27"/>
  <c r="AG187" i="27"/>
  <c r="AB187" i="27"/>
  <c r="AA187" i="27"/>
  <c r="Z187" i="27"/>
  <c r="Y187" i="27"/>
  <c r="W187" i="27"/>
  <c r="V187" i="27"/>
  <c r="U187" i="27"/>
  <c r="T187" i="27"/>
  <c r="S187" i="27"/>
  <c r="R187" i="27"/>
  <c r="Q187" i="27"/>
  <c r="P187" i="27"/>
  <c r="O187" i="27"/>
  <c r="M187" i="27"/>
  <c r="J187" i="27"/>
  <c r="I187" i="27"/>
  <c r="AH186" i="27"/>
  <c r="AG186" i="27"/>
  <c r="AB186" i="27"/>
  <c r="AA186" i="27"/>
  <c r="Z186" i="27"/>
  <c r="Y186" i="27"/>
  <c r="W186" i="27"/>
  <c r="V186" i="27"/>
  <c r="U186" i="27"/>
  <c r="T186" i="27"/>
  <c r="S186" i="27"/>
  <c r="R186" i="27"/>
  <c r="Q186" i="27"/>
  <c r="P186" i="27"/>
  <c r="O186" i="27"/>
  <c r="M186" i="27"/>
  <c r="J186" i="27"/>
  <c r="I186" i="27"/>
  <c r="AH185" i="27"/>
  <c r="AG185" i="27"/>
  <c r="AB185" i="27"/>
  <c r="AA185" i="27"/>
  <c r="Z185" i="27"/>
  <c r="Y185" i="27"/>
  <c r="W185" i="27"/>
  <c r="V185" i="27"/>
  <c r="U185" i="27"/>
  <c r="T185" i="27"/>
  <c r="S185" i="27"/>
  <c r="R185" i="27"/>
  <c r="Q185" i="27"/>
  <c r="P185" i="27"/>
  <c r="O185" i="27"/>
  <c r="M185" i="27"/>
  <c r="J185" i="27"/>
  <c r="I185" i="27"/>
  <c r="AH184" i="27"/>
  <c r="AG184" i="27"/>
  <c r="AB184" i="27"/>
  <c r="AA184" i="27"/>
  <c r="Z184" i="27"/>
  <c r="Y184" i="27"/>
  <c r="W184" i="27"/>
  <c r="V184" i="27"/>
  <c r="U184" i="27"/>
  <c r="T184" i="27"/>
  <c r="S184" i="27"/>
  <c r="R184" i="27"/>
  <c r="Q184" i="27"/>
  <c r="P184" i="27"/>
  <c r="O184" i="27"/>
  <c r="M184" i="27"/>
  <c r="J184" i="27"/>
  <c r="I184" i="27"/>
  <c r="AH183" i="27"/>
  <c r="AG183" i="27"/>
  <c r="AB183" i="27"/>
  <c r="AA183" i="27"/>
  <c r="Z183" i="27"/>
  <c r="Y183" i="27"/>
  <c r="W183" i="27"/>
  <c r="V183" i="27"/>
  <c r="U183" i="27"/>
  <c r="T183" i="27"/>
  <c r="S183" i="27"/>
  <c r="R183" i="27"/>
  <c r="Q183" i="27"/>
  <c r="P183" i="27"/>
  <c r="O183" i="27"/>
  <c r="M183" i="27"/>
  <c r="J183" i="27"/>
  <c r="I183" i="27"/>
  <c r="AH182" i="27"/>
  <c r="AG182" i="27"/>
  <c r="AB182" i="27"/>
  <c r="AA182" i="27"/>
  <c r="Z182" i="27"/>
  <c r="Y182" i="27"/>
  <c r="W182" i="27"/>
  <c r="V182" i="27"/>
  <c r="U182" i="27"/>
  <c r="T182" i="27"/>
  <c r="S182" i="27"/>
  <c r="R182" i="27"/>
  <c r="Q182" i="27"/>
  <c r="P182" i="27"/>
  <c r="O182" i="27"/>
  <c r="M182" i="27"/>
  <c r="J182" i="27"/>
  <c r="I182" i="27"/>
  <c r="AH181" i="27"/>
  <c r="AG181" i="27"/>
  <c r="AB181" i="27"/>
  <c r="AA181" i="27"/>
  <c r="Z181" i="27"/>
  <c r="Y181" i="27"/>
  <c r="W181" i="27"/>
  <c r="V181" i="27"/>
  <c r="U181" i="27"/>
  <c r="T181" i="27"/>
  <c r="S181" i="27"/>
  <c r="R181" i="27"/>
  <c r="Q181" i="27"/>
  <c r="P181" i="27"/>
  <c r="O181" i="27"/>
  <c r="M181" i="27"/>
  <c r="J181" i="27"/>
  <c r="I181" i="27"/>
  <c r="AH180" i="27"/>
  <c r="AG180" i="27"/>
  <c r="AB180" i="27"/>
  <c r="AA180" i="27"/>
  <c r="Z180" i="27"/>
  <c r="Y180" i="27"/>
  <c r="W180" i="27"/>
  <c r="V180" i="27"/>
  <c r="U180" i="27"/>
  <c r="T180" i="27"/>
  <c r="S180" i="27"/>
  <c r="R180" i="27"/>
  <c r="Q180" i="27"/>
  <c r="P180" i="27"/>
  <c r="O180" i="27"/>
  <c r="M180" i="27"/>
  <c r="J180" i="27"/>
  <c r="I180" i="27"/>
  <c r="AH179" i="27"/>
  <c r="AG179" i="27"/>
  <c r="AB179" i="27"/>
  <c r="AA179" i="27"/>
  <c r="Z179" i="27"/>
  <c r="Y179" i="27"/>
  <c r="W179" i="27"/>
  <c r="V179" i="27"/>
  <c r="U179" i="27"/>
  <c r="T179" i="27"/>
  <c r="S179" i="27"/>
  <c r="R179" i="27"/>
  <c r="Q179" i="27"/>
  <c r="P179" i="27"/>
  <c r="O179" i="27"/>
  <c r="M179" i="27"/>
  <c r="J179" i="27"/>
  <c r="I179" i="27"/>
  <c r="AH178" i="27"/>
  <c r="AG178" i="27"/>
  <c r="AB178" i="27"/>
  <c r="AA178" i="27"/>
  <c r="Z178" i="27"/>
  <c r="Y178" i="27"/>
  <c r="W178" i="27"/>
  <c r="V178" i="27"/>
  <c r="U178" i="27"/>
  <c r="T178" i="27"/>
  <c r="S178" i="27"/>
  <c r="R178" i="27"/>
  <c r="Q178" i="27"/>
  <c r="P178" i="27"/>
  <c r="O178" i="27"/>
  <c r="M178" i="27"/>
  <c r="J178" i="27"/>
  <c r="I178" i="27"/>
  <c r="AH177" i="27"/>
  <c r="AG177" i="27"/>
  <c r="AB177" i="27"/>
  <c r="AA177" i="27"/>
  <c r="Z177" i="27"/>
  <c r="Y177" i="27"/>
  <c r="W177" i="27"/>
  <c r="V177" i="27"/>
  <c r="U177" i="27"/>
  <c r="T177" i="27"/>
  <c r="S177" i="27"/>
  <c r="R177" i="27"/>
  <c r="Q177" i="27"/>
  <c r="P177" i="27"/>
  <c r="O177" i="27"/>
  <c r="AH176" i="27"/>
  <c r="AG176" i="27"/>
  <c r="AB176" i="27"/>
  <c r="AA176" i="27"/>
  <c r="Z176" i="27"/>
  <c r="W176" i="27"/>
  <c r="V176" i="27"/>
  <c r="U176" i="27"/>
  <c r="T176" i="27"/>
  <c r="S176" i="27"/>
  <c r="R176" i="27"/>
  <c r="Q176" i="27"/>
  <c r="P176" i="27"/>
  <c r="O176" i="27"/>
  <c r="AH175" i="27"/>
  <c r="AG175" i="27"/>
  <c r="AA175" i="27"/>
  <c r="Z175" i="27"/>
  <c r="W175" i="27"/>
  <c r="V175" i="27"/>
  <c r="U175" i="27"/>
  <c r="T175" i="27"/>
  <c r="S175" i="27"/>
  <c r="R175" i="27"/>
  <c r="Q175" i="27"/>
  <c r="P175" i="27"/>
  <c r="O175" i="27"/>
  <c r="AH174" i="27"/>
  <c r="AG174" i="27"/>
  <c r="AB174" i="27"/>
  <c r="AA174" i="27"/>
  <c r="Z174" i="27"/>
  <c r="Y174" i="27"/>
  <c r="W174" i="27"/>
  <c r="V174" i="27"/>
  <c r="U174" i="27"/>
  <c r="T174" i="27"/>
  <c r="S174" i="27"/>
  <c r="R174" i="27"/>
  <c r="Q174" i="27"/>
  <c r="P174" i="27"/>
  <c r="O174" i="27"/>
  <c r="AH173" i="27"/>
  <c r="AG173" i="27"/>
  <c r="AB173" i="27"/>
  <c r="AA173" i="27"/>
  <c r="Z173" i="27"/>
  <c r="Y173" i="27"/>
  <c r="W173" i="27"/>
  <c r="V173" i="27"/>
  <c r="U173" i="27"/>
  <c r="T173" i="27"/>
  <c r="S173" i="27"/>
  <c r="R173" i="27"/>
  <c r="Q173" i="27"/>
  <c r="P173" i="27"/>
  <c r="O173" i="27"/>
  <c r="AH172" i="27"/>
  <c r="AG172" i="27"/>
  <c r="AB172" i="27"/>
  <c r="AA172" i="27"/>
  <c r="Z172" i="27"/>
  <c r="Y172" i="27"/>
  <c r="W172" i="27"/>
  <c r="V172" i="27"/>
  <c r="U172" i="27"/>
  <c r="T172" i="27"/>
  <c r="S172" i="27"/>
  <c r="R172" i="27"/>
  <c r="Q172" i="27"/>
  <c r="P172" i="27"/>
  <c r="O172" i="27"/>
  <c r="AH171" i="27"/>
  <c r="AG171" i="27"/>
  <c r="AB171" i="27"/>
  <c r="AA171" i="27"/>
  <c r="Z171" i="27"/>
  <c r="Y171" i="27"/>
  <c r="W171" i="27"/>
  <c r="V171" i="27"/>
  <c r="U171" i="27"/>
  <c r="T171" i="27"/>
  <c r="S171" i="27"/>
  <c r="R171" i="27"/>
  <c r="Q171" i="27"/>
  <c r="P171" i="27"/>
  <c r="O171" i="27"/>
  <c r="AH170" i="27"/>
  <c r="AG170" i="27"/>
  <c r="AB170" i="27"/>
  <c r="AA170" i="27"/>
  <c r="Z170" i="27"/>
  <c r="Y170" i="27"/>
  <c r="W170" i="27"/>
  <c r="V170" i="27"/>
  <c r="U170" i="27"/>
  <c r="T170" i="27"/>
  <c r="S170" i="27"/>
  <c r="R170" i="27"/>
  <c r="Q170" i="27"/>
  <c r="P170" i="27"/>
  <c r="O170" i="27"/>
  <c r="AH169" i="27"/>
  <c r="AG169" i="27"/>
  <c r="AB169" i="27"/>
  <c r="AA169" i="27"/>
  <c r="Z169" i="27"/>
  <c r="W169" i="27"/>
  <c r="V169" i="27"/>
  <c r="U169" i="27"/>
  <c r="T169" i="27"/>
  <c r="S169" i="27"/>
  <c r="R169" i="27"/>
  <c r="Q169" i="27"/>
  <c r="P169" i="27"/>
  <c r="O169" i="27"/>
  <c r="AH168" i="27"/>
  <c r="AG168" i="27"/>
  <c r="AB168" i="27"/>
  <c r="AA168" i="27"/>
  <c r="Z168" i="27"/>
  <c r="Y168" i="27"/>
  <c r="W168" i="27"/>
  <c r="V168" i="27"/>
  <c r="U168" i="27"/>
  <c r="T168" i="27"/>
  <c r="S168" i="27"/>
  <c r="R168" i="27"/>
  <c r="Q168" i="27"/>
  <c r="P168" i="27"/>
  <c r="O168" i="27"/>
  <c r="AH167" i="27"/>
  <c r="AG167" i="27"/>
  <c r="AB167" i="27"/>
  <c r="AA167" i="27"/>
  <c r="Z167" i="27"/>
  <c r="Y167" i="27"/>
  <c r="W167" i="27"/>
  <c r="V167" i="27"/>
  <c r="U167" i="27"/>
  <c r="T167" i="27"/>
  <c r="S167" i="27"/>
  <c r="R167" i="27"/>
  <c r="Q167" i="27"/>
  <c r="P167" i="27"/>
  <c r="O167" i="27"/>
  <c r="AH166" i="27"/>
  <c r="AG166" i="27"/>
  <c r="AB166" i="27"/>
  <c r="AA166" i="27"/>
  <c r="Z166" i="27"/>
  <c r="Y166" i="27"/>
  <c r="W166" i="27"/>
  <c r="V166" i="27"/>
  <c r="U166" i="27"/>
  <c r="T166" i="27"/>
  <c r="S166" i="27"/>
  <c r="R166" i="27"/>
  <c r="Q166" i="27"/>
  <c r="P166" i="27"/>
  <c r="O166" i="27"/>
  <c r="AH165" i="27"/>
  <c r="AG165" i="27"/>
  <c r="AB165" i="27"/>
  <c r="AA165" i="27"/>
  <c r="Z165" i="27"/>
  <c r="Y165" i="27"/>
  <c r="W165" i="27"/>
  <c r="V165" i="27"/>
  <c r="U165" i="27"/>
  <c r="T165" i="27"/>
  <c r="S165" i="27"/>
  <c r="R165" i="27"/>
  <c r="Q165" i="27"/>
  <c r="P165" i="27"/>
  <c r="O165" i="27"/>
  <c r="AH164" i="27"/>
  <c r="AG164" i="27"/>
  <c r="AB164" i="27"/>
  <c r="AA164" i="27"/>
  <c r="Z164" i="27"/>
  <c r="Y164" i="27"/>
  <c r="W164" i="27"/>
  <c r="V164" i="27"/>
  <c r="U164" i="27"/>
  <c r="T164" i="27"/>
  <c r="S164" i="27"/>
  <c r="R164" i="27"/>
  <c r="Q164" i="27"/>
  <c r="P164" i="27"/>
  <c r="O164" i="27"/>
  <c r="AH163" i="27"/>
  <c r="AG163" i="27"/>
  <c r="AB163" i="27"/>
  <c r="AA163" i="27"/>
  <c r="Z163" i="27"/>
  <c r="Y163" i="27"/>
  <c r="W163" i="27"/>
  <c r="V163" i="27"/>
  <c r="U163" i="27"/>
  <c r="T163" i="27"/>
  <c r="S163" i="27"/>
  <c r="R163" i="27"/>
  <c r="Q163" i="27"/>
  <c r="P163" i="27"/>
  <c r="O163" i="27"/>
  <c r="AH162" i="27"/>
  <c r="AG162" i="27"/>
  <c r="AB162" i="27"/>
  <c r="AA162" i="27"/>
  <c r="Z162" i="27"/>
  <c r="Y162" i="27"/>
  <c r="W162" i="27"/>
  <c r="V162" i="27"/>
  <c r="U162" i="27"/>
  <c r="T162" i="27"/>
  <c r="S162" i="27"/>
  <c r="R162" i="27"/>
  <c r="Q162" i="27"/>
  <c r="P162" i="27"/>
  <c r="O162" i="27"/>
  <c r="AH161" i="27"/>
  <c r="AG161" i="27"/>
  <c r="AB161" i="27"/>
  <c r="AA161" i="27"/>
  <c r="Z161" i="27"/>
  <c r="Y161" i="27"/>
  <c r="W161" i="27"/>
  <c r="V161" i="27"/>
  <c r="U161" i="27"/>
  <c r="T161" i="27"/>
  <c r="S161" i="27"/>
  <c r="R161" i="27"/>
  <c r="Q161" i="27"/>
  <c r="P161" i="27"/>
  <c r="O161" i="27"/>
  <c r="AH160" i="27"/>
  <c r="AG160" i="27"/>
  <c r="AB160" i="27"/>
  <c r="AA160" i="27"/>
  <c r="Z160" i="27"/>
  <c r="Y160" i="27"/>
  <c r="W160" i="27"/>
  <c r="V160" i="27"/>
  <c r="U160" i="27"/>
  <c r="T160" i="27"/>
  <c r="S160" i="27"/>
  <c r="R160" i="27"/>
  <c r="Q160" i="27"/>
  <c r="P160" i="27"/>
  <c r="O160" i="27"/>
  <c r="AH159" i="27"/>
  <c r="AG159" i="27"/>
  <c r="AB159" i="27"/>
  <c r="AA159" i="27"/>
  <c r="Z159" i="27"/>
  <c r="Y159" i="27"/>
  <c r="W159" i="27"/>
  <c r="V159" i="27"/>
  <c r="U159" i="27"/>
  <c r="T159" i="27"/>
  <c r="S159" i="27"/>
  <c r="R159" i="27"/>
  <c r="Q159" i="27"/>
  <c r="P159" i="27"/>
  <c r="O159" i="27"/>
  <c r="AH158" i="27"/>
  <c r="AG158" i="27"/>
  <c r="AB158" i="27"/>
  <c r="AA158" i="27"/>
  <c r="Z158" i="27"/>
  <c r="Y158" i="27"/>
  <c r="W158" i="27"/>
  <c r="V158" i="27"/>
  <c r="U158" i="27"/>
  <c r="T158" i="27"/>
  <c r="S158" i="27"/>
  <c r="R158" i="27"/>
  <c r="Q158" i="27"/>
  <c r="P158" i="27"/>
  <c r="O158" i="27"/>
  <c r="AH157" i="27"/>
  <c r="AG157" i="27"/>
  <c r="AB157" i="27"/>
  <c r="AA157" i="27"/>
  <c r="Z157" i="27"/>
  <c r="Y157" i="27"/>
  <c r="W157" i="27"/>
  <c r="V157" i="27"/>
  <c r="U157" i="27"/>
  <c r="T157" i="27"/>
  <c r="S157" i="27"/>
  <c r="R157" i="27"/>
  <c r="Q157" i="27"/>
  <c r="P157" i="27"/>
  <c r="O157" i="27"/>
  <c r="AH156" i="27"/>
  <c r="AG156" i="27"/>
  <c r="AB156" i="27"/>
  <c r="AA156" i="27"/>
  <c r="Z156" i="27"/>
  <c r="W156" i="27"/>
  <c r="V156" i="27"/>
  <c r="U156" i="27"/>
  <c r="T156" i="27"/>
  <c r="S156" i="27"/>
  <c r="R156" i="27"/>
  <c r="Q156" i="27"/>
  <c r="P156" i="27"/>
  <c r="O156" i="27"/>
  <c r="AH155" i="27"/>
  <c r="AG155" i="27"/>
  <c r="AB155" i="27"/>
  <c r="AA155" i="27"/>
  <c r="Z155" i="27"/>
  <c r="Y155" i="27"/>
  <c r="W155" i="27"/>
  <c r="V155" i="27"/>
  <c r="U155" i="27"/>
  <c r="T155" i="27"/>
  <c r="S155" i="27"/>
  <c r="R155" i="27"/>
  <c r="Q155" i="27"/>
  <c r="P155" i="27"/>
  <c r="O155" i="27"/>
  <c r="AH154" i="27"/>
  <c r="AG154" i="27"/>
  <c r="AB154" i="27"/>
  <c r="AA154" i="27"/>
  <c r="Z154" i="27"/>
  <c r="Y154" i="27"/>
  <c r="W154" i="27"/>
  <c r="V154" i="27"/>
  <c r="U154" i="27"/>
  <c r="T154" i="27"/>
  <c r="S154" i="27"/>
  <c r="R154" i="27"/>
  <c r="Q154" i="27"/>
  <c r="P154" i="27"/>
  <c r="O154" i="27"/>
  <c r="AH153" i="27"/>
  <c r="AG153" i="27"/>
  <c r="AB153" i="27"/>
  <c r="AA153" i="27"/>
  <c r="Z153" i="27"/>
  <c r="W153" i="27"/>
  <c r="V153" i="27"/>
  <c r="U153" i="27"/>
  <c r="T153" i="27"/>
  <c r="S153" i="27"/>
  <c r="R153" i="27"/>
  <c r="Q153" i="27"/>
  <c r="P153" i="27"/>
  <c r="O153" i="27"/>
  <c r="AH152" i="27"/>
  <c r="AG152" i="27"/>
  <c r="AB152" i="27"/>
  <c r="AA152" i="27"/>
  <c r="Z152" i="27"/>
  <c r="W152" i="27"/>
  <c r="V152" i="27"/>
  <c r="U152" i="27"/>
  <c r="T152" i="27"/>
  <c r="S152" i="27"/>
  <c r="R152" i="27"/>
  <c r="Q152" i="27"/>
  <c r="P152" i="27"/>
  <c r="O152" i="27"/>
  <c r="AH151" i="27"/>
  <c r="AG151" i="27"/>
  <c r="AB151" i="27"/>
  <c r="AA151" i="27"/>
  <c r="Z151" i="27"/>
  <c r="Y151" i="27"/>
  <c r="W151" i="27"/>
  <c r="V151" i="27"/>
  <c r="U151" i="27"/>
  <c r="T151" i="27"/>
  <c r="S151" i="27"/>
  <c r="R151" i="27"/>
  <c r="Q151" i="27"/>
  <c r="P151" i="27"/>
  <c r="O151" i="27"/>
  <c r="AH150" i="27"/>
  <c r="AG150" i="27"/>
  <c r="AB150" i="27"/>
  <c r="AA150" i="27"/>
  <c r="Z150" i="27"/>
  <c r="W150" i="27"/>
  <c r="V150" i="27"/>
  <c r="U150" i="27"/>
  <c r="T150" i="27"/>
  <c r="S150" i="27"/>
  <c r="R150" i="27"/>
  <c r="Q150" i="27"/>
  <c r="P150" i="27"/>
  <c r="O150" i="27"/>
  <c r="AH149" i="27"/>
  <c r="AG149" i="27"/>
  <c r="AB149" i="27"/>
  <c r="AA149" i="27"/>
  <c r="Z149" i="27"/>
  <c r="Y149" i="27"/>
  <c r="W149" i="27"/>
  <c r="V149" i="27"/>
  <c r="U149" i="27"/>
  <c r="T149" i="27"/>
  <c r="S149" i="27"/>
  <c r="R149" i="27"/>
  <c r="Q149" i="27"/>
  <c r="P149" i="27"/>
  <c r="O149" i="27"/>
  <c r="AH148" i="27"/>
  <c r="AG148" i="27"/>
  <c r="AB148" i="27"/>
  <c r="AA148" i="27"/>
  <c r="Z148" i="27"/>
  <c r="W148" i="27"/>
  <c r="V148" i="27"/>
  <c r="U148" i="27"/>
  <c r="T148" i="27"/>
  <c r="S148" i="27"/>
  <c r="R148" i="27"/>
  <c r="Q148" i="27"/>
  <c r="P148" i="27"/>
  <c r="O148" i="27"/>
  <c r="AH147" i="27"/>
  <c r="AG147" i="27"/>
  <c r="AB147" i="27"/>
  <c r="AA147" i="27"/>
  <c r="Z147" i="27"/>
  <c r="W147" i="27"/>
  <c r="V147" i="27"/>
  <c r="U147" i="27"/>
  <c r="T147" i="27"/>
  <c r="S147" i="27"/>
  <c r="R147" i="27"/>
  <c r="Q147" i="27"/>
  <c r="P147" i="27"/>
  <c r="O147" i="27"/>
  <c r="AH146" i="27"/>
  <c r="AG146" i="27"/>
  <c r="AB146" i="27"/>
  <c r="AA146" i="27"/>
  <c r="Z146" i="27"/>
  <c r="W146" i="27"/>
  <c r="V146" i="27"/>
  <c r="U146" i="27"/>
  <c r="T146" i="27"/>
  <c r="S146" i="27"/>
  <c r="R146" i="27"/>
  <c r="Q146" i="27"/>
  <c r="P146" i="27"/>
  <c r="O146" i="27"/>
  <c r="AH145" i="27"/>
  <c r="AG145" i="27"/>
  <c r="AA145" i="27"/>
  <c r="Z145" i="27"/>
  <c r="W145" i="27"/>
  <c r="V145" i="27"/>
  <c r="U145" i="27"/>
  <c r="T145" i="27"/>
  <c r="S145" i="27"/>
  <c r="R145" i="27"/>
  <c r="Q145" i="27"/>
  <c r="P145" i="27"/>
  <c r="O145" i="27"/>
  <c r="AH144" i="27"/>
  <c r="AG144" i="27"/>
  <c r="AA144" i="27"/>
  <c r="Z144" i="27"/>
  <c r="W144" i="27"/>
  <c r="V144" i="27"/>
  <c r="U144" i="27"/>
  <c r="T144" i="27"/>
  <c r="S144" i="27"/>
  <c r="R144" i="27"/>
  <c r="Q144" i="27"/>
  <c r="P144" i="27"/>
  <c r="O144" i="27"/>
  <c r="AH143" i="27"/>
  <c r="AG143" i="27"/>
  <c r="AA143" i="27"/>
  <c r="Z143" i="27"/>
  <c r="W143" i="27"/>
  <c r="V143" i="27"/>
  <c r="U143" i="27"/>
  <c r="T143" i="27"/>
  <c r="S143" i="27"/>
  <c r="R143" i="27"/>
  <c r="Q143" i="27"/>
  <c r="P143" i="27"/>
  <c r="O143" i="27"/>
  <c r="AH142" i="27"/>
  <c r="AG142" i="27"/>
  <c r="AB142" i="27"/>
  <c r="AA142" i="27"/>
  <c r="Z142" i="27"/>
  <c r="W142" i="27"/>
  <c r="V142" i="27"/>
  <c r="U142" i="27"/>
  <c r="T142" i="27"/>
  <c r="S142" i="27"/>
  <c r="R142" i="27"/>
  <c r="Q142" i="27"/>
  <c r="P142" i="27"/>
  <c r="O142" i="27"/>
  <c r="AH141" i="27"/>
  <c r="AG141" i="27"/>
  <c r="AB141" i="27"/>
  <c r="AA141" i="27"/>
  <c r="Z141" i="27"/>
  <c r="W141" i="27"/>
  <c r="V141" i="27"/>
  <c r="U141" i="27"/>
  <c r="T141" i="27"/>
  <c r="S141" i="27"/>
  <c r="R141" i="27"/>
  <c r="Q141" i="27"/>
  <c r="P141" i="27"/>
  <c r="O141" i="27"/>
  <c r="AH140" i="27"/>
  <c r="AG140" i="27"/>
  <c r="AB140" i="27"/>
  <c r="AA140" i="27"/>
  <c r="Z140" i="27"/>
  <c r="W140" i="27"/>
  <c r="V140" i="27"/>
  <c r="U140" i="27"/>
  <c r="T140" i="27"/>
  <c r="S140" i="27"/>
  <c r="R140" i="27"/>
  <c r="Q140" i="27"/>
  <c r="P140" i="27"/>
  <c r="O140" i="27"/>
  <c r="AH139" i="27"/>
  <c r="AG139" i="27"/>
  <c r="AA139" i="27"/>
  <c r="Z139" i="27"/>
  <c r="W139" i="27"/>
  <c r="V139" i="27"/>
  <c r="U139" i="27"/>
  <c r="T139" i="27"/>
  <c r="S139" i="27"/>
  <c r="R139" i="27"/>
  <c r="Q139" i="27"/>
  <c r="P139" i="27"/>
  <c r="O139" i="27"/>
  <c r="AH138" i="27"/>
  <c r="AG138" i="27"/>
  <c r="AB138" i="27"/>
  <c r="AA138" i="27"/>
  <c r="Z138" i="27"/>
  <c r="W138" i="27"/>
  <c r="V138" i="27"/>
  <c r="U138" i="27"/>
  <c r="T138" i="27"/>
  <c r="S138" i="27"/>
  <c r="R138" i="27"/>
  <c r="Q138" i="27"/>
  <c r="P138" i="27"/>
  <c r="O138" i="27"/>
  <c r="AH137" i="27"/>
  <c r="AG137" i="27"/>
  <c r="AB137" i="27"/>
  <c r="AA137" i="27"/>
  <c r="Z137" i="27"/>
  <c r="W137" i="27"/>
  <c r="V137" i="27"/>
  <c r="U137" i="27"/>
  <c r="T137" i="27"/>
  <c r="S137" i="27"/>
  <c r="R137" i="27"/>
  <c r="Q137" i="27"/>
  <c r="P137" i="27"/>
  <c r="O137" i="27"/>
  <c r="AH136" i="27"/>
  <c r="AG136" i="27"/>
  <c r="AB136" i="27"/>
  <c r="AA136" i="27"/>
  <c r="Z136" i="27"/>
  <c r="W136" i="27"/>
  <c r="V136" i="27"/>
  <c r="U136" i="27"/>
  <c r="T136" i="27"/>
  <c r="S136" i="27"/>
  <c r="R136" i="27"/>
  <c r="Q136" i="27"/>
  <c r="P136" i="27"/>
  <c r="O136" i="27"/>
  <c r="AH135" i="27"/>
  <c r="AG135" i="27"/>
  <c r="AB135" i="27"/>
  <c r="AA135" i="27"/>
  <c r="Z135" i="27"/>
  <c r="W135" i="27"/>
  <c r="V135" i="27"/>
  <c r="U135" i="27"/>
  <c r="T135" i="27"/>
  <c r="S135" i="27"/>
  <c r="R135" i="27"/>
  <c r="Q135" i="27"/>
  <c r="P135" i="27"/>
  <c r="O135" i="27"/>
  <c r="AH134" i="27"/>
  <c r="AG134" i="27"/>
  <c r="AB134" i="27"/>
  <c r="AA134" i="27"/>
  <c r="Z134" i="27"/>
  <c r="W134" i="27"/>
  <c r="V134" i="27"/>
  <c r="U134" i="27"/>
  <c r="T134" i="27"/>
  <c r="S134" i="27"/>
  <c r="R134" i="27"/>
  <c r="Q134" i="27"/>
  <c r="P134" i="27"/>
  <c r="O134" i="27"/>
  <c r="AH133" i="27"/>
  <c r="AG133" i="27"/>
  <c r="AB133" i="27"/>
  <c r="AA133" i="27"/>
  <c r="Z133" i="27"/>
  <c r="W133" i="27"/>
  <c r="V133" i="27"/>
  <c r="U133" i="27"/>
  <c r="T133" i="27"/>
  <c r="S133" i="27"/>
  <c r="R133" i="27"/>
  <c r="Q133" i="27"/>
  <c r="P133" i="27"/>
  <c r="O133" i="27"/>
  <c r="AH132" i="27"/>
  <c r="AG132" i="27"/>
  <c r="AA132" i="27"/>
  <c r="Z132" i="27"/>
  <c r="W132" i="27"/>
  <c r="V132" i="27"/>
  <c r="U132" i="27"/>
  <c r="T132" i="27"/>
  <c r="S132" i="27"/>
  <c r="R132" i="27"/>
  <c r="Q132" i="27"/>
  <c r="P132" i="27"/>
  <c r="O132" i="27"/>
  <c r="AH131" i="27"/>
  <c r="AG131" i="27"/>
  <c r="AA131" i="27"/>
  <c r="Z131" i="27"/>
  <c r="W131" i="27"/>
  <c r="V131" i="27"/>
  <c r="U131" i="27"/>
  <c r="T131" i="27"/>
  <c r="S131" i="27"/>
  <c r="R131" i="27"/>
  <c r="Q131" i="27"/>
  <c r="P131" i="27"/>
  <c r="O131" i="27"/>
  <c r="AH130" i="27"/>
  <c r="AG130" i="27"/>
  <c r="AB130" i="27"/>
  <c r="AA130" i="27"/>
  <c r="Z130" i="27"/>
  <c r="W130" i="27"/>
  <c r="V130" i="27"/>
  <c r="U130" i="27"/>
  <c r="T130" i="27"/>
  <c r="S130" i="27"/>
  <c r="R130" i="27"/>
  <c r="Q130" i="27"/>
  <c r="P130" i="27"/>
  <c r="O130" i="27"/>
  <c r="AH129" i="27"/>
  <c r="AG129" i="27"/>
  <c r="AB129" i="27"/>
  <c r="AA129" i="27"/>
  <c r="Z129" i="27"/>
  <c r="W129" i="27"/>
  <c r="V129" i="27"/>
  <c r="U129" i="27"/>
  <c r="T129" i="27"/>
  <c r="S129" i="27"/>
  <c r="R129" i="27"/>
  <c r="Q129" i="27"/>
  <c r="P129" i="27"/>
  <c r="O129" i="27"/>
  <c r="AH128" i="27"/>
  <c r="AG128" i="27"/>
  <c r="AB128" i="27"/>
  <c r="AA128" i="27"/>
  <c r="Z128" i="27"/>
  <c r="W128" i="27"/>
  <c r="V128" i="27"/>
  <c r="U128" i="27"/>
  <c r="T128" i="27"/>
  <c r="S128" i="27"/>
  <c r="R128" i="27"/>
  <c r="Q128" i="27"/>
  <c r="P128" i="27"/>
  <c r="O128" i="27"/>
  <c r="AH127" i="27"/>
  <c r="AG127" i="27"/>
  <c r="AB127" i="27"/>
  <c r="AA127" i="27"/>
  <c r="Z127" i="27"/>
  <c r="W127" i="27"/>
  <c r="V127" i="27"/>
  <c r="U127" i="27"/>
  <c r="T127" i="27"/>
  <c r="S127" i="27"/>
  <c r="R127" i="27"/>
  <c r="Q127" i="27"/>
  <c r="P127" i="27"/>
  <c r="O127" i="27"/>
  <c r="AH126" i="27"/>
  <c r="AG126" i="27"/>
  <c r="AA126" i="27"/>
  <c r="Z126" i="27"/>
  <c r="W126" i="27"/>
  <c r="V126" i="27"/>
  <c r="U126" i="27"/>
  <c r="T126" i="27"/>
  <c r="S126" i="27"/>
  <c r="R126" i="27"/>
  <c r="Q126" i="27"/>
  <c r="P126" i="27"/>
  <c r="O126" i="27"/>
  <c r="AH125" i="27"/>
  <c r="AG125" i="27"/>
  <c r="AB125" i="27"/>
  <c r="AA125" i="27"/>
  <c r="Z125" i="27"/>
  <c r="W125" i="27"/>
  <c r="V125" i="27"/>
  <c r="U125" i="27"/>
  <c r="T125" i="27"/>
  <c r="S125" i="27"/>
  <c r="R125" i="27"/>
  <c r="Q125" i="27"/>
  <c r="P125" i="27"/>
  <c r="O125" i="27"/>
  <c r="AH124" i="27"/>
  <c r="AG124" i="27"/>
  <c r="AB124" i="27"/>
  <c r="AA124" i="27"/>
  <c r="Z124" i="27"/>
  <c r="W124" i="27"/>
  <c r="V124" i="27"/>
  <c r="U124" i="27"/>
  <c r="T124" i="27"/>
  <c r="S124" i="27"/>
  <c r="R124" i="27"/>
  <c r="Q124" i="27"/>
  <c r="P124" i="27"/>
  <c r="O124" i="27"/>
  <c r="AH123" i="27"/>
  <c r="AG123" i="27"/>
  <c r="AB123" i="27"/>
  <c r="AA123" i="27"/>
  <c r="Z123" i="27"/>
  <c r="W123" i="27"/>
  <c r="V123" i="27"/>
  <c r="U123" i="27"/>
  <c r="T123" i="27"/>
  <c r="S123" i="27"/>
  <c r="R123" i="27"/>
  <c r="Q123" i="27"/>
  <c r="P123" i="27"/>
  <c r="O123" i="27"/>
  <c r="B123" i="27"/>
  <c r="B124" i="27" s="1"/>
  <c r="B125" i="27" s="1"/>
  <c r="B126" i="27" s="1"/>
  <c r="B127" i="27" s="1"/>
  <c r="B128" i="27" s="1"/>
  <c r="B129" i="27" s="1"/>
  <c r="B130" i="27" s="1"/>
  <c r="B131" i="27" s="1"/>
  <c r="B132" i="27" s="1"/>
  <c r="B133" i="27" s="1"/>
  <c r="B134" i="27" s="1"/>
  <c r="B135" i="27" s="1"/>
  <c r="B136" i="27" s="1"/>
  <c r="B137" i="27" s="1"/>
  <c r="B138" i="27" s="1"/>
  <c r="B139" i="27" s="1"/>
  <c r="B140" i="27" s="1"/>
  <c r="B141" i="27" s="1"/>
  <c r="B142" i="27" s="1"/>
  <c r="B143" i="27" s="1"/>
  <c r="B144" i="27" s="1"/>
  <c r="B145" i="27" s="1"/>
  <c r="B146" i="27" s="1"/>
  <c r="B147" i="27" s="1"/>
  <c r="B148" i="27" s="1"/>
  <c r="B149" i="27" s="1"/>
  <c r="B150" i="27" s="1"/>
  <c r="B151" i="27" s="1"/>
  <c r="B152" i="27" s="1"/>
  <c r="B153" i="27" s="1"/>
  <c r="B154" i="27" s="1"/>
  <c r="B155" i="27" s="1"/>
  <c r="B156" i="27" s="1"/>
  <c r="B157" i="27" s="1"/>
  <c r="B158" i="27" s="1"/>
  <c r="B159" i="27" s="1"/>
  <c r="B160" i="27" s="1"/>
  <c r="B161" i="27" s="1"/>
  <c r="B162" i="27" s="1"/>
  <c r="B163" i="27" s="1"/>
  <c r="B164" i="27" s="1"/>
  <c r="B165" i="27" s="1"/>
  <c r="B166" i="27" s="1"/>
  <c r="B167" i="27" s="1"/>
  <c r="B168" i="27" s="1"/>
  <c r="B169" i="27" s="1"/>
  <c r="B170" i="27" s="1"/>
  <c r="B171" i="27" s="1"/>
  <c r="B172" i="27" s="1"/>
  <c r="B173" i="27" s="1"/>
  <c r="B174" i="27" s="1"/>
  <c r="B175" i="27" s="1"/>
  <c r="B176" i="27" s="1"/>
  <c r="B177" i="27" s="1"/>
  <c r="B178" i="27" s="1"/>
  <c r="B179" i="27" s="1"/>
  <c r="B180" i="27" s="1"/>
  <c r="B181" i="27" s="1"/>
  <c r="B182" i="27" s="1"/>
  <c r="B183" i="27" s="1"/>
  <c r="B184" i="27" s="1"/>
  <c r="B185" i="27" s="1"/>
  <c r="B186" i="27" s="1"/>
  <c r="B187" i="27" s="1"/>
  <c r="B188" i="27" s="1"/>
  <c r="B189" i="27" s="1"/>
  <c r="B190" i="27" s="1"/>
  <c r="B191" i="27" s="1"/>
  <c r="B192" i="27" s="1"/>
  <c r="B193" i="27" s="1"/>
  <c r="B194" i="27" s="1"/>
  <c r="B195" i="27" s="1"/>
  <c r="B196" i="27" s="1"/>
  <c r="B197" i="27" s="1"/>
  <c r="B198" i="27" s="1"/>
  <c r="B199" i="27" s="1"/>
  <c r="B200" i="27" s="1"/>
  <c r="B201" i="27" s="1"/>
  <c r="B202" i="27" s="1"/>
  <c r="B203" i="27" s="1"/>
  <c r="B204" i="27" s="1"/>
  <c r="B205" i="27" s="1"/>
  <c r="B206" i="27" s="1"/>
  <c r="B207" i="27" s="1"/>
  <c r="B208" i="27" s="1"/>
  <c r="B209" i="27" s="1"/>
  <c r="B210" i="27" s="1"/>
  <c r="B211" i="27" s="1"/>
  <c r="B212" i="27" s="1"/>
  <c r="B213" i="27" s="1"/>
  <c r="B214" i="27" s="1"/>
  <c r="B215" i="27" s="1"/>
  <c r="B216" i="27" s="1"/>
  <c r="B217" i="27" s="1"/>
  <c r="B218" i="27" s="1"/>
  <c r="B219" i="27" s="1"/>
  <c r="B220" i="27" s="1"/>
  <c r="B221" i="27" s="1"/>
  <c r="B222" i="27" s="1"/>
  <c r="B223" i="27" s="1"/>
  <c r="B224" i="27" s="1"/>
  <c r="B225" i="27" s="1"/>
  <c r="B226" i="27" s="1"/>
  <c r="B227" i="27" s="1"/>
  <c r="B228" i="27" s="1"/>
  <c r="B229" i="27" s="1"/>
  <c r="B230" i="27" s="1"/>
  <c r="B231" i="27" s="1"/>
  <c r="B232" i="27" s="1"/>
  <c r="B233" i="27" s="1"/>
  <c r="B234" i="27" s="1"/>
  <c r="B235" i="27" s="1"/>
  <c r="B236" i="27" s="1"/>
  <c r="B237" i="27" s="1"/>
  <c r="B238" i="27" s="1"/>
  <c r="B239" i="27" s="1"/>
  <c r="B240" i="27" s="1"/>
  <c r="B241" i="27" s="1"/>
  <c r="B242" i="27" s="1"/>
  <c r="B243" i="27" s="1"/>
  <c r="B244" i="27" s="1"/>
  <c r="B245" i="27" s="1"/>
  <c r="B246" i="27" s="1"/>
  <c r="B247" i="27" s="1"/>
  <c r="B248" i="27" s="1"/>
  <c r="B249" i="27" s="1"/>
  <c r="B250" i="27" s="1"/>
  <c r="B251" i="27" s="1"/>
  <c r="B252" i="27" s="1"/>
  <c r="B253" i="27" s="1"/>
  <c r="B254" i="27" s="1"/>
  <c r="B255" i="27" s="1"/>
  <c r="B256" i="27" s="1"/>
  <c r="B257" i="27" s="1"/>
  <c r="B258" i="27" s="1"/>
  <c r="B259" i="27" s="1"/>
  <c r="B260" i="27" s="1"/>
  <c r="B261" i="27" s="1"/>
  <c r="B262" i="27" s="1"/>
  <c r="B263" i="27" s="1"/>
  <c r="B264" i="27" s="1"/>
  <c r="B265" i="27" s="1"/>
  <c r="B266" i="27" s="1"/>
  <c r="B267" i="27" s="1"/>
  <c r="B268" i="27" s="1"/>
  <c r="B269" i="27" s="1"/>
  <c r="B270" i="27" s="1"/>
  <c r="B271" i="27" s="1"/>
  <c r="B272" i="27" s="1"/>
  <c r="B273" i="27" s="1"/>
  <c r="B274" i="27" s="1"/>
  <c r="B275" i="27" s="1"/>
  <c r="B276" i="27" s="1"/>
  <c r="B277" i="27" s="1"/>
  <c r="AH122" i="27"/>
  <c r="AG122" i="27"/>
  <c r="AB122" i="27"/>
  <c r="AA122" i="27"/>
  <c r="Z122" i="27"/>
  <c r="W122" i="27"/>
  <c r="V122" i="27"/>
  <c r="U122" i="27"/>
  <c r="T122" i="27"/>
  <c r="S122" i="27"/>
  <c r="R122" i="27"/>
  <c r="Q122" i="27"/>
  <c r="P122" i="27"/>
  <c r="O122" i="27"/>
  <c r="AH120" i="27"/>
  <c r="AG120" i="27"/>
  <c r="AA120" i="27"/>
  <c r="Z120" i="27"/>
  <c r="W120" i="27"/>
  <c r="V120" i="27"/>
  <c r="U120" i="27"/>
  <c r="T120" i="27"/>
  <c r="S120" i="27"/>
  <c r="R120" i="27"/>
  <c r="Q120" i="27"/>
  <c r="P120" i="27"/>
  <c r="O120" i="27"/>
  <c r="AH119" i="27"/>
  <c r="AG119" i="27"/>
  <c r="AA119" i="27"/>
  <c r="Z119" i="27"/>
  <c r="W119" i="27"/>
  <c r="V119" i="27"/>
  <c r="U119" i="27"/>
  <c r="T119" i="27"/>
  <c r="S119" i="27"/>
  <c r="R119" i="27"/>
  <c r="Q119" i="27"/>
  <c r="P119" i="27"/>
  <c r="O119" i="27"/>
  <c r="AH118" i="27"/>
  <c r="AG118" i="27"/>
  <c r="AA118" i="27"/>
  <c r="Z118" i="27"/>
  <c r="W118" i="27"/>
  <c r="V118" i="27"/>
  <c r="U118" i="27"/>
  <c r="T118" i="27"/>
  <c r="S118" i="27"/>
  <c r="R118" i="27"/>
  <c r="Q118" i="27"/>
  <c r="P118" i="27"/>
  <c r="O118" i="27"/>
  <c r="AH117" i="27"/>
  <c r="AG117" i="27"/>
  <c r="AA117" i="27"/>
  <c r="Z117" i="27"/>
  <c r="W117" i="27"/>
  <c r="V117" i="27"/>
  <c r="U117" i="27"/>
  <c r="T117" i="27"/>
  <c r="S117" i="27"/>
  <c r="R117" i="27"/>
  <c r="Q117" i="27"/>
  <c r="P117" i="27"/>
  <c r="O117" i="27"/>
  <c r="AH116" i="27"/>
  <c r="AG116" i="27"/>
  <c r="AA116" i="27"/>
  <c r="Z116" i="27"/>
  <c r="W116" i="27"/>
  <c r="V116" i="27"/>
  <c r="U116" i="27"/>
  <c r="T116" i="27"/>
  <c r="S116" i="27"/>
  <c r="R116" i="27"/>
  <c r="Q116" i="27"/>
  <c r="P116" i="27"/>
  <c r="O116" i="27"/>
  <c r="AH115" i="27"/>
  <c r="AG115" i="27"/>
  <c r="AA115" i="27"/>
  <c r="Z115" i="27"/>
  <c r="W115" i="27"/>
  <c r="V115" i="27"/>
  <c r="U115" i="27"/>
  <c r="T115" i="27"/>
  <c r="S115" i="27"/>
  <c r="R115" i="27"/>
  <c r="Q115" i="27"/>
  <c r="P115" i="27"/>
  <c r="O115" i="27"/>
  <c r="AH114" i="27"/>
  <c r="AG114" i="27"/>
  <c r="AA114" i="27"/>
  <c r="Z114" i="27"/>
  <c r="W114" i="27"/>
  <c r="V114" i="27"/>
  <c r="U114" i="27"/>
  <c r="T114" i="27"/>
  <c r="S114" i="27"/>
  <c r="R114" i="27"/>
  <c r="Q114" i="27"/>
  <c r="P114" i="27"/>
  <c r="O114" i="27"/>
  <c r="AH113" i="27"/>
  <c r="AG113" i="27"/>
  <c r="AA113" i="27"/>
  <c r="Z113" i="27"/>
  <c r="W113" i="27"/>
  <c r="V113" i="27"/>
  <c r="U113" i="27"/>
  <c r="T113" i="27"/>
  <c r="S113" i="27"/>
  <c r="R113" i="27"/>
  <c r="Q113" i="27"/>
  <c r="P113" i="27"/>
  <c r="O113" i="27"/>
  <c r="AH112" i="27"/>
  <c r="AG112" i="27"/>
  <c r="AA112" i="27"/>
  <c r="Z112" i="27"/>
  <c r="W112" i="27"/>
  <c r="V112" i="27"/>
  <c r="U112" i="27"/>
  <c r="T112" i="27"/>
  <c r="S112" i="27"/>
  <c r="R112" i="27"/>
  <c r="Q112" i="27"/>
  <c r="P112" i="27"/>
  <c r="O112" i="27"/>
  <c r="AH111" i="27"/>
  <c r="AG111" i="27"/>
  <c r="AA111" i="27"/>
  <c r="Z111" i="27"/>
  <c r="W111" i="27"/>
  <c r="V111" i="27"/>
  <c r="U111" i="27"/>
  <c r="T111" i="27"/>
  <c r="S111" i="27"/>
  <c r="R111" i="27"/>
  <c r="Q111" i="27"/>
  <c r="P111" i="27"/>
  <c r="O111" i="27"/>
  <c r="AH110" i="27"/>
  <c r="AG110" i="27"/>
  <c r="AA110" i="27"/>
  <c r="Z110" i="27"/>
  <c r="W110" i="27"/>
  <c r="V110" i="27"/>
  <c r="U110" i="27"/>
  <c r="T110" i="27"/>
  <c r="S110" i="27"/>
  <c r="R110" i="27"/>
  <c r="Q110" i="27"/>
  <c r="P110" i="27"/>
  <c r="O110" i="27"/>
  <c r="AH109" i="27"/>
  <c r="AG109" i="27"/>
  <c r="AA109" i="27"/>
  <c r="Z109" i="27"/>
  <c r="W109" i="27"/>
  <c r="V109" i="27"/>
  <c r="U109" i="27"/>
  <c r="T109" i="27"/>
  <c r="S109" i="27"/>
  <c r="R109" i="27"/>
  <c r="Q109" i="27"/>
  <c r="P109" i="27"/>
  <c r="O109" i="27"/>
  <c r="AH108" i="27"/>
  <c r="AG108" i="27"/>
  <c r="AA108" i="27"/>
  <c r="Z108" i="27"/>
  <c r="W108" i="27"/>
  <c r="V108" i="27"/>
  <c r="U108" i="27"/>
  <c r="T108" i="27"/>
  <c r="S108" i="27"/>
  <c r="R108" i="27"/>
  <c r="Q108" i="27"/>
  <c r="P108" i="27"/>
  <c r="O108" i="27"/>
  <c r="AH107" i="27"/>
  <c r="AG107" i="27"/>
  <c r="AA107" i="27"/>
  <c r="Z107" i="27"/>
  <c r="W107" i="27"/>
  <c r="V107" i="27"/>
  <c r="U107" i="27"/>
  <c r="T107" i="27"/>
  <c r="S107" i="27"/>
  <c r="R107" i="27"/>
  <c r="Q107" i="27"/>
  <c r="P107" i="27"/>
  <c r="O107" i="27"/>
  <c r="AH106" i="27"/>
  <c r="AG106" i="27"/>
  <c r="AA106" i="27"/>
  <c r="Z106" i="27"/>
  <c r="W106" i="27"/>
  <c r="V106" i="27"/>
  <c r="U106" i="27"/>
  <c r="T106" i="27"/>
  <c r="S106" i="27"/>
  <c r="R106" i="27"/>
  <c r="Q106" i="27"/>
  <c r="P106" i="27"/>
  <c r="O106" i="27"/>
  <c r="AH105" i="27"/>
  <c r="AG105" i="27"/>
  <c r="AA105" i="27"/>
  <c r="Z105" i="27"/>
  <c r="W105" i="27"/>
  <c r="V105" i="27"/>
  <c r="U105" i="27"/>
  <c r="T105" i="27"/>
  <c r="S105" i="27"/>
  <c r="R105" i="27"/>
  <c r="Q105" i="27"/>
  <c r="P105" i="27"/>
  <c r="O105" i="27"/>
  <c r="AH104" i="27"/>
  <c r="AG104" i="27"/>
  <c r="AA104" i="27"/>
  <c r="Z104" i="27"/>
  <c r="W104" i="27"/>
  <c r="V104" i="27"/>
  <c r="U104" i="27"/>
  <c r="T104" i="27"/>
  <c r="S104" i="27"/>
  <c r="R104" i="27"/>
  <c r="Q104" i="27"/>
  <c r="P104" i="27"/>
  <c r="O104" i="27"/>
  <c r="AH103" i="27"/>
  <c r="AG103" i="27"/>
  <c r="AA103" i="27"/>
  <c r="Z103" i="27"/>
  <c r="W103" i="27"/>
  <c r="V103" i="27"/>
  <c r="U103" i="27"/>
  <c r="T103" i="27"/>
  <c r="S103" i="27"/>
  <c r="R103" i="27"/>
  <c r="Q103" i="27"/>
  <c r="P103" i="27"/>
  <c r="O103" i="27"/>
  <c r="AH102" i="27"/>
  <c r="AG102" i="27"/>
  <c r="AA102" i="27"/>
  <c r="Z102" i="27"/>
  <c r="W102" i="27"/>
  <c r="V102" i="27"/>
  <c r="U102" i="27"/>
  <c r="T102" i="27"/>
  <c r="S102" i="27"/>
  <c r="R102" i="27"/>
  <c r="Q102" i="27"/>
  <c r="P102" i="27"/>
  <c r="O102" i="27"/>
  <c r="AH101" i="27"/>
  <c r="AG101" i="27"/>
  <c r="AA101" i="27"/>
  <c r="Z101" i="27"/>
  <c r="W101" i="27"/>
  <c r="V101" i="27"/>
  <c r="U101" i="27"/>
  <c r="T101" i="27"/>
  <c r="S101" i="27"/>
  <c r="R101" i="27"/>
  <c r="Q101" i="27"/>
  <c r="P101" i="27"/>
  <c r="O101" i="27"/>
  <c r="AH100" i="27"/>
  <c r="AG100" i="27"/>
  <c r="AA100" i="27"/>
  <c r="Z100" i="27"/>
  <c r="W100" i="27"/>
  <c r="V100" i="27"/>
  <c r="U100" i="27"/>
  <c r="T100" i="27"/>
  <c r="S100" i="27"/>
  <c r="R100" i="27"/>
  <c r="Q100" i="27"/>
  <c r="P100" i="27"/>
  <c r="O100" i="27"/>
  <c r="AH99" i="27"/>
  <c r="AG99" i="27"/>
  <c r="AA99" i="27"/>
  <c r="Z99" i="27"/>
  <c r="W99" i="27"/>
  <c r="V99" i="27"/>
  <c r="U99" i="27"/>
  <c r="T99" i="27"/>
  <c r="S99" i="27"/>
  <c r="R99" i="27"/>
  <c r="Q99" i="27"/>
  <c r="P99" i="27"/>
  <c r="O99" i="27"/>
  <c r="AH98" i="27"/>
  <c r="AG98" i="27"/>
  <c r="AA98" i="27"/>
  <c r="Z98" i="27"/>
  <c r="W98" i="27"/>
  <c r="V98" i="27"/>
  <c r="U98" i="27"/>
  <c r="T98" i="27"/>
  <c r="S98" i="27"/>
  <c r="R98" i="27"/>
  <c r="Q98" i="27"/>
  <c r="P98" i="27"/>
  <c r="O98" i="27"/>
  <c r="AH97" i="27"/>
  <c r="AG97" i="27"/>
  <c r="AA97" i="27"/>
  <c r="Z97" i="27"/>
  <c r="W97" i="27"/>
  <c r="V97" i="27"/>
  <c r="U97" i="27"/>
  <c r="T97" i="27"/>
  <c r="S97" i="27"/>
  <c r="R97" i="27"/>
  <c r="Q97" i="27"/>
  <c r="P97" i="27"/>
  <c r="O97" i="27"/>
  <c r="AH96" i="27"/>
  <c r="AG96" i="27"/>
  <c r="AA96" i="27"/>
  <c r="Z96" i="27"/>
  <c r="W96" i="27"/>
  <c r="V96" i="27"/>
  <c r="U96" i="27"/>
  <c r="T96" i="27"/>
  <c r="S96" i="27"/>
  <c r="R96" i="27"/>
  <c r="Q96" i="27"/>
  <c r="P96" i="27"/>
  <c r="O96" i="27"/>
  <c r="AH95" i="27"/>
  <c r="AG95" i="27"/>
  <c r="AA95" i="27"/>
  <c r="Z95" i="27"/>
  <c r="W95" i="27"/>
  <c r="V95" i="27"/>
  <c r="U95" i="27"/>
  <c r="T95" i="27"/>
  <c r="S95" i="27"/>
  <c r="R95" i="27"/>
  <c r="Q95" i="27"/>
  <c r="P95" i="27"/>
  <c r="O95" i="27"/>
  <c r="AH94" i="27"/>
  <c r="AG94" i="27"/>
  <c r="AA94" i="27"/>
  <c r="Z94" i="27"/>
  <c r="W94" i="27"/>
  <c r="V94" i="27"/>
  <c r="U94" i="27"/>
  <c r="T94" i="27"/>
  <c r="S94" i="27"/>
  <c r="R94" i="27"/>
  <c r="Q94" i="27"/>
  <c r="P94" i="27"/>
  <c r="O94" i="27"/>
  <c r="AH93" i="27"/>
  <c r="AG93" i="27"/>
  <c r="AA93" i="27"/>
  <c r="Z93" i="27"/>
  <c r="W93" i="27"/>
  <c r="V93" i="27"/>
  <c r="U93" i="27"/>
  <c r="T93" i="27"/>
  <c r="S93" i="27"/>
  <c r="R93" i="27"/>
  <c r="Q93" i="27"/>
  <c r="P93" i="27"/>
  <c r="O93" i="27"/>
  <c r="AH92" i="27"/>
  <c r="AG92" i="27"/>
  <c r="AA92" i="27"/>
  <c r="Z92" i="27"/>
  <c r="W92" i="27"/>
  <c r="V92" i="27"/>
  <c r="U92" i="27"/>
  <c r="T92" i="27"/>
  <c r="S92" i="27"/>
  <c r="R92" i="27"/>
  <c r="Q92" i="27"/>
  <c r="P92" i="27"/>
  <c r="O92" i="27"/>
  <c r="AH91" i="27"/>
  <c r="AG91" i="27"/>
  <c r="AA91" i="27"/>
  <c r="Z91" i="27"/>
  <c r="W91" i="27"/>
  <c r="V91" i="27"/>
  <c r="U91" i="27"/>
  <c r="T91" i="27"/>
  <c r="S91" i="27"/>
  <c r="R91" i="27"/>
  <c r="Q91" i="27"/>
  <c r="P91" i="27"/>
  <c r="O91" i="27"/>
  <c r="AH90" i="27"/>
  <c r="AG90" i="27"/>
  <c r="AA90" i="27"/>
  <c r="Z90" i="27"/>
  <c r="W90" i="27"/>
  <c r="V90" i="27"/>
  <c r="U90" i="27"/>
  <c r="T90" i="27"/>
  <c r="S90" i="27"/>
  <c r="R90" i="27"/>
  <c r="Q90" i="27"/>
  <c r="P90" i="27"/>
  <c r="O90" i="27"/>
  <c r="AH89" i="27"/>
  <c r="AG89" i="27"/>
  <c r="AA89" i="27"/>
  <c r="Z89" i="27"/>
  <c r="W89" i="27"/>
  <c r="V89" i="27"/>
  <c r="U89" i="27"/>
  <c r="T89" i="27"/>
  <c r="S89" i="27"/>
  <c r="R89" i="27"/>
  <c r="Q89" i="27"/>
  <c r="P89" i="27"/>
  <c r="O89" i="27"/>
  <c r="AH88" i="27"/>
  <c r="AG88" i="27"/>
  <c r="AA88" i="27"/>
  <c r="Z88" i="27"/>
  <c r="W88" i="27"/>
  <c r="V88" i="27"/>
  <c r="U88" i="27"/>
  <c r="T88" i="27"/>
  <c r="S88" i="27"/>
  <c r="R88" i="27"/>
  <c r="Q88" i="27"/>
  <c r="P88" i="27"/>
  <c r="O88" i="27"/>
  <c r="AH87" i="27"/>
  <c r="AG87" i="27"/>
  <c r="AA87" i="27"/>
  <c r="Z87" i="27"/>
  <c r="W87" i="27"/>
  <c r="V87" i="27"/>
  <c r="U87" i="27"/>
  <c r="T87" i="27"/>
  <c r="S87" i="27"/>
  <c r="R87" i="27"/>
  <c r="Q87" i="27"/>
  <c r="P87" i="27"/>
  <c r="O87" i="27"/>
  <c r="AH86" i="27"/>
  <c r="AG86" i="27"/>
  <c r="AA86" i="27"/>
  <c r="Z86" i="27"/>
  <c r="W86" i="27"/>
  <c r="V86" i="27"/>
  <c r="U86" i="27"/>
  <c r="T86" i="27"/>
  <c r="S86" i="27"/>
  <c r="R86" i="27"/>
  <c r="Q86" i="27"/>
  <c r="P86" i="27"/>
  <c r="O86" i="27"/>
  <c r="AH85" i="27"/>
  <c r="AG85" i="27"/>
  <c r="AA85" i="27"/>
  <c r="Z85" i="27"/>
  <c r="W85" i="27"/>
  <c r="V85" i="27"/>
  <c r="U85" i="27"/>
  <c r="T85" i="27"/>
  <c r="S85" i="27"/>
  <c r="R85" i="27"/>
  <c r="Q85" i="27"/>
  <c r="P85" i="27"/>
  <c r="O85" i="27"/>
  <c r="AH84" i="27"/>
  <c r="AG84" i="27"/>
  <c r="AA84" i="27"/>
  <c r="Z84" i="27"/>
  <c r="W84" i="27"/>
  <c r="V84" i="27"/>
  <c r="U84" i="27"/>
  <c r="T84" i="27"/>
  <c r="S84" i="27"/>
  <c r="R84" i="27"/>
  <c r="Q84" i="27"/>
  <c r="P84" i="27"/>
  <c r="O84" i="27"/>
  <c r="AH83" i="27"/>
  <c r="AG83" i="27"/>
  <c r="AA83" i="27"/>
  <c r="Z83" i="27"/>
  <c r="W83" i="27"/>
  <c r="V83" i="27"/>
  <c r="U83" i="27"/>
  <c r="T83" i="27"/>
  <c r="S83" i="27"/>
  <c r="R83" i="27"/>
  <c r="Q83" i="27"/>
  <c r="P83" i="27"/>
  <c r="O83" i="27"/>
  <c r="AH82" i="27"/>
  <c r="AG82" i="27"/>
  <c r="AA82" i="27"/>
  <c r="Z82" i="27"/>
  <c r="W82" i="27"/>
  <c r="V82" i="27"/>
  <c r="U82" i="27"/>
  <c r="T82" i="27"/>
  <c r="S82" i="27"/>
  <c r="R82" i="27"/>
  <c r="Q82" i="27"/>
  <c r="P82" i="27"/>
  <c r="O82" i="27"/>
  <c r="AH81" i="27"/>
  <c r="AG81" i="27"/>
  <c r="AA81" i="27"/>
  <c r="Z81" i="27"/>
  <c r="W81" i="27"/>
  <c r="V81" i="27"/>
  <c r="U81" i="27"/>
  <c r="T81" i="27"/>
  <c r="S81" i="27"/>
  <c r="R81" i="27"/>
  <c r="Q81" i="27"/>
  <c r="P81" i="27"/>
  <c r="O81" i="27"/>
  <c r="AH80" i="27"/>
  <c r="AG80" i="27"/>
  <c r="AA80" i="27"/>
  <c r="Z80" i="27"/>
  <c r="W80" i="27"/>
  <c r="V80" i="27"/>
  <c r="U80" i="27"/>
  <c r="T80" i="27"/>
  <c r="S80" i="27"/>
  <c r="R80" i="27"/>
  <c r="Q80" i="27"/>
  <c r="P80" i="27"/>
  <c r="O80" i="27"/>
  <c r="AH79" i="27"/>
  <c r="AG79" i="27"/>
  <c r="AA79" i="27"/>
  <c r="Z79" i="27"/>
  <c r="W79" i="27"/>
  <c r="V79" i="27"/>
  <c r="U79" i="27"/>
  <c r="T79" i="27"/>
  <c r="S79" i="27"/>
  <c r="R79" i="27"/>
  <c r="Q79" i="27"/>
  <c r="P79" i="27"/>
  <c r="O79" i="27"/>
  <c r="AH78" i="27"/>
  <c r="AG78" i="27"/>
  <c r="AA78" i="27"/>
  <c r="Z78" i="27"/>
  <c r="W78" i="27"/>
  <c r="V78" i="27"/>
  <c r="U78" i="27"/>
  <c r="T78" i="27"/>
  <c r="S78" i="27"/>
  <c r="R78" i="27"/>
  <c r="Q78" i="27"/>
  <c r="P78" i="27"/>
  <c r="O78" i="27"/>
  <c r="AH77" i="27"/>
  <c r="AG77" i="27"/>
  <c r="AA77" i="27"/>
  <c r="Z77" i="27"/>
  <c r="W77" i="27"/>
  <c r="V77" i="27"/>
  <c r="U77" i="27"/>
  <c r="T77" i="27"/>
  <c r="S77" i="27"/>
  <c r="R77" i="27"/>
  <c r="Q77" i="27"/>
  <c r="P77" i="27"/>
  <c r="O77" i="27"/>
  <c r="AH76" i="27"/>
  <c r="AG76" i="27"/>
  <c r="AA76" i="27"/>
  <c r="Z76" i="27"/>
  <c r="W76" i="27"/>
  <c r="V76" i="27"/>
  <c r="U76" i="27"/>
  <c r="T76" i="27"/>
  <c r="S76" i="27"/>
  <c r="R76" i="27"/>
  <c r="Q76" i="27"/>
  <c r="P76" i="27"/>
  <c r="O76" i="27"/>
  <c r="AH75" i="27"/>
  <c r="AG75" i="27"/>
  <c r="AA75" i="27"/>
  <c r="Z75" i="27"/>
  <c r="W75" i="27"/>
  <c r="V75" i="27"/>
  <c r="U75" i="27"/>
  <c r="T75" i="27"/>
  <c r="S75" i="27"/>
  <c r="R75" i="27"/>
  <c r="Q75" i="27"/>
  <c r="P75" i="27"/>
  <c r="O75" i="27"/>
  <c r="AH74" i="27"/>
  <c r="AG74" i="27"/>
  <c r="AA74" i="27"/>
  <c r="Z74" i="27"/>
  <c r="W74" i="27"/>
  <c r="V74" i="27"/>
  <c r="U74" i="27"/>
  <c r="T74" i="27"/>
  <c r="S74" i="27"/>
  <c r="R74" i="27"/>
  <c r="Q74" i="27"/>
  <c r="P74" i="27"/>
  <c r="O74" i="27"/>
  <c r="AH73" i="27"/>
  <c r="AG73" i="27"/>
  <c r="AA73" i="27"/>
  <c r="Z73" i="27"/>
  <c r="W73" i="27"/>
  <c r="V73" i="27"/>
  <c r="U73" i="27"/>
  <c r="T73" i="27"/>
  <c r="S73" i="27"/>
  <c r="R73" i="27"/>
  <c r="Q73" i="27"/>
  <c r="P73" i="27"/>
  <c r="O73" i="27"/>
  <c r="AH72" i="27"/>
  <c r="AG72" i="27"/>
  <c r="AA72" i="27"/>
  <c r="Z72" i="27"/>
  <c r="W72" i="27"/>
  <c r="V72" i="27"/>
  <c r="U72" i="27"/>
  <c r="T72" i="27"/>
  <c r="S72" i="27"/>
  <c r="R72" i="27"/>
  <c r="Q72" i="27"/>
  <c r="P72" i="27"/>
  <c r="O72" i="27"/>
  <c r="AH71" i="27"/>
  <c r="AG71" i="27"/>
  <c r="AA71" i="27"/>
  <c r="Z71" i="27"/>
  <c r="W71" i="27"/>
  <c r="V71" i="27"/>
  <c r="U71" i="27"/>
  <c r="T71" i="27"/>
  <c r="S71" i="27"/>
  <c r="R71" i="27"/>
  <c r="Q71" i="27"/>
  <c r="P71" i="27"/>
  <c r="O71" i="27"/>
  <c r="AH70" i="27"/>
  <c r="AG70" i="27"/>
  <c r="AA70" i="27"/>
  <c r="Z70" i="27"/>
  <c r="W70" i="27"/>
  <c r="V70" i="27"/>
  <c r="U70" i="27"/>
  <c r="T70" i="27"/>
  <c r="S70" i="27"/>
  <c r="R70" i="27"/>
  <c r="Q70" i="27"/>
  <c r="P70" i="27"/>
  <c r="O70" i="27"/>
  <c r="AH69" i="27"/>
  <c r="AG69" i="27"/>
  <c r="AA69" i="27"/>
  <c r="Z69" i="27"/>
  <c r="W69" i="27"/>
  <c r="V69" i="27"/>
  <c r="U69" i="27"/>
  <c r="T69" i="27"/>
  <c r="S69" i="27"/>
  <c r="R69" i="27"/>
  <c r="Q69" i="27"/>
  <c r="P69" i="27"/>
  <c r="O69" i="27"/>
  <c r="AH68" i="27"/>
  <c r="AG68" i="27"/>
  <c r="AA68" i="27"/>
  <c r="Z68" i="27"/>
  <c r="W68" i="27"/>
  <c r="V68" i="27"/>
  <c r="U68" i="27"/>
  <c r="T68" i="27"/>
  <c r="S68" i="27"/>
  <c r="R68" i="27"/>
  <c r="Q68" i="27"/>
  <c r="P68" i="27"/>
  <c r="O68" i="27"/>
  <c r="AH67" i="27"/>
  <c r="AG67" i="27"/>
  <c r="AA67" i="27"/>
  <c r="Z67" i="27"/>
  <c r="W67" i="27"/>
  <c r="V67" i="27"/>
  <c r="U67" i="27"/>
  <c r="T67" i="27"/>
  <c r="S67" i="27"/>
  <c r="R67" i="27"/>
  <c r="Q67" i="27"/>
  <c r="P67" i="27"/>
  <c r="O67" i="27"/>
  <c r="AH66" i="27"/>
  <c r="AG66" i="27"/>
  <c r="AA66" i="27"/>
  <c r="Z66" i="27"/>
  <c r="W66" i="27"/>
  <c r="V66" i="27"/>
  <c r="U66" i="27"/>
  <c r="T66" i="27"/>
  <c r="S66" i="27"/>
  <c r="R66" i="27"/>
  <c r="Q66" i="27"/>
  <c r="P66" i="27"/>
  <c r="O66" i="27"/>
  <c r="AH65" i="27"/>
  <c r="AG65" i="27"/>
  <c r="AA65" i="27"/>
  <c r="Z65" i="27"/>
  <c r="W65" i="27"/>
  <c r="V65" i="27"/>
  <c r="U65" i="27"/>
  <c r="T65" i="27"/>
  <c r="S65" i="27"/>
  <c r="R65" i="27"/>
  <c r="Q65" i="27"/>
  <c r="P65" i="27"/>
  <c r="O65" i="27"/>
  <c r="AH64" i="27"/>
  <c r="AG64" i="27"/>
  <c r="AA64" i="27"/>
  <c r="Z64" i="27"/>
  <c r="W64" i="27"/>
  <c r="V64" i="27"/>
  <c r="U64" i="27"/>
  <c r="T64" i="27"/>
  <c r="S64" i="27"/>
  <c r="R64" i="27"/>
  <c r="Q64" i="27"/>
  <c r="P64" i="27"/>
  <c r="O64" i="27"/>
  <c r="AH63" i="27"/>
  <c r="AG63" i="27"/>
  <c r="AA63" i="27"/>
  <c r="Z63" i="27"/>
  <c r="W63" i="27"/>
  <c r="V63" i="27"/>
  <c r="U63" i="27"/>
  <c r="T63" i="27"/>
  <c r="S63" i="27"/>
  <c r="R63" i="27"/>
  <c r="Q63" i="27"/>
  <c r="P63" i="27"/>
  <c r="O63" i="27"/>
  <c r="AH62" i="27"/>
  <c r="AG62" i="27"/>
  <c r="AA62" i="27"/>
  <c r="Z62" i="27"/>
  <c r="W62" i="27"/>
  <c r="V62" i="27"/>
  <c r="U62" i="27"/>
  <c r="T62" i="27"/>
  <c r="S62" i="27"/>
  <c r="R62" i="27"/>
  <c r="Q62" i="27"/>
  <c r="P62" i="27"/>
  <c r="O62" i="27"/>
  <c r="AH61" i="27"/>
  <c r="AG61" i="27"/>
  <c r="AA61" i="27"/>
  <c r="Z61" i="27"/>
  <c r="W61" i="27"/>
  <c r="V61" i="27"/>
  <c r="U61" i="27"/>
  <c r="T61" i="27"/>
  <c r="S61" i="27"/>
  <c r="R61" i="27"/>
  <c r="Q61" i="27"/>
  <c r="P61" i="27"/>
  <c r="O61" i="27"/>
  <c r="AH60" i="27"/>
  <c r="AG60" i="27"/>
  <c r="AA60" i="27"/>
  <c r="Z60" i="27"/>
  <c r="W60" i="27"/>
  <c r="V60" i="27"/>
  <c r="U60" i="27"/>
  <c r="T60" i="27"/>
  <c r="S60" i="27"/>
  <c r="R60" i="27"/>
  <c r="Q60" i="27"/>
  <c r="P60" i="27"/>
  <c r="O60" i="27"/>
  <c r="AH59" i="27"/>
  <c r="AG59" i="27"/>
  <c r="AA59" i="27"/>
  <c r="Z59" i="27"/>
  <c r="W59" i="27"/>
  <c r="V59" i="27"/>
  <c r="U59" i="27"/>
  <c r="T59" i="27"/>
  <c r="S59" i="27"/>
  <c r="R59" i="27"/>
  <c r="Q59" i="27"/>
  <c r="P59" i="27"/>
  <c r="O59" i="27"/>
  <c r="AH58" i="27"/>
  <c r="AG58" i="27"/>
  <c r="AA58" i="27"/>
  <c r="Z58" i="27"/>
  <c r="W58" i="27"/>
  <c r="V58" i="27"/>
  <c r="U58" i="27"/>
  <c r="T58" i="27"/>
  <c r="S58" i="27"/>
  <c r="R58" i="27"/>
  <c r="Q58" i="27"/>
  <c r="P58" i="27"/>
  <c r="O58" i="27"/>
  <c r="AH56" i="27"/>
  <c r="AG56" i="27"/>
  <c r="AB56" i="27"/>
  <c r="AA56" i="27"/>
  <c r="Z56" i="27"/>
  <c r="Y56" i="27"/>
  <c r="W56" i="27"/>
  <c r="V56" i="27"/>
  <c r="U56" i="27"/>
  <c r="T56" i="27"/>
  <c r="S56" i="27"/>
  <c r="R56" i="27"/>
  <c r="Q56" i="27"/>
  <c r="P56" i="27"/>
  <c r="O56" i="27"/>
  <c r="M56" i="27"/>
  <c r="J56" i="27"/>
  <c r="I56" i="27"/>
  <c r="AH55" i="27"/>
  <c r="AG55" i="27"/>
  <c r="AB55" i="27"/>
  <c r="AA55" i="27"/>
  <c r="Z55" i="27"/>
  <c r="Y55" i="27"/>
  <c r="W55" i="27"/>
  <c r="V55" i="27"/>
  <c r="U55" i="27"/>
  <c r="T55" i="27"/>
  <c r="S55" i="27"/>
  <c r="R55" i="27"/>
  <c r="Q55" i="27"/>
  <c r="P55" i="27"/>
  <c r="O55" i="27"/>
  <c r="M55" i="27"/>
  <c r="J55" i="27"/>
  <c r="I55" i="27"/>
  <c r="AH54" i="27"/>
  <c r="AG54" i="27"/>
  <c r="AB54" i="27"/>
  <c r="AA54" i="27"/>
  <c r="Z54" i="27"/>
  <c r="Y54" i="27"/>
  <c r="W54" i="27"/>
  <c r="V54" i="27"/>
  <c r="U54" i="27"/>
  <c r="T54" i="27"/>
  <c r="S54" i="27"/>
  <c r="R54" i="27"/>
  <c r="Q54" i="27"/>
  <c r="P54" i="27"/>
  <c r="O54" i="27"/>
  <c r="M54" i="27"/>
  <c r="J54" i="27"/>
  <c r="I54" i="27"/>
  <c r="AH53" i="27"/>
  <c r="AG53" i="27"/>
  <c r="AB53" i="27"/>
  <c r="AA53" i="27"/>
  <c r="Z53" i="27"/>
  <c r="Y53" i="27"/>
  <c r="W53" i="27"/>
  <c r="V53" i="27"/>
  <c r="U53" i="27"/>
  <c r="T53" i="27"/>
  <c r="S53" i="27"/>
  <c r="R53" i="27"/>
  <c r="Q53" i="27"/>
  <c r="P53" i="27"/>
  <c r="O53" i="27"/>
  <c r="M53" i="27"/>
  <c r="J53" i="27"/>
  <c r="I53" i="27"/>
  <c r="AH52" i="27"/>
  <c r="AG52" i="27"/>
  <c r="AB52" i="27"/>
  <c r="AA52" i="27"/>
  <c r="Z52" i="27"/>
  <c r="Y52" i="27"/>
  <c r="W52" i="27"/>
  <c r="V52" i="27"/>
  <c r="U52" i="27"/>
  <c r="T52" i="27"/>
  <c r="S52" i="27"/>
  <c r="R52" i="27"/>
  <c r="Q52" i="27"/>
  <c r="P52" i="27"/>
  <c r="O52" i="27"/>
  <c r="M52" i="27"/>
  <c r="J52" i="27"/>
  <c r="I52" i="27"/>
  <c r="AH51" i="27"/>
  <c r="AG51" i="27"/>
  <c r="AB51" i="27"/>
  <c r="AA51" i="27"/>
  <c r="Z51" i="27"/>
  <c r="Y51" i="27"/>
  <c r="W51" i="27"/>
  <c r="V51" i="27"/>
  <c r="U51" i="27"/>
  <c r="T51" i="27"/>
  <c r="S51" i="27"/>
  <c r="R51" i="27"/>
  <c r="Q51" i="27"/>
  <c r="P51" i="27"/>
  <c r="O51" i="27"/>
  <c r="M51" i="27"/>
  <c r="J51" i="27"/>
  <c r="I51" i="27"/>
  <c r="AH50" i="27"/>
  <c r="AG50" i="27"/>
  <c r="AB50" i="27"/>
  <c r="AA50" i="27"/>
  <c r="Z50" i="27"/>
  <c r="Y50" i="27"/>
  <c r="W50" i="27"/>
  <c r="V50" i="27"/>
  <c r="U50" i="27"/>
  <c r="T50" i="27"/>
  <c r="S50" i="27"/>
  <c r="R50" i="27"/>
  <c r="Q50" i="27"/>
  <c r="P50" i="27"/>
  <c r="O50" i="27"/>
  <c r="M50" i="27"/>
  <c r="J50" i="27"/>
  <c r="I50" i="27"/>
  <c r="AH49" i="27"/>
  <c r="AG49" i="27"/>
  <c r="AB49" i="27"/>
  <c r="AA49" i="27"/>
  <c r="Z49" i="27"/>
  <c r="Y49" i="27"/>
  <c r="W49" i="27"/>
  <c r="V49" i="27"/>
  <c r="U49" i="27"/>
  <c r="T49" i="27"/>
  <c r="S49" i="27"/>
  <c r="R49" i="27"/>
  <c r="Q49" i="27"/>
  <c r="P49" i="27"/>
  <c r="O49" i="27"/>
  <c r="M49" i="27"/>
  <c r="J49" i="27"/>
  <c r="I49" i="27"/>
  <c r="AH48" i="27"/>
  <c r="AG48" i="27"/>
  <c r="AB48" i="27"/>
  <c r="AA48" i="27"/>
  <c r="Z48" i="27"/>
  <c r="Y48" i="27"/>
  <c r="W48" i="27"/>
  <c r="V48" i="27"/>
  <c r="U48" i="27"/>
  <c r="T48" i="27"/>
  <c r="S48" i="27"/>
  <c r="R48" i="27"/>
  <c r="Q48" i="27"/>
  <c r="P48" i="27"/>
  <c r="O48" i="27"/>
  <c r="M48" i="27"/>
  <c r="J48" i="27"/>
  <c r="I48" i="27"/>
  <c r="AH47" i="27"/>
  <c r="AG47" i="27"/>
  <c r="AB47" i="27"/>
  <c r="AA47" i="27"/>
  <c r="Z47" i="27"/>
  <c r="Y47" i="27"/>
  <c r="W47" i="27"/>
  <c r="V47" i="27"/>
  <c r="U47" i="27"/>
  <c r="T47" i="27"/>
  <c r="S47" i="27"/>
  <c r="R47" i="27"/>
  <c r="Q47" i="27"/>
  <c r="P47" i="27"/>
  <c r="O47" i="27"/>
  <c r="M47" i="27"/>
  <c r="J47" i="27"/>
  <c r="I47" i="27"/>
  <c r="AH46" i="27"/>
  <c r="AG46" i="27"/>
  <c r="AB46" i="27"/>
  <c r="AA46" i="27"/>
  <c r="Z46" i="27"/>
  <c r="Y46" i="27"/>
  <c r="W46" i="27"/>
  <c r="V46" i="27"/>
  <c r="U46" i="27"/>
  <c r="T46" i="27"/>
  <c r="S46" i="27"/>
  <c r="R46" i="27"/>
  <c r="Q46" i="27"/>
  <c r="P46" i="27"/>
  <c r="O46" i="27"/>
  <c r="M46" i="27"/>
  <c r="J46" i="27"/>
  <c r="I46" i="27"/>
  <c r="AH45" i="27"/>
  <c r="AG45" i="27"/>
  <c r="AB45" i="27"/>
  <c r="AA45" i="27"/>
  <c r="Z45" i="27"/>
  <c r="Y45" i="27"/>
  <c r="W45" i="27"/>
  <c r="V45" i="27"/>
  <c r="U45" i="27"/>
  <c r="T45" i="27"/>
  <c r="S45" i="27"/>
  <c r="R45" i="27"/>
  <c r="Q45" i="27"/>
  <c r="P45" i="27"/>
  <c r="O45" i="27"/>
  <c r="M45" i="27"/>
  <c r="J45" i="27"/>
  <c r="I45" i="27"/>
  <c r="AJ12" i="27"/>
  <c r="AH44" i="27"/>
  <c r="AG44" i="27"/>
  <c r="AB44" i="27"/>
  <c r="AA44" i="27"/>
  <c r="Z44" i="27"/>
  <c r="Y44" i="27"/>
  <c r="W44" i="27"/>
  <c r="V44" i="27"/>
  <c r="U44" i="27"/>
  <c r="T44" i="27"/>
  <c r="S44" i="27"/>
  <c r="R44" i="27"/>
  <c r="Q44" i="27"/>
  <c r="P44" i="27"/>
  <c r="O44" i="27"/>
  <c r="M44" i="27"/>
  <c r="J44" i="27"/>
  <c r="I44" i="27"/>
  <c r="AH43" i="27"/>
  <c r="AG43" i="27"/>
  <c r="AB43" i="27"/>
  <c r="AA43" i="27"/>
  <c r="Z43" i="27"/>
  <c r="Y43" i="27"/>
  <c r="W43" i="27"/>
  <c r="V43" i="27"/>
  <c r="U43" i="27"/>
  <c r="T43" i="27"/>
  <c r="S43" i="27"/>
  <c r="R43" i="27"/>
  <c r="Q43" i="27"/>
  <c r="P43" i="27"/>
  <c r="O43" i="27"/>
  <c r="M43" i="27"/>
  <c r="J43" i="27"/>
  <c r="I43" i="27"/>
  <c r="AH42" i="27"/>
  <c r="AG42" i="27"/>
  <c r="AB42" i="27"/>
  <c r="AA42" i="27"/>
  <c r="Z42" i="27"/>
  <c r="Y42" i="27"/>
  <c r="W42" i="27"/>
  <c r="V42" i="27"/>
  <c r="U42" i="27"/>
  <c r="T42" i="27"/>
  <c r="S42" i="27"/>
  <c r="R42" i="27"/>
  <c r="Q42" i="27"/>
  <c r="P42" i="27"/>
  <c r="O42" i="27"/>
  <c r="M42" i="27"/>
  <c r="J42" i="27"/>
  <c r="I42" i="27"/>
  <c r="AH41" i="27"/>
  <c r="AG41" i="27"/>
  <c r="AB41" i="27"/>
  <c r="AA41" i="27"/>
  <c r="Z41" i="27"/>
  <c r="Y41" i="27"/>
  <c r="W41" i="27"/>
  <c r="V41" i="27"/>
  <c r="U41" i="27"/>
  <c r="T41" i="27"/>
  <c r="S41" i="27"/>
  <c r="R41" i="27"/>
  <c r="Q41" i="27"/>
  <c r="P41" i="27"/>
  <c r="O41" i="27"/>
  <c r="M41" i="27"/>
  <c r="J41" i="27"/>
  <c r="I41" i="27"/>
  <c r="AH40" i="27"/>
  <c r="AG40" i="27"/>
  <c r="AB40" i="27"/>
  <c r="AA40" i="27"/>
  <c r="Z40" i="27"/>
  <c r="Y40" i="27"/>
  <c r="W40" i="27"/>
  <c r="V40" i="27"/>
  <c r="U40" i="27"/>
  <c r="T40" i="27"/>
  <c r="S40" i="27"/>
  <c r="R40" i="27"/>
  <c r="Q40" i="27"/>
  <c r="P40" i="27"/>
  <c r="O40" i="27"/>
  <c r="M40" i="27"/>
  <c r="J40" i="27"/>
  <c r="I40" i="27"/>
  <c r="AH39" i="27"/>
  <c r="AG39" i="27"/>
  <c r="AB39" i="27"/>
  <c r="AA39" i="27"/>
  <c r="Z39" i="27"/>
  <c r="Y39" i="27"/>
  <c r="W39" i="27"/>
  <c r="V39" i="27"/>
  <c r="U39" i="27"/>
  <c r="T39" i="27"/>
  <c r="S39" i="27"/>
  <c r="R39" i="27"/>
  <c r="Q39" i="27"/>
  <c r="P39" i="27"/>
  <c r="O39" i="27"/>
  <c r="M39" i="27"/>
  <c r="J39" i="27"/>
  <c r="I39" i="27"/>
  <c r="AH38" i="27"/>
  <c r="AG38" i="27"/>
  <c r="AB38" i="27"/>
  <c r="AA38" i="27"/>
  <c r="Z38" i="27"/>
  <c r="Y38" i="27"/>
  <c r="W38" i="27"/>
  <c r="V38" i="27"/>
  <c r="U38" i="27"/>
  <c r="T38" i="27"/>
  <c r="S38" i="27"/>
  <c r="R38" i="27"/>
  <c r="Q38" i="27"/>
  <c r="P38" i="27"/>
  <c r="O38" i="27"/>
  <c r="M38" i="27"/>
  <c r="J38" i="27"/>
  <c r="I38" i="27"/>
  <c r="AH37" i="27"/>
  <c r="AG37" i="27"/>
  <c r="AB37" i="27"/>
  <c r="AA37" i="27"/>
  <c r="Z37" i="27"/>
  <c r="Y37" i="27"/>
  <c r="W37" i="27"/>
  <c r="V37" i="27"/>
  <c r="U37" i="27"/>
  <c r="T37" i="27"/>
  <c r="S37" i="27"/>
  <c r="R37" i="27"/>
  <c r="Q37" i="27"/>
  <c r="P37" i="27"/>
  <c r="O37" i="27"/>
  <c r="M37" i="27"/>
  <c r="J37" i="27"/>
  <c r="I37" i="27"/>
  <c r="AH36" i="27"/>
  <c r="AG36" i="27"/>
  <c r="AB36" i="27"/>
  <c r="AA36" i="27"/>
  <c r="Z36" i="27"/>
  <c r="Y36" i="27"/>
  <c r="W36" i="27"/>
  <c r="V36" i="27"/>
  <c r="U36" i="27"/>
  <c r="T36" i="27"/>
  <c r="S36" i="27"/>
  <c r="R36" i="27"/>
  <c r="Q36" i="27"/>
  <c r="P36" i="27"/>
  <c r="O36" i="27"/>
  <c r="M36" i="27"/>
  <c r="J36" i="27"/>
  <c r="I36" i="27"/>
  <c r="AH35" i="27"/>
  <c r="AG35" i="27"/>
  <c r="AB35" i="27"/>
  <c r="AA35" i="27"/>
  <c r="Z35" i="27"/>
  <c r="Y35" i="27"/>
  <c r="W35" i="27"/>
  <c r="V35" i="27"/>
  <c r="U35" i="27"/>
  <c r="T35" i="27"/>
  <c r="S35" i="27"/>
  <c r="R35" i="27"/>
  <c r="Q35" i="27"/>
  <c r="P35" i="27"/>
  <c r="O35" i="27"/>
  <c r="M35" i="27"/>
  <c r="J35" i="27"/>
  <c r="I35" i="27"/>
  <c r="AH34" i="27"/>
  <c r="AG34" i="27"/>
  <c r="AB34" i="27"/>
  <c r="AA34" i="27"/>
  <c r="Z34" i="27"/>
  <c r="Y34" i="27"/>
  <c r="W34" i="27"/>
  <c r="V34" i="27"/>
  <c r="U34" i="27"/>
  <c r="T34" i="27"/>
  <c r="S34" i="27"/>
  <c r="R34" i="27"/>
  <c r="Q34" i="27"/>
  <c r="P34" i="27"/>
  <c r="O34" i="27"/>
  <c r="M34" i="27"/>
  <c r="J34" i="27"/>
  <c r="I34" i="27"/>
  <c r="AH33" i="27"/>
  <c r="AG33" i="27"/>
  <c r="AB33" i="27"/>
  <c r="AA33" i="27"/>
  <c r="Z33" i="27"/>
  <c r="Y33" i="27"/>
  <c r="W33" i="27"/>
  <c r="V33" i="27"/>
  <c r="U33" i="27"/>
  <c r="T33" i="27"/>
  <c r="S33" i="27"/>
  <c r="R33" i="27"/>
  <c r="Q33" i="27"/>
  <c r="P33" i="27"/>
  <c r="O33" i="27"/>
  <c r="M33" i="27"/>
  <c r="J33" i="27"/>
  <c r="I33" i="27"/>
  <c r="AH32" i="27"/>
  <c r="AG32" i="27"/>
  <c r="AB32" i="27"/>
  <c r="AA32" i="27"/>
  <c r="Z32" i="27"/>
  <c r="Y32" i="27"/>
  <c r="W32" i="27"/>
  <c r="V32" i="27"/>
  <c r="U32" i="27"/>
  <c r="T32" i="27"/>
  <c r="S32" i="27"/>
  <c r="R32" i="27"/>
  <c r="Q32" i="27"/>
  <c r="P32" i="27"/>
  <c r="O32" i="27"/>
  <c r="M32" i="27"/>
  <c r="J32" i="27"/>
  <c r="I32" i="27"/>
  <c r="AH31" i="27"/>
  <c r="AG31" i="27"/>
  <c r="AB31" i="27"/>
  <c r="AA31" i="27"/>
  <c r="Z31" i="27"/>
  <c r="Y31" i="27"/>
  <c r="W31" i="27"/>
  <c r="V31" i="27"/>
  <c r="U31" i="27"/>
  <c r="T31" i="27"/>
  <c r="S31" i="27"/>
  <c r="R31" i="27"/>
  <c r="Q31" i="27"/>
  <c r="P31" i="27"/>
  <c r="O31" i="27"/>
  <c r="M31" i="27"/>
  <c r="J31" i="27"/>
  <c r="I31" i="27"/>
  <c r="AH30" i="27"/>
  <c r="AG30" i="27"/>
  <c r="AB30" i="27"/>
  <c r="AA30" i="27"/>
  <c r="Z30" i="27"/>
  <c r="Y30" i="27"/>
  <c r="W30" i="27"/>
  <c r="V30" i="27"/>
  <c r="U30" i="27"/>
  <c r="T30" i="27"/>
  <c r="S30" i="27"/>
  <c r="R30" i="27"/>
  <c r="Q30" i="27"/>
  <c r="P30" i="27"/>
  <c r="O30" i="27"/>
  <c r="M30" i="27"/>
  <c r="J30" i="27"/>
  <c r="I30" i="27"/>
  <c r="AH29" i="27"/>
  <c r="AG29" i="27"/>
  <c r="AB29" i="27"/>
  <c r="AA29" i="27"/>
  <c r="Z29" i="27"/>
  <c r="Y29" i="27"/>
  <c r="W29" i="27"/>
  <c r="V29" i="27"/>
  <c r="U29" i="27"/>
  <c r="T29" i="27"/>
  <c r="S29" i="27"/>
  <c r="R29" i="27"/>
  <c r="Q29" i="27"/>
  <c r="P29" i="27"/>
  <c r="O29" i="27"/>
  <c r="M29" i="27"/>
  <c r="J29" i="27"/>
  <c r="I29" i="27"/>
  <c r="AH28" i="27"/>
  <c r="AG28" i="27"/>
  <c r="AB28" i="27"/>
  <c r="AA28" i="27"/>
  <c r="Z28" i="27"/>
  <c r="Y28" i="27"/>
  <c r="W28" i="27"/>
  <c r="V28" i="27"/>
  <c r="U28" i="27"/>
  <c r="T28" i="27"/>
  <c r="S28" i="27"/>
  <c r="R28" i="27"/>
  <c r="Q28" i="27"/>
  <c r="P28" i="27"/>
  <c r="O28" i="27"/>
  <c r="M28" i="27"/>
  <c r="J28" i="27"/>
  <c r="I28" i="27"/>
  <c r="AH27" i="27"/>
  <c r="AG27" i="27"/>
  <c r="AB27" i="27"/>
  <c r="AA27" i="27"/>
  <c r="Z27" i="27"/>
  <c r="W27" i="27"/>
  <c r="V27" i="27"/>
  <c r="U27" i="27"/>
  <c r="T27" i="27"/>
  <c r="S27" i="27"/>
  <c r="R27" i="27"/>
  <c r="Q27" i="27"/>
  <c r="P27" i="27"/>
  <c r="O27" i="27"/>
  <c r="AH26" i="27"/>
  <c r="AG26" i="27"/>
  <c r="AB26" i="27"/>
  <c r="AA26" i="27"/>
  <c r="Z26" i="27"/>
  <c r="Y26" i="27"/>
  <c r="W26" i="27"/>
  <c r="V26" i="27"/>
  <c r="U26" i="27"/>
  <c r="T26" i="27"/>
  <c r="S26" i="27"/>
  <c r="R26" i="27"/>
  <c r="Q26" i="27"/>
  <c r="P26" i="27"/>
  <c r="O26" i="27"/>
  <c r="M26" i="27"/>
  <c r="J26" i="27"/>
  <c r="I26" i="27"/>
  <c r="AH25" i="27"/>
  <c r="AG25" i="27"/>
  <c r="AB25" i="27"/>
  <c r="AA25" i="27"/>
  <c r="Z25" i="27"/>
  <c r="Y25" i="27"/>
  <c r="W25" i="27"/>
  <c r="V25" i="27"/>
  <c r="U25" i="27"/>
  <c r="T25" i="27"/>
  <c r="S25" i="27"/>
  <c r="R25" i="27"/>
  <c r="Q25" i="27"/>
  <c r="P25" i="27"/>
  <c r="O25" i="27"/>
  <c r="M25" i="27"/>
  <c r="J25" i="27"/>
  <c r="I25" i="27"/>
  <c r="AH24" i="27"/>
  <c r="AG24" i="27"/>
  <c r="AB24" i="27"/>
  <c r="AA24" i="27"/>
  <c r="Z24" i="27"/>
  <c r="Y24" i="27"/>
  <c r="W24" i="27"/>
  <c r="V24" i="27"/>
  <c r="U24" i="27"/>
  <c r="T24" i="27"/>
  <c r="S24" i="27"/>
  <c r="R24" i="27"/>
  <c r="Q24" i="27"/>
  <c r="P24" i="27"/>
  <c r="O24" i="27"/>
  <c r="M24" i="27"/>
  <c r="J24" i="27"/>
  <c r="I24" i="27"/>
  <c r="AH23" i="27"/>
  <c r="AG23" i="27"/>
  <c r="AB23" i="27"/>
  <c r="AA23" i="27"/>
  <c r="Z23" i="27"/>
  <c r="Y23" i="27"/>
  <c r="W23" i="27"/>
  <c r="V23" i="27"/>
  <c r="U23" i="27"/>
  <c r="T23" i="27"/>
  <c r="S23" i="27"/>
  <c r="R23" i="27"/>
  <c r="Q23" i="27"/>
  <c r="P23" i="27"/>
  <c r="O23" i="27"/>
  <c r="M23" i="27"/>
  <c r="J23" i="27"/>
  <c r="I23" i="27"/>
  <c r="AH22" i="27"/>
  <c r="AG22" i="27"/>
  <c r="AB22" i="27"/>
  <c r="AA22" i="27"/>
  <c r="Z22" i="27"/>
  <c r="Y22" i="27"/>
  <c r="W22" i="27"/>
  <c r="V22" i="27"/>
  <c r="U22" i="27"/>
  <c r="T22" i="27"/>
  <c r="S22" i="27"/>
  <c r="R22" i="27"/>
  <c r="Q22" i="27"/>
  <c r="P22" i="27"/>
  <c r="O22" i="27"/>
  <c r="M22" i="27"/>
  <c r="J22" i="27"/>
  <c r="I22" i="27"/>
  <c r="AH21" i="27"/>
  <c r="AG21" i="27"/>
  <c r="AB21" i="27"/>
  <c r="AA21" i="27"/>
  <c r="Z21" i="27"/>
  <c r="Y21" i="27"/>
  <c r="W21" i="27"/>
  <c r="V21" i="27"/>
  <c r="U21" i="27"/>
  <c r="T21" i="27"/>
  <c r="S21" i="27"/>
  <c r="R21" i="27"/>
  <c r="Q21" i="27"/>
  <c r="P21" i="27"/>
  <c r="O21" i="27"/>
  <c r="M21" i="27"/>
  <c r="J21" i="27"/>
  <c r="I21" i="27"/>
  <c r="AK12" i="27"/>
  <c r="AH20" i="27"/>
  <c r="AG20" i="27"/>
  <c r="AB20" i="27"/>
  <c r="AA20" i="27"/>
  <c r="Z20" i="27"/>
  <c r="Y20" i="27"/>
  <c r="W20" i="27"/>
  <c r="V20" i="27"/>
  <c r="U20" i="27"/>
  <c r="T20" i="27"/>
  <c r="S20" i="27"/>
  <c r="R20" i="27"/>
  <c r="Q20" i="27"/>
  <c r="P20" i="27"/>
  <c r="O20" i="27"/>
  <c r="M20" i="27"/>
  <c r="J20" i="27"/>
  <c r="I20" i="27"/>
  <c r="AH19" i="27"/>
  <c r="AG19" i="27"/>
  <c r="AB19" i="27"/>
  <c r="AA19" i="27"/>
  <c r="Z19" i="27"/>
  <c r="Y19" i="27"/>
  <c r="W19" i="27"/>
  <c r="V19" i="27"/>
  <c r="U19" i="27"/>
  <c r="T19" i="27"/>
  <c r="S19" i="27"/>
  <c r="R19" i="27"/>
  <c r="Q19" i="27"/>
  <c r="P19" i="27"/>
  <c r="O19" i="27"/>
  <c r="M19" i="27"/>
  <c r="J19" i="27"/>
  <c r="I19" i="27"/>
  <c r="AH18" i="27"/>
  <c r="AG18" i="27"/>
  <c r="AB18" i="27"/>
  <c r="AA18" i="27"/>
  <c r="Z18" i="27"/>
  <c r="W18" i="27"/>
  <c r="V18" i="27"/>
  <c r="U18" i="27"/>
  <c r="T18" i="27"/>
  <c r="S18" i="27"/>
  <c r="R18" i="27"/>
  <c r="Q18" i="27"/>
  <c r="P18" i="27"/>
  <c r="O18" i="27"/>
  <c r="AH17" i="27"/>
  <c r="AG17" i="27"/>
  <c r="AA17" i="27"/>
  <c r="Z17" i="27"/>
  <c r="W17" i="27"/>
  <c r="V17" i="27"/>
  <c r="U17" i="27"/>
  <c r="T17" i="27"/>
  <c r="S17" i="27"/>
  <c r="R17" i="27"/>
  <c r="Q17" i="27"/>
  <c r="P17" i="27"/>
  <c r="O17" i="27"/>
  <c r="AH16" i="27"/>
  <c r="AG16" i="27"/>
  <c r="AA16" i="27"/>
  <c r="Z16" i="27"/>
  <c r="W16" i="27"/>
  <c r="V16" i="27"/>
  <c r="U16" i="27"/>
  <c r="T16" i="27"/>
  <c r="S16" i="27"/>
  <c r="R16" i="27"/>
  <c r="Q16" i="27"/>
  <c r="P16" i="27"/>
  <c r="O16" i="27"/>
  <c r="AH15" i="27"/>
  <c r="AG15" i="27"/>
  <c r="AB15" i="27"/>
  <c r="AA15" i="27"/>
  <c r="Z15" i="27"/>
  <c r="W15" i="27"/>
  <c r="V15" i="27"/>
  <c r="U15" i="27"/>
  <c r="T15" i="27"/>
  <c r="S15" i="27"/>
  <c r="R15" i="27"/>
  <c r="Q15" i="27"/>
  <c r="P15" i="27"/>
  <c r="O15" i="27"/>
  <c r="AH14" i="27"/>
  <c r="AG14" i="27"/>
  <c r="AB14" i="27"/>
  <c r="AA14" i="27"/>
  <c r="Z14" i="27"/>
  <c r="W14" i="27"/>
  <c r="V14" i="27"/>
  <c r="U14" i="27"/>
  <c r="T14" i="27"/>
  <c r="S14" i="27"/>
  <c r="R14" i="27"/>
  <c r="Q14" i="27"/>
  <c r="P14" i="27"/>
  <c r="O14" i="27"/>
  <c r="AA13" i="27"/>
  <c r="W13" i="27"/>
  <c r="V13" i="27"/>
  <c r="U13" i="27"/>
  <c r="T13" i="27"/>
  <c r="S13" i="27"/>
  <c r="R13" i="27"/>
  <c r="Q13" i="27"/>
  <c r="P13" i="27"/>
  <c r="O13" i="27"/>
  <c r="AI12" i="27"/>
  <c r="D271" i="27" l="1"/>
  <c r="D48" i="27"/>
  <c r="D41" i="27"/>
  <c r="D186" i="27"/>
  <c r="D275" i="27"/>
  <c r="D40" i="27"/>
  <c r="D218" i="27"/>
  <c r="D226" i="27"/>
  <c r="X187" i="27"/>
  <c r="D32" i="27"/>
  <c r="D202" i="27"/>
  <c r="D45" i="27"/>
  <c r="D277" i="27"/>
  <c r="D274" i="27"/>
  <c r="D210" i="27"/>
  <c r="D234" i="27"/>
  <c r="D258" i="27"/>
  <c r="D211" i="27"/>
  <c r="D235" i="27"/>
  <c r="D259" i="27"/>
  <c r="D215" i="27"/>
  <c r="D19" i="27"/>
  <c r="D25" i="27"/>
  <c r="D53" i="27"/>
  <c r="D209" i="27"/>
  <c r="D257" i="27"/>
  <c r="X41" i="27"/>
  <c r="X34" i="27"/>
  <c r="X40" i="27"/>
  <c r="X54" i="27"/>
  <c r="AC209" i="27"/>
  <c r="D29" i="27"/>
  <c r="D199" i="27"/>
  <c r="D247" i="27"/>
  <c r="D272" i="27"/>
  <c r="D55" i="27"/>
  <c r="D35" i="27"/>
  <c r="D36" i="27"/>
  <c r="AC273" i="27"/>
  <c r="D207" i="27"/>
  <c r="D223" i="27"/>
  <c r="D231" i="27"/>
  <c r="D255" i="27"/>
  <c r="D263" i="27"/>
  <c r="AC72" i="27"/>
  <c r="X146" i="27"/>
  <c r="G185" i="27"/>
  <c r="D30" i="27"/>
  <c r="D38" i="27"/>
  <c r="D54" i="27"/>
  <c r="D200" i="27"/>
  <c r="AC100" i="27"/>
  <c r="D201" i="27"/>
  <c r="D249" i="27"/>
  <c r="AC257" i="27"/>
  <c r="AC68" i="27"/>
  <c r="X163" i="27"/>
  <c r="X23" i="27"/>
  <c r="D21" i="27"/>
  <c r="G46" i="27"/>
  <c r="D193" i="27"/>
  <c r="D241" i="27"/>
  <c r="X32" i="27"/>
  <c r="AC71" i="27"/>
  <c r="AC265" i="27"/>
  <c r="D185" i="27"/>
  <c r="G192" i="27"/>
  <c r="D217" i="27"/>
  <c r="D233" i="27"/>
  <c r="D265" i="27"/>
  <c r="AC30" i="27"/>
  <c r="AC63" i="27"/>
  <c r="AC111" i="27"/>
  <c r="AC119" i="27"/>
  <c r="AC156" i="27"/>
  <c r="X181" i="27"/>
  <c r="X235" i="27"/>
  <c r="X263" i="27"/>
  <c r="X267" i="27"/>
  <c r="AC170" i="27"/>
  <c r="D28" i="27"/>
  <c r="AC15" i="27"/>
  <c r="AC116" i="27"/>
  <c r="D225" i="27"/>
  <c r="D273" i="27"/>
  <c r="X56" i="27"/>
  <c r="S57" i="27"/>
  <c r="AC120" i="27"/>
  <c r="X167" i="27"/>
  <c r="X31" i="27"/>
  <c r="G45" i="27"/>
  <c r="G48" i="27"/>
  <c r="G55" i="27"/>
  <c r="X166" i="27"/>
  <c r="G209" i="27"/>
  <c r="X25" i="27"/>
  <c r="X50" i="27"/>
  <c r="D34" i="27"/>
  <c r="X42" i="27"/>
  <c r="X48" i="27"/>
  <c r="G21" i="27"/>
  <c r="X33" i="27"/>
  <c r="X49" i="27"/>
  <c r="AH57" i="27"/>
  <c r="X30" i="27"/>
  <c r="G31" i="27"/>
  <c r="AC80" i="27"/>
  <c r="X179" i="27"/>
  <c r="X191" i="27"/>
  <c r="X219" i="27"/>
  <c r="G259" i="27"/>
  <c r="AC139" i="27"/>
  <c r="AC147" i="27"/>
  <c r="AC187" i="27"/>
  <c r="X134" i="27"/>
  <c r="X180" i="27"/>
  <c r="AC108" i="27"/>
  <c r="X154" i="27"/>
  <c r="X177" i="27"/>
  <c r="G203" i="27"/>
  <c r="X227" i="27"/>
  <c r="G251" i="27"/>
  <c r="X171" i="27"/>
  <c r="X182" i="27"/>
  <c r="X231" i="27"/>
  <c r="X262" i="27"/>
  <c r="G267" i="27"/>
  <c r="D31" i="27"/>
  <c r="X211" i="27"/>
  <c r="G241" i="27"/>
  <c r="AC152" i="27"/>
  <c r="X190" i="27"/>
  <c r="X239" i="27"/>
  <c r="G243" i="27"/>
  <c r="G56" i="27"/>
  <c r="AC23" i="27"/>
  <c r="D180" i="27"/>
  <c r="D188" i="27"/>
  <c r="D196" i="27"/>
  <c r="D204" i="27"/>
  <c r="D220" i="27"/>
  <c r="D228" i="27"/>
  <c r="D244" i="27"/>
  <c r="D252" i="27"/>
  <c r="D260" i="27"/>
  <c r="D268" i="27"/>
  <c r="D276" i="27"/>
  <c r="AC22" i="27"/>
  <c r="D190" i="27"/>
  <c r="D198" i="27"/>
  <c r="D206" i="27"/>
  <c r="D214" i="27"/>
  <c r="D222" i="27"/>
  <c r="D230" i="27"/>
  <c r="D238" i="27"/>
  <c r="D246" i="27"/>
  <c r="D254" i="27"/>
  <c r="D262" i="27"/>
  <c r="D270" i="27"/>
  <c r="AC54" i="27"/>
  <c r="AC40" i="27"/>
  <c r="AC48" i="27"/>
  <c r="AC56" i="27"/>
  <c r="AC138" i="27"/>
  <c r="AC146" i="27"/>
  <c r="AC162" i="27"/>
  <c r="AC178" i="27"/>
  <c r="AC194" i="27"/>
  <c r="D239" i="27"/>
  <c r="AC31" i="27"/>
  <c r="AC39" i="27"/>
  <c r="AC47" i="27"/>
  <c r="AC55" i="27"/>
  <c r="AC112" i="27"/>
  <c r="AC153" i="27"/>
  <c r="AC201" i="27"/>
  <c r="AC217" i="27"/>
  <c r="AC225" i="27"/>
  <c r="AC233" i="27"/>
  <c r="AC241" i="27"/>
  <c r="AC249" i="27"/>
  <c r="AC52" i="27"/>
  <c r="AC190" i="27"/>
  <c r="G264" i="27"/>
  <c r="G272" i="27"/>
  <c r="AC188" i="27"/>
  <c r="AC196" i="27"/>
  <c r="AC62" i="27"/>
  <c r="AC94" i="27"/>
  <c r="AC14" i="27"/>
  <c r="D24" i="27"/>
  <c r="D26" i="27"/>
  <c r="G22" i="27"/>
  <c r="AC24" i="27"/>
  <c r="G23" i="27"/>
  <c r="X24" i="27"/>
  <c r="G47" i="27"/>
  <c r="X213" i="27"/>
  <c r="AC46" i="27"/>
  <c r="AC103" i="27"/>
  <c r="X237" i="27"/>
  <c r="G54" i="27"/>
  <c r="R12" i="27"/>
  <c r="G24" i="27"/>
  <c r="AC179" i="27"/>
  <c r="AC195" i="27"/>
  <c r="R121" i="27"/>
  <c r="X205" i="27"/>
  <c r="G32" i="27"/>
  <c r="W57" i="27"/>
  <c r="V57" i="27"/>
  <c r="X223" i="27"/>
  <c r="X229" i="27"/>
  <c r="X247" i="27"/>
  <c r="D20" i="27"/>
  <c r="D44" i="27"/>
  <c r="D52" i="27"/>
  <c r="D37" i="27"/>
  <c r="D191" i="27"/>
  <c r="G179" i="27"/>
  <c r="G187" i="27"/>
  <c r="G211" i="27"/>
  <c r="G219" i="27"/>
  <c r="G227" i="27"/>
  <c r="G235" i="27"/>
  <c r="AC59" i="27"/>
  <c r="S12" i="27"/>
  <c r="G193" i="27"/>
  <c r="X35" i="27"/>
  <c r="G53" i="27"/>
  <c r="AC64" i="27"/>
  <c r="X148" i="27"/>
  <c r="X155" i="27"/>
  <c r="X183" i="27"/>
  <c r="X197" i="27"/>
  <c r="X250" i="27"/>
  <c r="D22" i="27"/>
  <c r="D46" i="27"/>
  <c r="D192" i="27"/>
  <c r="D216" i="27"/>
  <c r="D224" i="27"/>
  <c r="D232" i="27"/>
  <c r="D240" i="27"/>
  <c r="D248" i="27"/>
  <c r="D256" i="27"/>
  <c r="D264" i="27"/>
  <c r="G40" i="27"/>
  <c r="G38" i="27"/>
  <c r="X19" i="27"/>
  <c r="X26" i="27"/>
  <c r="X47" i="27"/>
  <c r="X159" i="27"/>
  <c r="O121" i="27"/>
  <c r="AC69" i="27"/>
  <c r="AC117" i="27"/>
  <c r="AC21" i="27"/>
  <c r="AC29" i="27"/>
  <c r="AC37" i="27"/>
  <c r="AC45" i="27"/>
  <c r="AC53" i="27"/>
  <c r="AC78" i="27"/>
  <c r="X45" i="27"/>
  <c r="X21" i="27"/>
  <c r="X29" i="27"/>
  <c r="X39" i="27"/>
  <c r="X53" i="27"/>
  <c r="AC77" i="27"/>
  <c r="X174" i="27"/>
  <c r="X195" i="27"/>
  <c r="X215" i="27"/>
  <c r="X221" i="27"/>
  <c r="X271" i="27"/>
  <c r="X20" i="27"/>
  <c r="AG57" i="27"/>
  <c r="X162" i="27"/>
  <c r="X170" i="27"/>
  <c r="X186" i="27"/>
  <c r="X198" i="27"/>
  <c r="X206" i="27"/>
  <c r="X245" i="27"/>
  <c r="X253" i="27"/>
  <c r="X254" i="27"/>
  <c r="X261" i="27"/>
  <c r="X266" i="27"/>
  <c r="X274" i="27"/>
  <c r="G180" i="27"/>
  <c r="X28" i="27"/>
  <c r="X138" i="27"/>
  <c r="X178" i="27"/>
  <c r="X203" i="27"/>
  <c r="X214" i="27"/>
  <c r="X222" i="27"/>
  <c r="X230" i="27"/>
  <c r="X238" i="27"/>
  <c r="G183" i="27"/>
  <c r="AF57" i="27"/>
  <c r="Q12" i="27"/>
  <c r="U12" i="27"/>
  <c r="T12" i="27"/>
  <c r="X36" i="27"/>
  <c r="X43" i="27"/>
  <c r="X55" i="27"/>
  <c r="X141" i="27"/>
  <c r="X157" i="27"/>
  <c r="X199" i="27"/>
  <c r="X207" i="27"/>
  <c r="X243" i="27"/>
  <c r="X251" i="27"/>
  <c r="X259" i="27"/>
  <c r="X270" i="27"/>
  <c r="D205" i="27"/>
  <c r="D213" i="27"/>
  <c r="D221" i="27"/>
  <c r="D229" i="27"/>
  <c r="D237" i="27"/>
  <c r="D245" i="27"/>
  <c r="D253" i="27"/>
  <c r="D261" i="27"/>
  <c r="D269" i="27"/>
  <c r="AC33" i="27"/>
  <c r="AC87" i="27"/>
  <c r="AC134" i="27"/>
  <c r="AC197" i="27"/>
  <c r="AC150" i="27"/>
  <c r="AC91" i="27"/>
  <c r="AC115" i="27"/>
  <c r="AC84" i="27"/>
  <c r="AC105" i="27"/>
  <c r="AC38" i="27"/>
  <c r="AC245" i="27"/>
  <c r="AC158" i="27"/>
  <c r="AC159" i="27"/>
  <c r="AC136" i="27"/>
  <c r="AC205" i="27"/>
  <c r="AC221" i="27"/>
  <c r="AC237" i="27"/>
  <c r="AC269" i="27"/>
  <c r="AC166" i="27"/>
  <c r="AC213" i="27"/>
  <c r="AC229" i="27"/>
  <c r="AC261" i="27"/>
  <c r="AC81" i="27"/>
  <c r="AC67" i="27"/>
  <c r="AC70" i="27"/>
  <c r="AC75" i="27"/>
  <c r="AC86" i="27"/>
  <c r="AC102" i="27"/>
  <c r="AC65" i="27"/>
  <c r="AC83" i="27"/>
  <c r="AC99" i="27"/>
  <c r="AC107" i="27"/>
  <c r="AC20" i="27"/>
  <c r="AC35" i="27"/>
  <c r="AC191" i="27"/>
  <c r="AC174" i="27"/>
  <c r="AC183" i="27"/>
  <c r="AC256" i="27"/>
  <c r="AC182" i="27"/>
  <c r="AC135" i="27"/>
  <c r="AC181" i="27"/>
  <c r="AC175" i="27"/>
  <c r="AC254" i="27"/>
  <c r="AC26" i="27"/>
  <c r="AC49" i="27"/>
  <c r="AC18" i="27"/>
  <c r="AC36" i="27"/>
  <c r="AC41" i="27"/>
  <c r="AC50" i="27"/>
  <c r="G181" i="27"/>
  <c r="G191" i="27"/>
  <c r="G184" i="27"/>
  <c r="G188" i="27"/>
  <c r="G268" i="27"/>
  <c r="G276" i="27"/>
  <c r="G186" i="27"/>
  <c r="G36" i="27"/>
  <c r="G190" i="27"/>
  <c r="G182" i="27"/>
  <c r="G178" i="27"/>
  <c r="G41" i="27"/>
  <c r="G44" i="27"/>
  <c r="G33" i="27"/>
  <c r="G51" i="27"/>
  <c r="G50" i="27"/>
  <c r="G39" i="27"/>
  <c r="G261" i="27"/>
  <c r="G221" i="27"/>
  <c r="G253" i="27"/>
  <c r="G197" i="27"/>
  <c r="G213" i="27"/>
  <c r="G42" i="27"/>
  <c r="G49" i="27"/>
  <c r="G43" i="27"/>
  <c r="G19" i="27"/>
  <c r="G25" i="27"/>
  <c r="G34" i="27"/>
  <c r="X277" i="27"/>
  <c r="AC277" i="27"/>
  <c r="D197" i="27"/>
  <c r="D181" i="27"/>
  <c r="D182" i="27"/>
  <c r="D183" i="27"/>
  <c r="D184" i="27"/>
  <c r="D50" i="27"/>
  <c r="D42" i="27"/>
  <c r="Q57" i="27"/>
  <c r="AM57" i="27"/>
  <c r="W12" i="27"/>
  <c r="O57" i="27"/>
  <c r="AA121" i="27"/>
  <c r="G26" i="27"/>
  <c r="AC51" i="27"/>
  <c r="AE57" i="27"/>
  <c r="AL57" i="27"/>
  <c r="S121" i="27"/>
  <c r="AH121" i="27"/>
  <c r="AC137" i="27"/>
  <c r="AA12" i="27"/>
  <c r="AL12" i="27"/>
  <c r="AC19" i="27"/>
  <c r="X22" i="27"/>
  <c r="D23" i="27"/>
  <c r="AC27" i="27"/>
  <c r="AC28" i="27"/>
  <c r="G37" i="27"/>
  <c r="AC42" i="27"/>
  <c r="X46" i="27"/>
  <c r="D47" i="27"/>
  <c r="Z57" i="27"/>
  <c r="AI57" i="27"/>
  <c r="AI11" i="27" s="1"/>
  <c r="AD57" i="27"/>
  <c r="AC61" i="27"/>
  <c r="AC92" i="27"/>
  <c r="AC95" i="27"/>
  <c r="AC101" i="27"/>
  <c r="T121" i="27"/>
  <c r="X137" i="27"/>
  <c r="Z121" i="27"/>
  <c r="AM12" i="27"/>
  <c r="AN57" i="27"/>
  <c r="O12" i="27"/>
  <c r="AK57" i="27"/>
  <c r="AK11" i="27" s="1"/>
  <c r="V12" i="27"/>
  <c r="AA57" i="27"/>
  <c r="P57" i="27"/>
  <c r="AC93" i="27"/>
  <c r="AN12" i="27"/>
  <c r="G20" i="27"/>
  <c r="AC25" i="27"/>
  <c r="G28" i="27"/>
  <c r="G30" i="27"/>
  <c r="AC32" i="27"/>
  <c r="G35" i="27"/>
  <c r="X37" i="27"/>
  <c r="AC43" i="27"/>
  <c r="AC44" i="27"/>
  <c r="AC76" i="27"/>
  <c r="AC96" i="27"/>
  <c r="X151" i="27"/>
  <c r="AC167" i="27"/>
  <c r="U57" i="27"/>
  <c r="AC17" i="27"/>
  <c r="R57" i="27"/>
  <c r="AJ57" i="27"/>
  <c r="P12" i="27"/>
  <c r="AC16" i="27"/>
  <c r="G29" i="27"/>
  <c r="AC34" i="27"/>
  <c r="X38" i="27"/>
  <c r="D39" i="27"/>
  <c r="X44" i="27"/>
  <c r="X51" i="27"/>
  <c r="T57" i="27"/>
  <c r="AC60" i="27"/>
  <c r="AC79" i="27"/>
  <c r="AC85" i="27"/>
  <c r="AC88" i="27"/>
  <c r="AC97" i="27"/>
  <c r="AC74" i="27"/>
  <c r="AC90" i="27"/>
  <c r="AC114" i="27"/>
  <c r="W121" i="27"/>
  <c r="AC140" i="27"/>
  <c r="AC58" i="27"/>
  <c r="AC141" i="27"/>
  <c r="AC143" i="27"/>
  <c r="X149" i="27"/>
  <c r="X52" i="27"/>
  <c r="AC73" i="27"/>
  <c r="AC89" i="27"/>
  <c r="AG121" i="27"/>
  <c r="AC145" i="27"/>
  <c r="AC151" i="27"/>
  <c r="G229" i="27"/>
  <c r="AC123" i="27"/>
  <c r="AC125" i="27"/>
  <c r="AC127" i="27"/>
  <c r="AC129" i="27"/>
  <c r="AC131" i="27"/>
  <c r="AC133" i="27"/>
  <c r="U121" i="27"/>
  <c r="AC148" i="27"/>
  <c r="G52" i="27"/>
  <c r="AC109" i="27"/>
  <c r="P121" i="27"/>
  <c r="D56" i="27"/>
  <c r="AC66" i="27"/>
  <c r="AC82" i="27"/>
  <c r="AC98" i="27"/>
  <c r="AC110" i="27"/>
  <c r="AC155" i="27"/>
  <c r="AC113" i="27"/>
  <c r="AC124" i="27"/>
  <c r="AC126" i="27"/>
  <c r="AC128" i="27"/>
  <c r="AC130" i="27"/>
  <c r="AC132" i="27"/>
  <c r="Q121" i="27"/>
  <c r="AC142" i="27"/>
  <c r="AC144" i="27"/>
  <c r="AC154" i="27"/>
  <c r="X158" i="27"/>
  <c r="G245" i="27"/>
  <c r="AC104" i="27"/>
  <c r="AC106" i="27"/>
  <c r="AC118" i="27"/>
  <c r="V121" i="27"/>
  <c r="AC149" i="27"/>
  <c r="AC157" i="27"/>
  <c r="AC122" i="27"/>
  <c r="X161" i="27"/>
  <c r="AC165" i="27"/>
  <c r="AC173" i="27"/>
  <c r="X185" i="27"/>
  <c r="AC186" i="27"/>
  <c r="X193" i="27"/>
  <c r="G196" i="27"/>
  <c r="G217" i="27"/>
  <c r="G249" i="27"/>
  <c r="AC160" i="27"/>
  <c r="X164" i="27"/>
  <c r="AC168" i="27"/>
  <c r="X172" i="27"/>
  <c r="X188" i="27"/>
  <c r="AC163" i="27"/>
  <c r="AC171" i="27"/>
  <c r="AC176" i="27"/>
  <c r="AC184" i="27"/>
  <c r="AC192" i="27"/>
  <c r="G194" i="27"/>
  <c r="G225" i="27"/>
  <c r="G257" i="27"/>
  <c r="AC161" i="27"/>
  <c r="X165" i="27"/>
  <c r="AC169" i="27"/>
  <c r="X173" i="27"/>
  <c r="X189" i="27"/>
  <c r="G201" i="27"/>
  <c r="G233" i="27"/>
  <c r="X160" i="27"/>
  <c r="AC164" i="27"/>
  <c r="X168" i="27"/>
  <c r="AC172" i="27"/>
  <c r="AC177" i="27"/>
  <c r="X184" i="27"/>
  <c r="AC185" i="27"/>
  <c r="X192" i="27"/>
  <c r="AC193" i="27"/>
  <c r="G195" i="27"/>
  <c r="G205" i="27"/>
  <c r="G237" i="27"/>
  <c r="AC198" i="27"/>
  <c r="G202" i="27"/>
  <c r="X204" i="27"/>
  <c r="AC206" i="27"/>
  <c r="G210" i="27"/>
  <c r="X212" i="27"/>
  <c r="AC214" i="27"/>
  <c r="G218" i="27"/>
  <c r="X220" i="27"/>
  <c r="AC222" i="27"/>
  <c r="G226" i="27"/>
  <c r="X228" i="27"/>
  <c r="AC230" i="27"/>
  <c r="G234" i="27"/>
  <c r="X236" i="27"/>
  <c r="AC238" i="27"/>
  <c r="G242" i="27"/>
  <c r="X244" i="27"/>
  <c r="AC246" i="27"/>
  <c r="G250" i="27"/>
  <c r="X252" i="27"/>
  <c r="AC255" i="27"/>
  <c r="G258" i="27"/>
  <c r="AC262" i="27"/>
  <c r="G265" i="27"/>
  <c r="X268" i="27"/>
  <c r="AC270" i="27"/>
  <c r="G273" i="27"/>
  <c r="G200" i="27"/>
  <c r="X202" i="27"/>
  <c r="AC204" i="27"/>
  <c r="G208" i="27"/>
  <c r="X210" i="27"/>
  <c r="AC212" i="27"/>
  <c r="G216" i="27"/>
  <c r="X218" i="27"/>
  <c r="AC220" i="27"/>
  <c r="G224" i="27"/>
  <c r="X226" i="27"/>
  <c r="AC228" i="27"/>
  <c r="G232" i="27"/>
  <c r="X234" i="27"/>
  <c r="AC236" i="27"/>
  <c r="G240" i="27"/>
  <c r="X242" i="27"/>
  <c r="AC244" i="27"/>
  <c r="G248" i="27"/>
  <c r="AC252" i="27"/>
  <c r="AC253" i="27"/>
  <c r="G256" i="27"/>
  <c r="X256" i="27"/>
  <c r="X258" i="27"/>
  <c r="AC260" i="27"/>
  <c r="G263" i="27"/>
  <c r="AC268" i="27"/>
  <c r="G271" i="27"/>
  <c r="AC276" i="27"/>
  <c r="AC199" i="27"/>
  <c r="AC207" i="27"/>
  <c r="AC215" i="27"/>
  <c r="AC223" i="27"/>
  <c r="AC231" i="27"/>
  <c r="AC239" i="27"/>
  <c r="AC247" i="27"/>
  <c r="AC263" i="27"/>
  <c r="G266" i="27"/>
  <c r="X269" i="27"/>
  <c r="AC271" i="27"/>
  <c r="X272" i="27"/>
  <c r="G274" i="27"/>
  <c r="G198" i="27"/>
  <c r="X200" i="27"/>
  <c r="AC202" i="27"/>
  <c r="G206" i="27"/>
  <c r="X208" i="27"/>
  <c r="AC210" i="27"/>
  <c r="G214" i="27"/>
  <c r="X216" i="27"/>
  <c r="AC218" i="27"/>
  <c r="G222" i="27"/>
  <c r="X224" i="27"/>
  <c r="AC226" i="27"/>
  <c r="G230" i="27"/>
  <c r="X232" i="27"/>
  <c r="AC234" i="27"/>
  <c r="G238" i="27"/>
  <c r="X240" i="27"/>
  <c r="AC242" i="27"/>
  <c r="G246" i="27"/>
  <c r="X248" i="27"/>
  <c r="AC250" i="27"/>
  <c r="G254" i="27"/>
  <c r="AC258" i="27"/>
  <c r="X264" i="27"/>
  <c r="AC266" i="27"/>
  <c r="G269" i="27"/>
  <c r="AC274" i="27"/>
  <c r="X275" i="27"/>
  <c r="G277" i="27"/>
  <c r="AC200" i="27"/>
  <c r="G204" i="27"/>
  <c r="AC208" i="27"/>
  <c r="G212" i="27"/>
  <c r="AC216" i="27"/>
  <c r="G220" i="27"/>
  <c r="AC224" i="27"/>
  <c r="G228" i="27"/>
  <c r="AC232" i="27"/>
  <c r="G236" i="27"/>
  <c r="AC240" i="27"/>
  <c r="G244" i="27"/>
  <c r="X246" i="27"/>
  <c r="AC248" i="27"/>
  <c r="G252" i="27"/>
  <c r="G260" i="27"/>
  <c r="X260" i="27"/>
  <c r="AC264" i="27"/>
  <c r="AC272" i="27"/>
  <c r="X273" i="27"/>
  <c r="G275" i="27"/>
  <c r="X194" i="27"/>
  <c r="X196" i="27"/>
  <c r="G199" i="27"/>
  <c r="X201" i="27"/>
  <c r="AC203" i="27"/>
  <c r="G207" i="27"/>
  <c r="X209" i="27"/>
  <c r="AC211" i="27"/>
  <c r="G215" i="27"/>
  <c r="X217" i="27"/>
  <c r="AC219" i="27"/>
  <c r="G223" i="27"/>
  <c r="X225" i="27"/>
  <c r="AC227" i="27"/>
  <c r="G231" i="27"/>
  <c r="X233" i="27"/>
  <c r="AC235" i="27"/>
  <c r="G239" i="27"/>
  <c r="X241" i="27"/>
  <c r="AC243" i="27"/>
  <c r="G247" i="27"/>
  <c r="X249" i="27"/>
  <c r="AC251" i="27"/>
  <c r="G255" i="27"/>
  <c r="X255" i="27"/>
  <c r="X257" i="27"/>
  <c r="AC259" i="27"/>
  <c r="G262" i="27"/>
  <c r="X265" i="27"/>
  <c r="AC267" i="27"/>
  <c r="G270" i="27"/>
  <c r="AC275" i="27"/>
  <c r="X276" i="27"/>
  <c r="AQ54" i="27" l="1"/>
  <c r="AQ209" i="27"/>
  <c r="AQ267" i="27"/>
  <c r="AQ219" i="27"/>
  <c r="AQ186" i="27"/>
  <c r="AQ45" i="27"/>
  <c r="AQ31" i="27"/>
  <c r="AQ48" i="27"/>
  <c r="AQ30" i="27"/>
  <c r="AQ23" i="27"/>
  <c r="AQ227" i="27"/>
  <c r="AQ241" i="27"/>
  <c r="AQ33" i="27"/>
  <c r="AQ194" i="27"/>
  <c r="AQ53" i="27"/>
  <c r="AQ43" i="27"/>
  <c r="AQ187" i="27"/>
  <c r="AQ243" i="27"/>
  <c r="AQ190" i="27"/>
  <c r="AQ55" i="27"/>
  <c r="AQ221" i="27"/>
  <c r="AQ179" i="27"/>
  <c r="AQ40" i="27"/>
  <c r="AQ251" i="27"/>
  <c r="AQ56" i="27"/>
  <c r="AQ25" i="27"/>
  <c r="AQ21" i="27"/>
  <c r="AQ254" i="27"/>
  <c r="AQ261" i="27"/>
  <c r="AQ259" i="27"/>
  <c r="AQ29" i="27"/>
  <c r="AQ229" i="27"/>
  <c r="AQ235" i="27"/>
  <c r="AQ253" i="27"/>
  <c r="AQ46" i="27"/>
  <c r="AQ24" i="27"/>
  <c r="AQ203" i="27"/>
  <c r="AQ195" i="27"/>
  <c r="AQ217" i="27"/>
  <c r="AQ193" i="27"/>
  <c r="R11" i="27"/>
  <c r="AA11" i="27"/>
  <c r="AQ37" i="27"/>
  <c r="AQ178" i="27"/>
  <c r="AQ192" i="27"/>
  <c r="AQ272" i="27"/>
  <c r="AQ52" i="27"/>
  <c r="AQ213" i="27"/>
  <c r="AQ211" i="27"/>
  <c r="AQ264" i="27"/>
  <c r="AQ32" i="27"/>
  <c r="O11" i="27"/>
  <c r="T11" i="27"/>
  <c r="AQ47" i="27"/>
  <c r="S11" i="27"/>
  <c r="AQ183" i="27"/>
  <c r="AQ191" i="27"/>
  <c r="AQ41" i="27"/>
  <c r="AQ181" i="27"/>
  <c r="AQ182" i="27"/>
  <c r="AQ38" i="27"/>
  <c r="AQ257" i="27"/>
  <c r="AQ233" i="27"/>
  <c r="AQ249" i="27"/>
  <c r="AQ197" i="27"/>
  <c r="AQ237" i="27"/>
  <c r="AQ225" i="27"/>
  <c r="AQ196" i="27"/>
  <c r="Q11" i="27"/>
  <c r="AQ265" i="27"/>
  <c r="AQ245" i="27"/>
  <c r="V11" i="27"/>
  <c r="AQ273" i="27"/>
  <c r="AQ270" i="27"/>
  <c r="AM11" i="27"/>
  <c r="AN11" i="27"/>
  <c r="AQ26" i="27"/>
  <c r="AQ277" i="27"/>
  <c r="AQ228" i="27"/>
  <c r="AQ252" i="27"/>
  <c r="AQ240" i="27"/>
  <c r="AQ262" i="27"/>
  <c r="AQ230" i="27"/>
  <c r="AQ216" i="27"/>
  <c r="AQ238" i="27"/>
  <c r="AQ266" i="27"/>
  <c r="AQ256" i="27"/>
  <c r="AQ242" i="27"/>
  <c r="AQ276" i="27"/>
  <c r="AQ20" i="27"/>
  <c r="AQ205" i="27"/>
  <c r="AQ274" i="27"/>
  <c r="AQ263" i="27"/>
  <c r="AQ239" i="27"/>
  <c r="AQ204" i="27"/>
  <c r="AQ214" i="27"/>
  <c r="AQ200" i="27"/>
  <c r="AQ50" i="27"/>
  <c r="AQ28" i="27"/>
  <c r="AQ210" i="27"/>
  <c r="AQ269" i="27"/>
  <c r="AQ199" i="27"/>
  <c r="AQ212" i="27"/>
  <c r="AQ260" i="27"/>
  <c r="AQ224" i="27"/>
  <c r="AQ34" i="27"/>
  <c r="AQ35" i="27"/>
  <c r="AQ36" i="27"/>
  <c r="AQ275" i="27"/>
  <c r="AQ207" i="27"/>
  <c r="AQ244" i="27"/>
  <c r="AQ220" i="27"/>
  <c r="AQ206" i="27"/>
  <c r="AQ268" i="27"/>
  <c r="AQ184" i="27"/>
  <c r="AQ258" i="27"/>
  <c r="AQ246" i="27"/>
  <c r="AQ232" i="27"/>
  <c r="AQ250" i="27"/>
  <c r="AQ234" i="27"/>
  <c r="AQ218" i="27"/>
  <c r="AQ202" i="27"/>
  <c r="AQ185" i="27"/>
  <c r="AQ223" i="27"/>
  <c r="AQ222" i="27"/>
  <c r="AQ271" i="27"/>
  <c r="AQ208" i="27"/>
  <c r="AQ231" i="27"/>
  <c r="AQ236" i="27"/>
  <c r="AQ198" i="27"/>
  <c r="AQ248" i="27"/>
  <c r="AQ49" i="27"/>
  <c r="AQ255" i="27"/>
  <c r="AQ44" i="27"/>
  <c r="AQ19" i="27"/>
  <c r="AQ188" i="27"/>
  <c r="AQ247" i="27"/>
  <c r="AQ42" i="27"/>
  <c r="AQ39" i="27"/>
  <c r="AQ51" i="27"/>
  <c r="AQ215" i="27"/>
  <c r="AQ226" i="27"/>
  <c r="AQ201" i="27"/>
  <c r="U11" i="27"/>
  <c r="AJ11" i="27"/>
  <c r="W11" i="27"/>
  <c r="AC57" i="27"/>
  <c r="P11" i="27"/>
  <c r="AQ22" i="27"/>
  <c r="AL11" i="27"/>
  <c r="C45" i="23" l="1"/>
  <c r="E30" i="21"/>
  <c r="E16" i="21"/>
  <c r="AB17" i="27" l="1"/>
  <c r="AA17" i="18"/>
  <c r="Y56" i="22"/>
  <c r="X56" i="22"/>
  <c r="W56" i="22"/>
  <c r="V56" i="22"/>
  <c r="Y7" i="22"/>
  <c r="X7" i="22"/>
  <c r="W7" i="22"/>
  <c r="Y46" i="22"/>
  <c r="X46" i="22"/>
  <c r="W46" i="22"/>
  <c r="V46" i="22"/>
  <c r="V7" i="22"/>
  <c r="Y6" i="22" l="1"/>
  <c r="X6" i="22"/>
  <c r="W6" i="22"/>
  <c r="V6" i="22"/>
  <c r="D92" i="21"/>
  <c r="D62" i="21" s="1"/>
  <c r="I189" i="27" l="1"/>
  <c r="I83" i="27"/>
  <c r="I84" i="27"/>
  <c r="I87" i="27"/>
  <c r="I110" i="27"/>
  <c r="I80" i="27"/>
  <c r="I96" i="27"/>
  <c r="I98" i="27"/>
  <c r="I79" i="27"/>
  <c r="I71" i="27"/>
  <c r="I60" i="27"/>
  <c r="I117" i="27"/>
  <c r="I94" i="27"/>
  <c r="I120" i="27"/>
  <c r="I111" i="27"/>
  <c r="I93" i="27"/>
  <c r="I61" i="27"/>
  <c r="I100" i="27"/>
  <c r="I75" i="27"/>
  <c r="I108" i="27"/>
  <c r="I86" i="27"/>
  <c r="I112" i="27"/>
  <c r="I97" i="27"/>
  <c r="I82" i="27"/>
  <c r="I102" i="27"/>
  <c r="I106" i="27"/>
  <c r="I113" i="27"/>
  <c r="I72" i="27"/>
  <c r="I103" i="27"/>
  <c r="I104" i="27"/>
  <c r="I65" i="27"/>
  <c r="I101" i="27"/>
  <c r="I88" i="27"/>
  <c r="I99" i="27"/>
  <c r="I68" i="27"/>
  <c r="I90" i="27"/>
  <c r="I73" i="27"/>
  <c r="I74" i="27"/>
  <c r="I92" i="27"/>
  <c r="I67" i="27"/>
  <c r="I109" i="27"/>
  <c r="I66" i="27"/>
  <c r="I76" i="27"/>
  <c r="I59" i="27"/>
  <c r="I115" i="27"/>
  <c r="I95" i="27"/>
  <c r="I114" i="27"/>
  <c r="I64" i="27"/>
  <c r="I116" i="27"/>
  <c r="I118" i="27"/>
  <c r="I77" i="27"/>
  <c r="I58" i="27"/>
  <c r="I89" i="27"/>
  <c r="I70" i="27"/>
  <c r="I85" i="27"/>
  <c r="I62" i="27"/>
  <c r="I69" i="27"/>
  <c r="I119" i="27"/>
  <c r="I63" i="27"/>
  <c r="I105" i="27"/>
  <c r="I81" i="27"/>
  <c r="U46" i="22" l="1"/>
  <c r="T46" i="22"/>
  <c r="S46" i="22"/>
  <c r="U7" i="22"/>
  <c r="T7" i="22" l="1"/>
  <c r="U56" i="22"/>
  <c r="U6" i="22" s="1"/>
  <c r="T56" i="22"/>
  <c r="S56" i="22"/>
  <c r="C74" i="21"/>
  <c r="C67" i="21"/>
  <c r="C112" i="21"/>
  <c r="C90" i="21"/>
  <c r="C75" i="21"/>
  <c r="C94" i="21"/>
  <c r="C63" i="21"/>
  <c r="C82" i="21"/>
  <c r="C123" i="21"/>
  <c r="C121" i="21"/>
  <c r="C69" i="21"/>
  <c r="C119" i="21"/>
  <c r="C100" i="21"/>
  <c r="C120" i="21"/>
  <c r="C64" i="21"/>
  <c r="C81" i="21"/>
  <c r="C71" i="21"/>
  <c r="C114" i="21"/>
  <c r="C72" i="21"/>
  <c r="C97" i="21"/>
  <c r="C79" i="21"/>
  <c r="C78" i="21"/>
  <c r="C83" i="21"/>
  <c r="C95" i="21"/>
  <c r="C73" i="21"/>
  <c r="C104" i="21"/>
  <c r="C93" i="21"/>
  <c r="C106" i="21"/>
  <c r="C70" i="21"/>
  <c r="C109" i="21"/>
  <c r="C108" i="21"/>
  <c r="C77" i="21"/>
  <c r="C118" i="21"/>
  <c r="C111" i="21"/>
  <c r="C107" i="21"/>
  <c r="C87" i="21"/>
  <c r="C102" i="21"/>
  <c r="C117" i="21"/>
  <c r="C91" i="21"/>
  <c r="C113" i="21"/>
  <c r="C96" i="21"/>
  <c r="C80" i="21"/>
  <c r="C105" i="21"/>
  <c r="C66" i="21"/>
  <c r="C98" i="21"/>
  <c r="C116" i="21"/>
  <c r="C125" i="21"/>
  <c r="C99" i="21"/>
  <c r="C122" i="21"/>
  <c r="C65" i="21"/>
  <c r="C76" i="21"/>
  <c r="C84" i="21"/>
  <c r="C103" i="21"/>
  <c r="C101" i="21"/>
  <c r="C85" i="21"/>
  <c r="C115" i="21"/>
  <c r="C92" i="21"/>
  <c r="C89" i="21"/>
  <c r="C88" i="21"/>
  <c r="C110" i="21"/>
  <c r="C68" i="21"/>
  <c r="C124" i="21"/>
  <c r="C86" i="21"/>
  <c r="C49" i="21"/>
  <c r="C51" i="21"/>
  <c r="S7" i="22"/>
  <c r="C62" i="21" l="1"/>
  <c r="C39" i="21"/>
  <c r="C44" i="21"/>
  <c r="Y150" i="27"/>
  <c r="X150" i="27" s="1"/>
  <c r="C45" i="21"/>
  <c r="Y153" i="27"/>
  <c r="X153" i="27" s="1"/>
  <c r="C40" i="21"/>
  <c r="C43" i="21"/>
  <c r="C46" i="21"/>
  <c r="Y156" i="27"/>
  <c r="X156" i="27" s="1"/>
  <c r="Y126" i="27"/>
  <c r="X126" i="18"/>
  <c r="Y145" i="27"/>
  <c r="X145" i="18"/>
  <c r="Y136" i="27"/>
  <c r="X136" i="27" s="1"/>
  <c r="X136" i="18"/>
  <c r="Y83" i="27"/>
  <c r="X83" i="18"/>
  <c r="Y71" i="27"/>
  <c r="X71" i="18"/>
  <c r="Y100" i="27"/>
  <c r="X100" i="18"/>
  <c r="Y102" i="27"/>
  <c r="X102" i="18"/>
  <c r="Y88" i="27"/>
  <c r="X88" i="18"/>
  <c r="Y67" i="27"/>
  <c r="X67" i="18"/>
  <c r="Y64" i="27"/>
  <c r="X64" i="18"/>
  <c r="Y107" i="27"/>
  <c r="X107" i="18"/>
  <c r="Y131" i="27"/>
  <c r="X131" i="18"/>
  <c r="Y135" i="27"/>
  <c r="X135" i="27" s="1"/>
  <c r="X135" i="18"/>
  <c r="Y144" i="27"/>
  <c r="X144" i="18"/>
  <c r="Y16" i="27"/>
  <c r="X16" i="18"/>
  <c r="Y84" i="27"/>
  <c r="X84" i="18"/>
  <c r="Y60" i="27"/>
  <c r="X60" i="18"/>
  <c r="Y75" i="27"/>
  <c r="X75" i="18"/>
  <c r="Y106" i="27"/>
  <c r="X106" i="18"/>
  <c r="Y99" i="27"/>
  <c r="X99" i="18"/>
  <c r="Y109" i="27"/>
  <c r="X109" i="18"/>
  <c r="Y116" i="27"/>
  <c r="X116" i="18"/>
  <c r="Y62" i="27"/>
  <c r="X62" i="18"/>
  <c r="Y175" i="27"/>
  <c r="X175" i="18"/>
  <c r="Y142" i="27"/>
  <c r="X142" i="27" s="1"/>
  <c r="X142" i="18"/>
  <c r="Y87" i="27"/>
  <c r="X87" i="18"/>
  <c r="Y117" i="27"/>
  <c r="X117" i="18"/>
  <c r="Y91" i="27"/>
  <c r="X91" i="18"/>
  <c r="Y113" i="27"/>
  <c r="X113" i="18"/>
  <c r="Y68" i="27"/>
  <c r="X68" i="18"/>
  <c r="Y66" i="27"/>
  <c r="X66" i="18"/>
  <c r="Y118" i="27"/>
  <c r="X118" i="18"/>
  <c r="Y69" i="27"/>
  <c r="X69" i="18"/>
  <c r="Y128" i="27"/>
  <c r="X128" i="27" s="1"/>
  <c r="X128" i="18"/>
  <c r="Y139" i="27"/>
  <c r="X139" i="18"/>
  <c r="Y152" i="27"/>
  <c r="X152" i="27" s="1"/>
  <c r="X152" i="18"/>
  <c r="Y110" i="27"/>
  <c r="X110" i="18"/>
  <c r="Y94" i="27"/>
  <c r="X94" i="18"/>
  <c r="Y108" i="27"/>
  <c r="X108" i="18"/>
  <c r="Y72" i="27"/>
  <c r="X72" i="18"/>
  <c r="Y90" i="27"/>
  <c r="X90" i="18"/>
  <c r="Y76" i="27"/>
  <c r="X76" i="18"/>
  <c r="Y77" i="27"/>
  <c r="X77" i="18"/>
  <c r="Y127" i="27"/>
  <c r="X127" i="27" s="1"/>
  <c r="X127" i="18"/>
  <c r="Y143" i="27"/>
  <c r="X143" i="18"/>
  <c r="Y169" i="27"/>
  <c r="X169" i="27" s="1"/>
  <c r="X169" i="18"/>
  <c r="Y81" i="27"/>
  <c r="X81" i="18"/>
  <c r="Y80" i="27"/>
  <c r="X80" i="18"/>
  <c r="Y120" i="27"/>
  <c r="X120" i="18"/>
  <c r="Y86" i="27"/>
  <c r="X86" i="18"/>
  <c r="Y103" i="27"/>
  <c r="X103" i="18"/>
  <c r="Y78" i="27"/>
  <c r="X78" i="18"/>
  <c r="Y59" i="27"/>
  <c r="X59" i="18"/>
  <c r="Y58" i="27"/>
  <c r="X58" i="18"/>
  <c r="Y124" i="27"/>
  <c r="X124" i="27" s="1"/>
  <c r="X124" i="18"/>
  <c r="Y147" i="27"/>
  <c r="X147" i="27" s="1"/>
  <c r="X147" i="18"/>
  <c r="Y14" i="27"/>
  <c r="X14" i="27" s="1"/>
  <c r="X14" i="18"/>
  <c r="Y119" i="27"/>
  <c r="X119" i="18"/>
  <c r="Y96" i="27"/>
  <c r="X96" i="18"/>
  <c r="Y111" i="27"/>
  <c r="X111" i="18"/>
  <c r="Y112" i="27"/>
  <c r="X112" i="18"/>
  <c r="Y104" i="27"/>
  <c r="X104" i="18"/>
  <c r="Y73" i="27"/>
  <c r="X73" i="18"/>
  <c r="Y115" i="27"/>
  <c r="X115" i="18"/>
  <c r="Y89" i="27"/>
  <c r="X89" i="18"/>
  <c r="Y123" i="27"/>
  <c r="X123" i="27" s="1"/>
  <c r="X123" i="18"/>
  <c r="Y129" i="27"/>
  <c r="X129" i="27" s="1"/>
  <c r="X129" i="18"/>
  <c r="Y140" i="27"/>
  <c r="X140" i="27" s="1"/>
  <c r="X140" i="18"/>
  <c r="Y27" i="27"/>
  <c r="X27" i="27" s="1"/>
  <c r="X27" i="18"/>
  <c r="Y63" i="27"/>
  <c r="X63" i="18"/>
  <c r="Y98" i="27"/>
  <c r="X98" i="18"/>
  <c r="Y93" i="27"/>
  <c r="X93" i="18"/>
  <c r="Y97" i="27"/>
  <c r="X97" i="18"/>
  <c r="Y65" i="27"/>
  <c r="X65" i="18"/>
  <c r="Y74" i="27"/>
  <c r="X74" i="18"/>
  <c r="Y95" i="27"/>
  <c r="X95" i="18"/>
  <c r="Y70" i="27"/>
  <c r="X70" i="18"/>
  <c r="Y130" i="27"/>
  <c r="X130" i="27" s="1"/>
  <c r="X130" i="18"/>
  <c r="Y125" i="27"/>
  <c r="X125" i="27" s="1"/>
  <c r="X125" i="18"/>
  <c r="Y132" i="27"/>
  <c r="X132" i="18"/>
  <c r="Y133" i="27"/>
  <c r="X133" i="27" s="1"/>
  <c r="X133" i="18"/>
  <c r="C34" i="21"/>
  <c r="Y105" i="27"/>
  <c r="X105" i="18"/>
  <c r="Y79" i="27"/>
  <c r="X79" i="18"/>
  <c r="Y61" i="27"/>
  <c r="X61" i="18"/>
  <c r="Y82" i="27"/>
  <c r="X82" i="18"/>
  <c r="Y101" i="27"/>
  <c r="X101" i="18"/>
  <c r="Y92" i="27"/>
  <c r="X92" i="18"/>
  <c r="Y114" i="27"/>
  <c r="X114" i="18"/>
  <c r="Y85" i="27"/>
  <c r="X85" i="18"/>
  <c r="T6" i="22"/>
  <c r="S6" i="22"/>
  <c r="F32" i="17"/>
  <c r="Y57" i="27" l="1"/>
  <c r="EZ235" i="26"/>
  <c r="AD235" i="26"/>
  <c r="EZ234" i="26"/>
  <c r="AD234" i="26"/>
  <c r="EZ233" i="26"/>
  <c r="AD233" i="26"/>
  <c r="EZ232" i="26"/>
  <c r="EQ232" i="26"/>
  <c r="DQ232" i="26"/>
  <c r="BF232" i="26"/>
  <c r="BC232" i="26"/>
  <c r="AD232" i="26"/>
  <c r="EZ231" i="26"/>
  <c r="EQ231" i="26"/>
  <c r="DQ231" i="26"/>
  <c r="BF231" i="26"/>
  <c r="BC231" i="26"/>
  <c r="AD231" i="26"/>
  <c r="EZ230" i="26"/>
  <c r="EQ230" i="26"/>
  <c r="DV230" i="26"/>
  <c r="DQ230" i="26"/>
  <c r="BF230" i="26"/>
  <c r="BC230" i="26"/>
  <c r="AD230" i="26"/>
  <c r="EZ229" i="26"/>
  <c r="EU229" i="26"/>
  <c r="EQ229" i="26"/>
  <c r="DV229" i="26"/>
  <c r="DQ229" i="26"/>
  <c r="CG229" i="26"/>
  <c r="BT229" i="26"/>
  <c r="BF229" i="26"/>
  <c r="BC229" i="26"/>
  <c r="AD229" i="26"/>
  <c r="EZ228" i="26"/>
  <c r="EQ228" i="26"/>
  <c r="EN228" i="26"/>
  <c r="EJ228" i="26"/>
  <c r="EG228" i="26"/>
  <c r="EE228" i="26"/>
  <c r="EC228" i="26"/>
  <c r="DZ228" i="26"/>
  <c r="DV228" i="26"/>
  <c r="DQ228" i="26"/>
  <c r="CT228" i="26"/>
  <c r="CN228" i="26"/>
  <c r="CG228" i="26"/>
  <c r="BT228" i="26"/>
  <c r="BH228" i="26"/>
  <c r="BF228" i="26"/>
  <c r="BC228" i="26"/>
  <c r="AY228" i="26"/>
  <c r="AV228" i="26"/>
  <c r="AP228" i="26"/>
  <c r="AL228" i="26"/>
  <c r="AH228" i="26"/>
  <c r="AD228" i="26"/>
  <c r="T228" i="26"/>
  <c r="P228" i="26"/>
  <c r="EZ227" i="26"/>
  <c r="EQ227" i="26"/>
  <c r="EN227" i="26"/>
  <c r="EJ227" i="26"/>
  <c r="EG227" i="26"/>
  <c r="EE227" i="26"/>
  <c r="EC227" i="26"/>
  <c r="DZ227" i="26"/>
  <c r="DV227" i="26"/>
  <c r="DQ227" i="26"/>
  <c r="CT227" i="26"/>
  <c r="CN227" i="26"/>
  <c r="CG227" i="26"/>
  <c r="BT227" i="26"/>
  <c r="BH227" i="26"/>
  <c r="BF227" i="26"/>
  <c r="BC227" i="26"/>
  <c r="AY227" i="26"/>
  <c r="AV227" i="26"/>
  <c r="AP227" i="26"/>
  <c r="AL227" i="26"/>
  <c r="AH227" i="26"/>
  <c r="AD227" i="26"/>
  <c r="T227" i="26"/>
  <c r="P227" i="26"/>
  <c r="EZ226" i="26"/>
  <c r="EQ226" i="26"/>
  <c r="EN226" i="26"/>
  <c r="EJ226" i="26"/>
  <c r="EG226" i="26"/>
  <c r="EE226" i="26"/>
  <c r="EC226" i="26"/>
  <c r="DZ226" i="26"/>
  <c r="DV226" i="26"/>
  <c r="DQ226" i="26"/>
  <c r="CT226" i="26"/>
  <c r="CN226" i="26"/>
  <c r="CG226" i="26"/>
  <c r="BT226" i="26"/>
  <c r="BH226" i="26"/>
  <c r="BF226" i="26"/>
  <c r="BC226" i="26"/>
  <c r="AY226" i="26"/>
  <c r="AV226" i="26"/>
  <c r="AP226" i="26"/>
  <c r="AL226" i="26"/>
  <c r="AH226" i="26"/>
  <c r="AD226" i="26"/>
  <c r="T226" i="26"/>
  <c r="P226" i="26"/>
  <c r="EZ225" i="26"/>
  <c r="EQ225" i="26"/>
  <c r="EN225" i="26"/>
  <c r="EJ225" i="26"/>
  <c r="EG225" i="26"/>
  <c r="EE225" i="26"/>
  <c r="EC225" i="26"/>
  <c r="DZ225" i="26"/>
  <c r="DV225" i="26"/>
  <c r="DQ225" i="26"/>
  <c r="CT225" i="26"/>
  <c r="CN225" i="26"/>
  <c r="CG225" i="26"/>
  <c r="BT225" i="26"/>
  <c r="BH225" i="26"/>
  <c r="BF225" i="26"/>
  <c r="BC225" i="26"/>
  <c r="AY225" i="26"/>
  <c r="AV225" i="26"/>
  <c r="AP225" i="26"/>
  <c r="AL225" i="26"/>
  <c r="AH225" i="26"/>
  <c r="AD225" i="26"/>
  <c r="T225" i="26"/>
  <c r="P225" i="26"/>
  <c r="EZ224" i="26"/>
  <c r="EQ224" i="26"/>
  <c r="EN224" i="26"/>
  <c r="EJ224" i="26"/>
  <c r="EG224" i="26"/>
  <c r="EE224" i="26"/>
  <c r="EC224" i="26"/>
  <c r="DZ224" i="26"/>
  <c r="DV224" i="26"/>
  <c r="DQ224" i="26"/>
  <c r="CT224" i="26"/>
  <c r="CN224" i="26"/>
  <c r="CG224" i="26"/>
  <c r="BT224" i="26"/>
  <c r="BH224" i="26"/>
  <c r="BF224" i="26"/>
  <c r="BC224" i="26"/>
  <c r="AY224" i="26"/>
  <c r="AV224" i="26"/>
  <c r="AP224" i="26"/>
  <c r="AL224" i="26"/>
  <c r="AH224" i="26"/>
  <c r="AD224" i="26"/>
  <c r="T224" i="26"/>
  <c r="P224" i="26"/>
  <c r="EZ223" i="26"/>
  <c r="EQ223" i="26"/>
  <c r="EN223" i="26"/>
  <c r="EJ223" i="26"/>
  <c r="EG223" i="26"/>
  <c r="EE223" i="26"/>
  <c r="EC223" i="26"/>
  <c r="DZ223" i="26"/>
  <c r="DV223" i="26"/>
  <c r="DQ223" i="26"/>
  <c r="CT223" i="26"/>
  <c r="CN223" i="26"/>
  <c r="CG223" i="26"/>
  <c r="BT223" i="26"/>
  <c r="BH223" i="26"/>
  <c r="BF223" i="26"/>
  <c r="BC223" i="26"/>
  <c r="AY223" i="26"/>
  <c r="AV223" i="26"/>
  <c r="AP223" i="26"/>
  <c r="AL223" i="26"/>
  <c r="AH223" i="26"/>
  <c r="AD223" i="26"/>
  <c r="T223" i="26"/>
  <c r="P223" i="26"/>
  <c r="EZ222" i="26"/>
  <c r="EQ222" i="26"/>
  <c r="EN222" i="26"/>
  <c r="EJ222" i="26"/>
  <c r="EG222" i="26"/>
  <c r="EE222" i="26"/>
  <c r="EC222" i="26"/>
  <c r="DZ222" i="26"/>
  <c r="DV222" i="26"/>
  <c r="DQ222" i="26"/>
  <c r="CT222" i="26"/>
  <c r="CN222" i="26"/>
  <c r="CG222" i="26"/>
  <c r="BT222" i="26"/>
  <c r="BH222" i="26"/>
  <c r="BF222" i="26"/>
  <c r="BC222" i="26"/>
  <c r="AY222" i="26"/>
  <c r="AV222" i="26"/>
  <c r="AP222" i="26"/>
  <c r="AL222" i="26"/>
  <c r="AH222" i="26"/>
  <c r="AD222" i="26"/>
  <c r="T222" i="26"/>
  <c r="P222" i="26"/>
  <c r="EZ221" i="26"/>
  <c r="EQ221" i="26"/>
  <c r="EN221" i="26"/>
  <c r="EJ221" i="26"/>
  <c r="EG221" i="26"/>
  <c r="EE221" i="26"/>
  <c r="EC221" i="26"/>
  <c r="DZ221" i="26"/>
  <c r="DV221" i="26"/>
  <c r="DQ221" i="26"/>
  <c r="CT221" i="26"/>
  <c r="CN221" i="26"/>
  <c r="CG221" i="26"/>
  <c r="BT221" i="26"/>
  <c r="BH221" i="26"/>
  <c r="BF221" i="26"/>
  <c r="BC221" i="26"/>
  <c r="AY221" i="26"/>
  <c r="AV221" i="26"/>
  <c r="AP221" i="26"/>
  <c r="AL221" i="26"/>
  <c r="AH221" i="26"/>
  <c r="AD221" i="26"/>
  <c r="T221" i="26"/>
  <c r="P221" i="26"/>
  <c r="EZ220" i="26"/>
  <c r="EQ220" i="26"/>
  <c r="EN220" i="26"/>
  <c r="EJ220" i="26"/>
  <c r="EG220" i="26"/>
  <c r="EE220" i="26"/>
  <c r="EC220" i="26"/>
  <c r="DZ220" i="26"/>
  <c r="DV220" i="26"/>
  <c r="DQ220" i="26"/>
  <c r="CT220" i="26"/>
  <c r="CN220" i="26"/>
  <c r="CG220" i="26"/>
  <c r="BT220" i="26"/>
  <c r="BH220" i="26"/>
  <c r="BF220" i="26"/>
  <c r="BC220" i="26"/>
  <c r="AY220" i="26"/>
  <c r="AV220" i="26"/>
  <c r="AP220" i="26"/>
  <c r="AL220" i="26"/>
  <c r="AH220" i="26"/>
  <c r="AD220" i="26"/>
  <c r="T220" i="26"/>
  <c r="P220" i="26"/>
  <c r="EZ219" i="26"/>
  <c r="EQ219" i="26"/>
  <c r="EN219" i="26"/>
  <c r="EJ219" i="26"/>
  <c r="EG219" i="26"/>
  <c r="EE219" i="26"/>
  <c r="EC219" i="26"/>
  <c r="DZ219" i="26"/>
  <c r="DV219" i="26"/>
  <c r="DQ219" i="26"/>
  <c r="CT219" i="26"/>
  <c r="CN219" i="26"/>
  <c r="CG219" i="26"/>
  <c r="BT219" i="26"/>
  <c r="BH219" i="26"/>
  <c r="BF219" i="26"/>
  <c r="BC219" i="26"/>
  <c r="AY219" i="26"/>
  <c r="AV219" i="26"/>
  <c r="AP219" i="26"/>
  <c r="AL219" i="26"/>
  <c r="AH219" i="26"/>
  <c r="AD219" i="26"/>
  <c r="T219" i="26"/>
  <c r="P219" i="26"/>
  <c r="EZ218" i="26"/>
  <c r="EQ218" i="26"/>
  <c r="EN218" i="26"/>
  <c r="EJ218" i="26"/>
  <c r="EG218" i="26"/>
  <c r="EE218" i="26"/>
  <c r="EC218" i="26"/>
  <c r="DZ218" i="26"/>
  <c r="DV218" i="26"/>
  <c r="DQ218" i="26"/>
  <c r="CT218" i="26"/>
  <c r="CN218" i="26"/>
  <c r="CG218" i="26"/>
  <c r="BT218" i="26"/>
  <c r="BH218" i="26"/>
  <c r="BF218" i="26"/>
  <c r="BC218" i="26"/>
  <c r="AY218" i="26"/>
  <c r="AV218" i="26"/>
  <c r="AP218" i="26"/>
  <c r="AL218" i="26"/>
  <c r="AH218" i="26"/>
  <c r="AD218" i="26"/>
  <c r="T218" i="26"/>
  <c r="P218" i="26"/>
  <c r="EZ217" i="26"/>
  <c r="EQ217" i="26"/>
  <c r="EN217" i="26"/>
  <c r="EJ217" i="26"/>
  <c r="EG217" i="26"/>
  <c r="EE217" i="26"/>
  <c r="EC217" i="26"/>
  <c r="DZ217" i="26"/>
  <c r="DV217" i="26"/>
  <c r="DQ217" i="26"/>
  <c r="CT217" i="26"/>
  <c r="CN217" i="26"/>
  <c r="CG217" i="26"/>
  <c r="BT217" i="26"/>
  <c r="BH217" i="26"/>
  <c r="BF217" i="26"/>
  <c r="BC217" i="26"/>
  <c r="AY217" i="26"/>
  <c r="AV217" i="26"/>
  <c r="AP217" i="26"/>
  <c r="AL217" i="26"/>
  <c r="AH217" i="26"/>
  <c r="AD217" i="26"/>
  <c r="T217" i="26"/>
  <c r="P217" i="26"/>
  <c r="EZ216" i="26"/>
  <c r="EQ216" i="26"/>
  <c r="EN216" i="26"/>
  <c r="EJ216" i="26"/>
  <c r="EG216" i="26"/>
  <c r="EE216" i="26"/>
  <c r="EC216" i="26"/>
  <c r="DZ216" i="26"/>
  <c r="DV216" i="26"/>
  <c r="DQ216" i="26"/>
  <c r="CT216" i="26"/>
  <c r="CN216" i="26"/>
  <c r="CG216" i="26"/>
  <c r="BT216" i="26"/>
  <c r="BH216" i="26"/>
  <c r="BF216" i="26"/>
  <c r="BC216" i="26"/>
  <c r="AY216" i="26"/>
  <c r="AV216" i="26"/>
  <c r="AP216" i="26"/>
  <c r="AL216" i="26"/>
  <c r="AH216" i="26"/>
  <c r="AD216" i="26"/>
  <c r="T216" i="26"/>
  <c r="P216" i="26"/>
  <c r="EZ215" i="26"/>
  <c r="EQ215" i="26"/>
  <c r="EN215" i="26"/>
  <c r="EJ215" i="26"/>
  <c r="EG215" i="26"/>
  <c r="EE215" i="26"/>
  <c r="EC215" i="26"/>
  <c r="DZ215" i="26"/>
  <c r="DV215" i="26"/>
  <c r="DQ215" i="26"/>
  <c r="CT215" i="26"/>
  <c r="CN215" i="26"/>
  <c r="CG215" i="26"/>
  <c r="BT215" i="26"/>
  <c r="BH215" i="26"/>
  <c r="BF215" i="26"/>
  <c r="BC215" i="26"/>
  <c r="AY215" i="26"/>
  <c r="AV215" i="26"/>
  <c r="AP215" i="26"/>
  <c r="AL215" i="26"/>
  <c r="AH215" i="26"/>
  <c r="AD215" i="26"/>
  <c r="T215" i="26"/>
  <c r="P215" i="26"/>
  <c r="EZ214" i="26"/>
  <c r="EQ214" i="26"/>
  <c r="EN214" i="26"/>
  <c r="EJ214" i="26"/>
  <c r="EG214" i="26"/>
  <c r="EE214" i="26"/>
  <c r="EC214" i="26"/>
  <c r="DZ214" i="26"/>
  <c r="DV214" i="26"/>
  <c r="DQ214" i="26"/>
  <c r="CT214" i="26"/>
  <c r="CN214" i="26"/>
  <c r="CG214" i="26"/>
  <c r="BT214" i="26"/>
  <c r="BH214" i="26"/>
  <c r="BF214" i="26"/>
  <c r="BC214" i="26"/>
  <c r="AY214" i="26"/>
  <c r="AV214" i="26"/>
  <c r="AP214" i="26"/>
  <c r="AL214" i="26"/>
  <c r="AH214" i="26"/>
  <c r="AD214" i="26"/>
  <c r="T214" i="26"/>
  <c r="P214" i="26"/>
  <c r="EZ213" i="26"/>
  <c r="EQ213" i="26"/>
  <c r="EN213" i="26"/>
  <c r="EJ213" i="26"/>
  <c r="EG213" i="26"/>
  <c r="EE213" i="26"/>
  <c r="EC213" i="26"/>
  <c r="DZ213" i="26"/>
  <c r="DV213" i="26"/>
  <c r="DQ213" i="26"/>
  <c r="CT213" i="26"/>
  <c r="CN213" i="26"/>
  <c r="CG213" i="26"/>
  <c r="BT213" i="26"/>
  <c r="BH213" i="26"/>
  <c r="BF213" i="26"/>
  <c r="BC213" i="26"/>
  <c r="AY213" i="26"/>
  <c r="AV213" i="26"/>
  <c r="AP213" i="26"/>
  <c r="AL213" i="26"/>
  <c r="AH213" i="26"/>
  <c r="AD213" i="26"/>
  <c r="T213" i="26"/>
  <c r="P213" i="26"/>
  <c r="EZ212" i="26"/>
  <c r="EQ212" i="26"/>
  <c r="EN212" i="26"/>
  <c r="EJ212" i="26"/>
  <c r="EG212" i="26"/>
  <c r="EE212" i="26"/>
  <c r="EC212" i="26"/>
  <c r="DZ212" i="26"/>
  <c r="DV212" i="26"/>
  <c r="DQ212" i="26"/>
  <c r="CT212" i="26"/>
  <c r="CN212" i="26"/>
  <c r="CG212" i="26"/>
  <c r="BT212" i="26"/>
  <c r="BH212" i="26"/>
  <c r="BF212" i="26"/>
  <c r="BC212" i="26"/>
  <c r="AY212" i="26"/>
  <c r="AV212" i="26"/>
  <c r="AP212" i="26"/>
  <c r="AL212" i="26"/>
  <c r="AH212" i="26"/>
  <c r="AD212" i="26"/>
  <c r="T212" i="26"/>
  <c r="P212" i="26"/>
  <c r="EZ211" i="26"/>
  <c r="EQ211" i="26"/>
  <c r="EN211" i="26"/>
  <c r="EJ211" i="26"/>
  <c r="EG211" i="26"/>
  <c r="EE211" i="26"/>
  <c r="EC211" i="26"/>
  <c r="DZ211" i="26"/>
  <c r="DV211" i="26"/>
  <c r="DQ211" i="26"/>
  <c r="CT211" i="26"/>
  <c r="CN211" i="26"/>
  <c r="CG211" i="26"/>
  <c r="BT211" i="26"/>
  <c r="BH211" i="26"/>
  <c r="BF211" i="26"/>
  <c r="BC211" i="26"/>
  <c r="AY211" i="26"/>
  <c r="AV211" i="26"/>
  <c r="AP211" i="26"/>
  <c r="AL211" i="26"/>
  <c r="AH211" i="26"/>
  <c r="AD211" i="26"/>
  <c r="T211" i="26"/>
  <c r="P211" i="26"/>
  <c r="EZ210" i="26"/>
  <c r="EQ210" i="26"/>
  <c r="EN210" i="26"/>
  <c r="EJ210" i="26"/>
  <c r="EG210" i="26"/>
  <c r="EE210" i="26"/>
  <c r="EC210" i="26"/>
  <c r="DZ210" i="26"/>
  <c r="DV210" i="26"/>
  <c r="DQ210" i="26"/>
  <c r="CT210" i="26"/>
  <c r="CN210" i="26"/>
  <c r="CG210" i="26"/>
  <c r="BT210" i="26"/>
  <c r="BH210" i="26"/>
  <c r="BF210" i="26"/>
  <c r="BC210" i="26"/>
  <c r="AY210" i="26"/>
  <c r="AV210" i="26"/>
  <c r="AP210" i="26"/>
  <c r="AL210" i="26"/>
  <c r="AH210" i="26"/>
  <c r="AD210" i="26"/>
  <c r="T210" i="26"/>
  <c r="P210" i="26"/>
  <c r="EZ209" i="26"/>
  <c r="EQ209" i="26"/>
  <c r="EN209" i="26"/>
  <c r="EJ209" i="26"/>
  <c r="EG209" i="26"/>
  <c r="EE209" i="26"/>
  <c r="EC209" i="26"/>
  <c r="DZ209" i="26"/>
  <c r="DV209" i="26"/>
  <c r="DQ209" i="26"/>
  <c r="CT209" i="26"/>
  <c r="CN209" i="26"/>
  <c r="CG209" i="26"/>
  <c r="BT209" i="26"/>
  <c r="BH209" i="26"/>
  <c r="BF209" i="26"/>
  <c r="BC209" i="26"/>
  <c r="AY209" i="26"/>
  <c r="AV209" i="26"/>
  <c r="AP209" i="26"/>
  <c r="AL209" i="26"/>
  <c r="AH209" i="26"/>
  <c r="AD209" i="26"/>
  <c r="T209" i="26"/>
  <c r="P209" i="26"/>
  <c r="EZ208" i="26"/>
  <c r="EQ208" i="26"/>
  <c r="EN208" i="26"/>
  <c r="EJ208" i="26"/>
  <c r="EG208" i="26"/>
  <c r="EE208" i="26"/>
  <c r="EC208" i="26"/>
  <c r="DZ208" i="26"/>
  <c r="DV208" i="26"/>
  <c r="DQ208" i="26"/>
  <c r="CT208" i="26"/>
  <c r="CN208" i="26"/>
  <c r="CG208" i="26"/>
  <c r="BT208" i="26"/>
  <c r="BH208" i="26"/>
  <c r="BF208" i="26"/>
  <c r="BC208" i="26"/>
  <c r="AY208" i="26"/>
  <c r="AV208" i="26"/>
  <c r="AP208" i="26"/>
  <c r="AL208" i="26"/>
  <c r="AH208" i="26"/>
  <c r="AD208" i="26"/>
  <c r="T208" i="26"/>
  <c r="P208" i="26"/>
  <c r="EZ207" i="26"/>
  <c r="EQ207" i="26"/>
  <c r="EN207" i="26"/>
  <c r="EJ207" i="26"/>
  <c r="EG207" i="26"/>
  <c r="EE207" i="26"/>
  <c r="EC207" i="26"/>
  <c r="DZ207" i="26"/>
  <c r="DV207" i="26"/>
  <c r="DQ207" i="26"/>
  <c r="CT207" i="26"/>
  <c r="CN207" i="26"/>
  <c r="CG207" i="26"/>
  <c r="BT207" i="26"/>
  <c r="BH207" i="26"/>
  <c r="BF207" i="26"/>
  <c r="BC207" i="26"/>
  <c r="AY207" i="26"/>
  <c r="AV207" i="26"/>
  <c r="AP207" i="26"/>
  <c r="AL207" i="26"/>
  <c r="AH207" i="26"/>
  <c r="AD207" i="26"/>
  <c r="T207" i="26"/>
  <c r="P207" i="26"/>
  <c r="EZ206" i="26"/>
  <c r="EQ206" i="26"/>
  <c r="EN206" i="26"/>
  <c r="EJ206" i="26"/>
  <c r="EG206" i="26"/>
  <c r="EE206" i="26"/>
  <c r="EC206" i="26"/>
  <c r="DZ206" i="26"/>
  <c r="DV206" i="26"/>
  <c r="DQ206" i="26"/>
  <c r="CT206" i="26"/>
  <c r="CN206" i="26"/>
  <c r="CG206" i="26"/>
  <c r="BT206" i="26"/>
  <c r="BH206" i="26"/>
  <c r="BF206" i="26"/>
  <c r="BC206" i="26"/>
  <c r="AY206" i="26"/>
  <c r="AV206" i="26"/>
  <c r="AP206" i="26"/>
  <c r="AL206" i="26"/>
  <c r="AH206" i="26"/>
  <c r="AD206" i="26"/>
  <c r="T206" i="26"/>
  <c r="P206" i="26"/>
  <c r="EZ205" i="26"/>
  <c r="EQ205" i="26"/>
  <c r="EN205" i="26"/>
  <c r="EJ205" i="26"/>
  <c r="EG205" i="26"/>
  <c r="EE205" i="26"/>
  <c r="EC205" i="26"/>
  <c r="DZ205" i="26"/>
  <c r="DV205" i="26"/>
  <c r="DQ205" i="26"/>
  <c r="CT205" i="26"/>
  <c r="CN205" i="26"/>
  <c r="CG205" i="26"/>
  <c r="BT205" i="26"/>
  <c r="BH205" i="26"/>
  <c r="BF205" i="26"/>
  <c r="BC205" i="26"/>
  <c r="AY205" i="26"/>
  <c r="AV205" i="26"/>
  <c r="AP205" i="26"/>
  <c r="AL205" i="26"/>
  <c r="AH205" i="26"/>
  <c r="AD205" i="26"/>
  <c r="T205" i="26"/>
  <c r="P205" i="26"/>
  <c r="EZ204" i="26"/>
  <c r="EQ204" i="26"/>
  <c r="EN204" i="26"/>
  <c r="EJ204" i="26"/>
  <c r="EG204" i="26"/>
  <c r="EE204" i="26"/>
  <c r="EC204" i="26"/>
  <c r="DZ204" i="26"/>
  <c r="DV204" i="26"/>
  <c r="DQ204" i="26"/>
  <c r="CT204" i="26"/>
  <c r="CN204" i="26"/>
  <c r="CG204" i="26"/>
  <c r="BT204" i="26"/>
  <c r="BH204" i="26"/>
  <c r="BF204" i="26"/>
  <c r="BC204" i="26"/>
  <c r="AY204" i="26"/>
  <c r="AV204" i="26"/>
  <c r="AP204" i="26"/>
  <c r="AL204" i="26"/>
  <c r="AH204" i="26"/>
  <c r="AD204" i="26"/>
  <c r="T204" i="26"/>
  <c r="P204" i="26"/>
  <c r="EZ203" i="26"/>
  <c r="EQ203" i="26"/>
  <c r="EN203" i="26"/>
  <c r="EJ203" i="26"/>
  <c r="EG203" i="26"/>
  <c r="EE203" i="26"/>
  <c r="EC203" i="26"/>
  <c r="DZ203" i="26"/>
  <c r="DV203" i="26"/>
  <c r="DQ203" i="26"/>
  <c r="CT203" i="26"/>
  <c r="CN203" i="26"/>
  <c r="CG203" i="26"/>
  <c r="BT203" i="26"/>
  <c r="BH203" i="26"/>
  <c r="BF203" i="26"/>
  <c r="BC203" i="26"/>
  <c r="AY203" i="26"/>
  <c r="AV203" i="26"/>
  <c r="AP203" i="26"/>
  <c r="AL203" i="26"/>
  <c r="AH203" i="26"/>
  <c r="AD203" i="26"/>
  <c r="T203" i="26"/>
  <c r="P203" i="26"/>
  <c r="EZ202" i="26"/>
  <c r="EQ202" i="26"/>
  <c r="EN202" i="26"/>
  <c r="EJ202" i="26"/>
  <c r="EG202" i="26"/>
  <c r="EE202" i="26"/>
  <c r="EC202" i="26"/>
  <c r="DZ202" i="26"/>
  <c r="DV202" i="26"/>
  <c r="DQ202" i="26"/>
  <c r="CT202" i="26"/>
  <c r="CN202" i="26"/>
  <c r="CG202" i="26"/>
  <c r="BT202" i="26"/>
  <c r="BH202" i="26"/>
  <c r="BF202" i="26"/>
  <c r="BC202" i="26"/>
  <c r="AY202" i="26"/>
  <c r="AV202" i="26"/>
  <c r="AP202" i="26"/>
  <c r="AL202" i="26"/>
  <c r="AH202" i="26"/>
  <c r="AD202" i="26"/>
  <c r="T202" i="26"/>
  <c r="P202" i="26"/>
  <c r="EZ201" i="26"/>
  <c r="EQ201" i="26"/>
  <c r="EN201" i="26"/>
  <c r="EJ201" i="26"/>
  <c r="EG201" i="26"/>
  <c r="EE201" i="26"/>
  <c r="EC201" i="26"/>
  <c r="DZ201" i="26"/>
  <c r="DV201" i="26"/>
  <c r="DQ201" i="26"/>
  <c r="CT201" i="26"/>
  <c r="CN201" i="26"/>
  <c r="CG201" i="26"/>
  <c r="BT201" i="26"/>
  <c r="BH201" i="26"/>
  <c r="BF201" i="26"/>
  <c r="BC201" i="26"/>
  <c r="AY201" i="26"/>
  <c r="AV201" i="26"/>
  <c r="AP201" i="26"/>
  <c r="AL201" i="26"/>
  <c r="AH201" i="26"/>
  <c r="AD201" i="26"/>
  <c r="T201" i="26"/>
  <c r="P201" i="26"/>
  <c r="EZ200" i="26"/>
  <c r="EQ200" i="26"/>
  <c r="EN200" i="26"/>
  <c r="EJ200" i="26"/>
  <c r="EG200" i="26"/>
  <c r="EE200" i="26"/>
  <c r="EC200" i="26"/>
  <c r="DZ200" i="26"/>
  <c r="DV200" i="26"/>
  <c r="DQ200" i="26"/>
  <c r="CT200" i="26"/>
  <c r="CN200" i="26"/>
  <c r="CG200" i="26"/>
  <c r="BT200" i="26"/>
  <c r="BH200" i="26"/>
  <c r="BF200" i="26"/>
  <c r="BC200" i="26"/>
  <c r="AY200" i="26"/>
  <c r="AV200" i="26"/>
  <c r="AP200" i="26"/>
  <c r="AL200" i="26"/>
  <c r="AH200" i="26"/>
  <c r="AD200" i="26"/>
  <c r="T200" i="26"/>
  <c r="P200" i="26"/>
  <c r="EZ199" i="26"/>
  <c r="EQ199" i="26"/>
  <c r="EN199" i="26"/>
  <c r="EJ199" i="26"/>
  <c r="EG199" i="26"/>
  <c r="EE199" i="26"/>
  <c r="EC199" i="26"/>
  <c r="DZ199" i="26"/>
  <c r="DV199" i="26"/>
  <c r="DQ199" i="26"/>
  <c r="CT199" i="26"/>
  <c r="CN199" i="26"/>
  <c r="CG199" i="26"/>
  <c r="BT199" i="26"/>
  <c r="BH199" i="26"/>
  <c r="BF199" i="26"/>
  <c r="BC199" i="26"/>
  <c r="AY199" i="26"/>
  <c r="AV199" i="26"/>
  <c r="AP199" i="26"/>
  <c r="AL199" i="26"/>
  <c r="AH199" i="26"/>
  <c r="AD199" i="26"/>
  <c r="T199" i="26"/>
  <c r="P199" i="26"/>
  <c r="EZ198" i="26"/>
  <c r="EQ198" i="26"/>
  <c r="EN198" i="26"/>
  <c r="EJ198" i="26"/>
  <c r="EG198" i="26"/>
  <c r="EE198" i="26"/>
  <c r="EC198" i="26"/>
  <c r="DZ198" i="26"/>
  <c r="DV198" i="26"/>
  <c r="DQ198" i="26"/>
  <c r="CT198" i="26"/>
  <c r="CN198" i="26"/>
  <c r="CG198" i="26"/>
  <c r="BT198" i="26"/>
  <c r="BH198" i="26"/>
  <c r="BF198" i="26"/>
  <c r="BC198" i="26"/>
  <c r="AY198" i="26"/>
  <c r="AV198" i="26"/>
  <c r="AP198" i="26"/>
  <c r="AL198" i="26"/>
  <c r="AH198" i="26"/>
  <c r="AD198" i="26"/>
  <c r="T198" i="26"/>
  <c r="P198" i="26"/>
  <c r="EZ197" i="26"/>
  <c r="EQ197" i="26"/>
  <c r="EN197" i="26"/>
  <c r="EJ197" i="26"/>
  <c r="EG197" i="26"/>
  <c r="EE197" i="26"/>
  <c r="EC197" i="26"/>
  <c r="DZ197" i="26"/>
  <c r="DV197" i="26"/>
  <c r="DQ197" i="26"/>
  <c r="CT197" i="26"/>
  <c r="CN197" i="26"/>
  <c r="CG197" i="26"/>
  <c r="BT197" i="26"/>
  <c r="BH197" i="26"/>
  <c r="BF197" i="26"/>
  <c r="BC197" i="26"/>
  <c r="AY197" i="26"/>
  <c r="AV197" i="26"/>
  <c r="AP197" i="26"/>
  <c r="AL197" i="26"/>
  <c r="AH197" i="26"/>
  <c r="AD197" i="26"/>
  <c r="T197" i="26"/>
  <c r="P197" i="26"/>
  <c r="EZ196" i="26"/>
  <c r="EQ196" i="26"/>
  <c r="EN196" i="26"/>
  <c r="EJ196" i="26"/>
  <c r="EG196" i="26"/>
  <c r="EE196" i="26"/>
  <c r="EC196" i="26"/>
  <c r="DZ196" i="26"/>
  <c r="DV196" i="26"/>
  <c r="DQ196" i="26"/>
  <c r="CT196" i="26"/>
  <c r="CN196" i="26"/>
  <c r="CG196" i="26"/>
  <c r="BT196" i="26"/>
  <c r="BH196" i="26"/>
  <c r="BF196" i="26"/>
  <c r="BC196" i="26"/>
  <c r="AY196" i="26"/>
  <c r="AV196" i="26"/>
  <c r="AP196" i="26"/>
  <c r="AL196" i="26"/>
  <c r="AH196" i="26"/>
  <c r="AD196" i="26"/>
  <c r="T196" i="26"/>
  <c r="P196" i="26"/>
  <c r="EZ195" i="26"/>
  <c r="EQ195" i="26"/>
  <c r="EN195" i="26"/>
  <c r="EJ195" i="26"/>
  <c r="EG195" i="26"/>
  <c r="EE195" i="26"/>
  <c r="EC195" i="26"/>
  <c r="DZ195" i="26"/>
  <c r="DV195" i="26"/>
  <c r="DQ195" i="26"/>
  <c r="CT195" i="26"/>
  <c r="CN195" i="26"/>
  <c r="CG195" i="26"/>
  <c r="BT195" i="26"/>
  <c r="BH195" i="26"/>
  <c r="BF195" i="26"/>
  <c r="BC195" i="26"/>
  <c r="AY195" i="26"/>
  <c r="AV195" i="26"/>
  <c r="AP195" i="26"/>
  <c r="AL195" i="26"/>
  <c r="AH195" i="26"/>
  <c r="AD195" i="26"/>
  <c r="T195" i="26"/>
  <c r="P195" i="26"/>
  <c r="EZ194" i="26"/>
  <c r="EQ194" i="26"/>
  <c r="EN194" i="26"/>
  <c r="EJ194" i="26"/>
  <c r="EG194" i="26"/>
  <c r="EE194" i="26"/>
  <c r="EC194" i="26"/>
  <c r="DZ194" i="26"/>
  <c r="DV194" i="26"/>
  <c r="DQ194" i="26"/>
  <c r="CT194" i="26"/>
  <c r="CN194" i="26"/>
  <c r="CG194" i="26"/>
  <c r="BT194" i="26"/>
  <c r="BH194" i="26"/>
  <c r="BF194" i="26"/>
  <c r="BC194" i="26"/>
  <c r="AY194" i="26"/>
  <c r="AV194" i="26"/>
  <c r="AP194" i="26"/>
  <c r="AL194" i="26"/>
  <c r="AH194" i="26"/>
  <c r="AD194" i="26"/>
  <c r="T194" i="26"/>
  <c r="P194" i="26"/>
  <c r="EZ193" i="26"/>
  <c r="EQ193" i="26"/>
  <c r="EN193" i="26"/>
  <c r="EJ193" i="26"/>
  <c r="EG193" i="26"/>
  <c r="EE193" i="26"/>
  <c r="EC193" i="26"/>
  <c r="DZ193" i="26"/>
  <c r="DV193" i="26"/>
  <c r="DQ193" i="26"/>
  <c r="CT193" i="26"/>
  <c r="CN193" i="26"/>
  <c r="CG193" i="26"/>
  <c r="BT193" i="26"/>
  <c r="BH193" i="26"/>
  <c r="BF193" i="26"/>
  <c r="BC193" i="26"/>
  <c r="AY193" i="26"/>
  <c r="AV193" i="26"/>
  <c r="AP193" i="26"/>
  <c r="AL193" i="26"/>
  <c r="AH193" i="26"/>
  <c r="AD193" i="26"/>
  <c r="T193" i="26"/>
  <c r="P193" i="26"/>
  <c r="EZ192" i="26"/>
  <c r="EQ192" i="26"/>
  <c r="EN192" i="26"/>
  <c r="EJ192" i="26"/>
  <c r="EG192" i="26"/>
  <c r="EE192" i="26"/>
  <c r="EC192" i="26"/>
  <c r="DZ192" i="26"/>
  <c r="DV192" i="26"/>
  <c r="DQ192" i="26"/>
  <c r="CT192" i="26"/>
  <c r="CN192" i="26"/>
  <c r="CG192" i="26"/>
  <c r="BT192" i="26"/>
  <c r="BH192" i="26"/>
  <c r="BF192" i="26"/>
  <c r="BC192" i="26"/>
  <c r="AY192" i="26"/>
  <c r="AV192" i="26"/>
  <c r="AP192" i="26"/>
  <c r="AL192" i="26"/>
  <c r="AH192" i="26"/>
  <c r="AD192" i="26"/>
  <c r="T192" i="26"/>
  <c r="P192" i="26"/>
  <c r="EZ191" i="26"/>
  <c r="EQ191" i="26"/>
  <c r="EN191" i="26"/>
  <c r="EJ191" i="26"/>
  <c r="EG191" i="26"/>
  <c r="EE191" i="26"/>
  <c r="EC191" i="26"/>
  <c r="DZ191" i="26"/>
  <c r="DV191" i="26"/>
  <c r="DQ191" i="26"/>
  <c r="CT191" i="26"/>
  <c r="CN191" i="26"/>
  <c r="CG191" i="26"/>
  <c r="BT191" i="26"/>
  <c r="BH191" i="26"/>
  <c r="BF191" i="26"/>
  <c r="BC191" i="26"/>
  <c r="AY191" i="26"/>
  <c r="AV191" i="26"/>
  <c r="AP191" i="26"/>
  <c r="AL191" i="26"/>
  <c r="AH191" i="26"/>
  <c r="AD191" i="26"/>
  <c r="T191" i="26"/>
  <c r="P191" i="26"/>
  <c r="EZ190" i="26"/>
  <c r="EQ190" i="26"/>
  <c r="EN190" i="26"/>
  <c r="EJ190" i="26"/>
  <c r="EG190" i="26"/>
  <c r="EE190" i="26"/>
  <c r="EC190" i="26"/>
  <c r="DZ190" i="26"/>
  <c r="DV190" i="26"/>
  <c r="DQ190" i="26"/>
  <c r="CT190" i="26"/>
  <c r="CN190" i="26"/>
  <c r="CG190" i="26"/>
  <c r="BT190" i="26"/>
  <c r="BH190" i="26"/>
  <c r="BF190" i="26"/>
  <c r="BC190" i="26"/>
  <c r="AY190" i="26"/>
  <c r="AV190" i="26"/>
  <c r="AP190" i="26"/>
  <c r="AL190" i="26"/>
  <c r="AH190" i="26"/>
  <c r="AD190" i="26"/>
  <c r="T190" i="26"/>
  <c r="P190" i="26"/>
  <c r="EZ189" i="26"/>
  <c r="EQ189" i="26"/>
  <c r="EN189" i="26"/>
  <c r="EJ189" i="26"/>
  <c r="EG189" i="26"/>
  <c r="EE189" i="26"/>
  <c r="EC189" i="26"/>
  <c r="DZ189" i="26"/>
  <c r="DV189" i="26"/>
  <c r="DQ189" i="26"/>
  <c r="CT189" i="26"/>
  <c r="CN189" i="26"/>
  <c r="CG189" i="26"/>
  <c r="BT189" i="26"/>
  <c r="BH189" i="26"/>
  <c r="BF189" i="26"/>
  <c r="BC189" i="26"/>
  <c r="AY189" i="26"/>
  <c r="AV189" i="26"/>
  <c r="AP189" i="26"/>
  <c r="AL189" i="26"/>
  <c r="AH189" i="26"/>
  <c r="AD189" i="26"/>
  <c r="T189" i="26"/>
  <c r="P189" i="26"/>
  <c r="EZ188" i="26"/>
  <c r="EQ188" i="26"/>
  <c r="EN188" i="26"/>
  <c r="EJ188" i="26"/>
  <c r="EG188" i="26"/>
  <c r="EE188" i="26"/>
  <c r="EC188" i="26"/>
  <c r="DZ188" i="26"/>
  <c r="DV188" i="26"/>
  <c r="DQ188" i="26"/>
  <c r="CT188" i="26"/>
  <c r="CN188" i="26"/>
  <c r="CG188" i="26"/>
  <c r="BT188" i="26"/>
  <c r="BH188" i="26"/>
  <c r="BF188" i="26"/>
  <c r="BC188" i="26"/>
  <c r="AY188" i="26"/>
  <c r="AV188" i="26"/>
  <c r="AP188" i="26"/>
  <c r="AL188" i="26"/>
  <c r="AH188" i="26"/>
  <c r="AD188" i="26"/>
  <c r="T188" i="26"/>
  <c r="P188" i="26"/>
  <c r="EZ187" i="26"/>
  <c r="EQ187" i="26"/>
  <c r="EN187" i="26"/>
  <c r="EJ187" i="26"/>
  <c r="EG187" i="26"/>
  <c r="EE187" i="26"/>
  <c r="EC187" i="26"/>
  <c r="DZ187" i="26"/>
  <c r="DV187" i="26"/>
  <c r="DQ187" i="26"/>
  <c r="CT187" i="26"/>
  <c r="CN187" i="26"/>
  <c r="CG187" i="26"/>
  <c r="BT187" i="26"/>
  <c r="BH187" i="26"/>
  <c r="BF187" i="26"/>
  <c r="BC187" i="26"/>
  <c r="AY187" i="26"/>
  <c r="AV187" i="26"/>
  <c r="AP187" i="26"/>
  <c r="AL187" i="26"/>
  <c r="AH187" i="26"/>
  <c r="AD187" i="26"/>
  <c r="T187" i="26"/>
  <c r="P187" i="26"/>
  <c r="EZ186" i="26"/>
  <c r="EQ186" i="26"/>
  <c r="EN186" i="26"/>
  <c r="EJ186" i="26"/>
  <c r="EG186" i="26"/>
  <c r="EE186" i="26"/>
  <c r="EC186" i="26"/>
  <c r="DV186" i="26"/>
  <c r="DQ186" i="26"/>
  <c r="CN186" i="26"/>
  <c r="CG186" i="26"/>
  <c r="BT186" i="26"/>
  <c r="BF186" i="26"/>
  <c r="BC186" i="26"/>
  <c r="AD186" i="26"/>
  <c r="P186" i="26"/>
  <c r="EZ185" i="26"/>
  <c r="EQ185" i="26"/>
  <c r="EN185" i="26"/>
  <c r="EJ185" i="26"/>
  <c r="EG185" i="26"/>
  <c r="EE185" i="26"/>
  <c r="EC185" i="26"/>
  <c r="DV185" i="26"/>
  <c r="DQ185" i="26"/>
  <c r="CN185" i="26"/>
  <c r="CG185" i="26"/>
  <c r="BT185" i="26"/>
  <c r="BF185" i="26"/>
  <c r="BC185" i="26"/>
  <c r="AD185" i="26"/>
  <c r="P185" i="26"/>
  <c r="EZ184" i="26"/>
  <c r="EQ184" i="26"/>
  <c r="EN184" i="26"/>
  <c r="EJ184" i="26"/>
  <c r="EG184" i="26"/>
  <c r="EE184" i="26"/>
  <c r="EC184" i="26"/>
  <c r="DV184" i="26"/>
  <c r="DQ184" i="26"/>
  <c r="CN184" i="26"/>
  <c r="CG184" i="26"/>
  <c r="BT184" i="26"/>
  <c r="BF184" i="26"/>
  <c r="BC184" i="26"/>
  <c r="AD184" i="26"/>
  <c r="P184" i="26"/>
  <c r="EZ183" i="26"/>
  <c r="EQ183" i="26"/>
  <c r="EN183" i="26"/>
  <c r="EJ183" i="26"/>
  <c r="EG183" i="26"/>
  <c r="EE183" i="26"/>
  <c r="EC183" i="26"/>
  <c r="DZ183" i="26"/>
  <c r="DV183" i="26"/>
  <c r="DQ183" i="26"/>
  <c r="CT183" i="26"/>
  <c r="CN183" i="26"/>
  <c r="CG183" i="26"/>
  <c r="BT183" i="26"/>
  <c r="BH183" i="26"/>
  <c r="BF183" i="26"/>
  <c r="BC183" i="26"/>
  <c r="AY183" i="26"/>
  <c r="AV183" i="26"/>
  <c r="AP183" i="26"/>
  <c r="AL183" i="26"/>
  <c r="AH183" i="26"/>
  <c r="AD183" i="26"/>
  <c r="T183" i="26"/>
  <c r="P183" i="26"/>
  <c r="EZ182" i="26"/>
  <c r="EQ182" i="26"/>
  <c r="EN182" i="26"/>
  <c r="EJ182" i="26"/>
  <c r="EG182" i="26"/>
  <c r="EE182" i="26"/>
  <c r="EC182" i="26"/>
  <c r="DZ182" i="26"/>
  <c r="DV182" i="26"/>
  <c r="DQ182" i="26"/>
  <c r="CT182" i="26"/>
  <c r="CN182" i="26"/>
  <c r="CG182" i="26"/>
  <c r="BT182" i="26"/>
  <c r="BH182" i="26"/>
  <c r="BF182" i="26"/>
  <c r="BC182" i="26"/>
  <c r="AY182" i="26"/>
  <c r="AV182" i="26"/>
  <c r="AP182" i="26"/>
  <c r="AL182" i="26"/>
  <c r="AH182" i="26"/>
  <c r="AD182" i="26"/>
  <c r="T182" i="26"/>
  <c r="P182" i="26"/>
  <c r="EZ181" i="26"/>
  <c r="EQ181" i="26"/>
  <c r="EN181" i="26"/>
  <c r="EJ181" i="26"/>
  <c r="EG181" i="26"/>
  <c r="EE181" i="26"/>
  <c r="EC181" i="26"/>
  <c r="DV181" i="26"/>
  <c r="DQ181" i="26"/>
  <c r="CN181" i="26"/>
  <c r="CG181" i="26"/>
  <c r="BT181" i="26"/>
  <c r="BF181" i="26"/>
  <c r="BC181" i="26"/>
  <c r="AD181" i="26"/>
  <c r="P181" i="26"/>
  <c r="EZ180" i="26"/>
  <c r="EQ180" i="26"/>
  <c r="EN180" i="26"/>
  <c r="EJ180" i="26"/>
  <c r="EG180" i="26"/>
  <c r="EE180" i="26"/>
  <c r="EC180" i="26"/>
  <c r="DV180" i="26"/>
  <c r="DQ180" i="26"/>
  <c r="CN180" i="26"/>
  <c r="CG180" i="26"/>
  <c r="BT180" i="26"/>
  <c r="BF180" i="26"/>
  <c r="BC180" i="26"/>
  <c r="AD180" i="26"/>
  <c r="P180" i="26"/>
  <c r="EZ179" i="26"/>
  <c r="EQ179" i="26"/>
  <c r="EN179" i="26"/>
  <c r="EJ179" i="26"/>
  <c r="EG179" i="26"/>
  <c r="EE179" i="26"/>
  <c r="EC179" i="26"/>
  <c r="DV179" i="26"/>
  <c r="DQ179" i="26"/>
  <c r="CN179" i="26"/>
  <c r="CG179" i="26"/>
  <c r="BT179" i="26"/>
  <c r="BF179" i="26"/>
  <c r="BC179" i="26"/>
  <c r="AD179" i="26"/>
  <c r="P179" i="26"/>
  <c r="EZ178" i="26"/>
  <c r="EU178" i="26"/>
  <c r="EQ178" i="26"/>
  <c r="EN178" i="26"/>
  <c r="EJ178" i="26"/>
  <c r="EG178" i="26"/>
  <c r="EE178" i="26"/>
  <c r="EC178" i="26"/>
  <c r="DV178" i="26"/>
  <c r="DQ178" i="26"/>
  <c r="CN178" i="26"/>
  <c r="CG178" i="26"/>
  <c r="BT178" i="26"/>
  <c r="BF178" i="26"/>
  <c r="BC178" i="26"/>
  <c r="AD178" i="26"/>
  <c r="P178" i="26"/>
  <c r="EZ177" i="26"/>
  <c r="EQ177" i="26"/>
  <c r="EN177" i="26"/>
  <c r="EJ177" i="26"/>
  <c r="EG177" i="26"/>
  <c r="EE177" i="26"/>
  <c r="EC177" i="26"/>
  <c r="DV177" i="26"/>
  <c r="DQ177" i="26"/>
  <c r="CN177" i="26"/>
  <c r="CG177" i="26"/>
  <c r="BT177" i="26"/>
  <c r="BF177" i="26"/>
  <c r="BC177" i="26"/>
  <c r="AD177" i="26"/>
  <c r="P177" i="26"/>
  <c r="EZ176" i="26"/>
  <c r="EQ176" i="26"/>
  <c r="EN176" i="26"/>
  <c r="EJ176" i="26"/>
  <c r="EG176" i="26"/>
  <c r="EE176" i="26"/>
  <c r="EC176" i="26"/>
  <c r="DV176" i="26"/>
  <c r="DQ176" i="26"/>
  <c r="CN176" i="26"/>
  <c r="CG176" i="26"/>
  <c r="BT176" i="26"/>
  <c r="BF176" i="26"/>
  <c r="BC176" i="26"/>
  <c r="AD176" i="26"/>
  <c r="P176" i="26"/>
  <c r="EZ175" i="26"/>
  <c r="EQ175" i="26"/>
  <c r="EN175" i="26"/>
  <c r="EJ175" i="26"/>
  <c r="EG175" i="26"/>
  <c r="EE175" i="26"/>
  <c r="EC175" i="26"/>
  <c r="DZ175" i="26"/>
  <c r="DV175" i="26"/>
  <c r="DQ175" i="26"/>
  <c r="CT175" i="26"/>
  <c r="CN175" i="26"/>
  <c r="CG175" i="26"/>
  <c r="BT175" i="26"/>
  <c r="BH175" i="26"/>
  <c r="BF175" i="26"/>
  <c r="BC175" i="26"/>
  <c r="AY175" i="26"/>
  <c r="AV175" i="26"/>
  <c r="AP175" i="26"/>
  <c r="AL175" i="26"/>
  <c r="AH175" i="26"/>
  <c r="AD175" i="26"/>
  <c r="T175" i="26"/>
  <c r="P175" i="26"/>
  <c r="EZ174" i="26"/>
  <c r="EQ174" i="26"/>
  <c r="EN174" i="26"/>
  <c r="EJ174" i="26"/>
  <c r="EG174" i="26"/>
  <c r="EE174" i="26"/>
  <c r="EC174" i="26"/>
  <c r="DZ174" i="26"/>
  <c r="DV174" i="26"/>
  <c r="DQ174" i="26"/>
  <c r="CT174" i="26"/>
  <c r="CN174" i="26"/>
  <c r="CG174" i="26"/>
  <c r="BT174" i="26"/>
  <c r="BH174" i="26"/>
  <c r="BF174" i="26"/>
  <c r="BC174" i="26"/>
  <c r="AY174" i="26"/>
  <c r="AV174" i="26"/>
  <c r="AP174" i="26"/>
  <c r="AL174" i="26"/>
  <c r="AH174" i="26"/>
  <c r="AD174" i="26"/>
  <c r="T174" i="26"/>
  <c r="P174" i="26"/>
  <c r="EZ173" i="26"/>
  <c r="EQ173" i="26"/>
  <c r="EN173" i="26"/>
  <c r="EJ173" i="26"/>
  <c r="EG173" i="26"/>
  <c r="EE173" i="26"/>
  <c r="EC173" i="26"/>
  <c r="DZ173" i="26"/>
  <c r="DV173" i="26"/>
  <c r="DQ173" i="26"/>
  <c r="CT173" i="26"/>
  <c r="CN173" i="26"/>
  <c r="CG173" i="26"/>
  <c r="BT173" i="26"/>
  <c r="BH173" i="26"/>
  <c r="BF173" i="26"/>
  <c r="BC173" i="26"/>
  <c r="AY173" i="26"/>
  <c r="AV173" i="26"/>
  <c r="AP173" i="26"/>
  <c r="AL173" i="26"/>
  <c r="AH173" i="26"/>
  <c r="AD173" i="26"/>
  <c r="T173" i="26"/>
  <c r="P173" i="26"/>
  <c r="EZ172" i="26"/>
  <c r="EQ172" i="26"/>
  <c r="EN172" i="26"/>
  <c r="EJ172" i="26"/>
  <c r="EG172" i="26"/>
  <c r="EE172" i="26"/>
  <c r="EC172" i="26"/>
  <c r="DZ172" i="26"/>
  <c r="DV172" i="26"/>
  <c r="DQ172" i="26"/>
  <c r="CT172" i="26"/>
  <c r="CN172" i="26"/>
  <c r="CG172" i="26"/>
  <c r="BT172" i="26"/>
  <c r="BH172" i="26"/>
  <c r="BF172" i="26"/>
  <c r="BC172" i="26"/>
  <c r="AY172" i="26"/>
  <c r="AV172" i="26"/>
  <c r="AP172" i="26"/>
  <c r="AL172" i="26"/>
  <c r="AH172" i="26"/>
  <c r="AD172" i="26"/>
  <c r="T172" i="26"/>
  <c r="P172" i="26"/>
  <c r="EZ171" i="26"/>
  <c r="EQ171" i="26"/>
  <c r="EN171" i="26"/>
  <c r="EJ171" i="26"/>
  <c r="EG171" i="26"/>
  <c r="EE171" i="26"/>
  <c r="EC171" i="26"/>
  <c r="DZ171" i="26"/>
  <c r="DV171" i="26"/>
  <c r="DQ171" i="26"/>
  <c r="CT171" i="26"/>
  <c r="CN171" i="26"/>
  <c r="CG171" i="26"/>
  <c r="BT171" i="26"/>
  <c r="BH171" i="26"/>
  <c r="BF171" i="26"/>
  <c r="BC171" i="26"/>
  <c r="AY171" i="26"/>
  <c r="AV171" i="26"/>
  <c r="AP171" i="26"/>
  <c r="AL171" i="26"/>
  <c r="AH171" i="26"/>
  <c r="AD171" i="26"/>
  <c r="T171" i="26"/>
  <c r="P171" i="26"/>
  <c r="EZ170" i="26"/>
  <c r="EQ170" i="26"/>
  <c r="EN170" i="26"/>
  <c r="EJ170" i="26"/>
  <c r="EG170" i="26"/>
  <c r="EE170" i="26"/>
  <c r="EC170" i="26"/>
  <c r="DZ170" i="26"/>
  <c r="DV170" i="26"/>
  <c r="DQ170" i="26"/>
  <c r="CT170" i="26"/>
  <c r="CN170" i="26"/>
  <c r="CG170" i="26"/>
  <c r="BT170" i="26"/>
  <c r="BH170" i="26"/>
  <c r="BF170" i="26"/>
  <c r="BC170" i="26"/>
  <c r="AY170" i="26"/>
  <c r="AV170" i="26"/>
  <c r="AP170" i="26"/>
  <c r="AL170" i="26"/>
  <c r="AH170" i="26"/>
  <c r="AD170" i="26"/>
  <c r="T170" i="26"/>
  <c r="P170" i="26"/>
  <c r="EZ169" i="26"/>
  <c r="EQ169" i="26"/>
  <c r="EN169" i="26"/>
  <c r="EJ169" i="26"/>
  <c r="EG169" i="26"/>
  <c r="EE169" i="26"/>
  <c r="EC169" i="26"/>
  <c r="DZ169" i="26"/>
  <c r="DV169" i="26"/>
  <c r="DQ169" i="26"/>
  <c r="CT169" i="26"/>
  <c r="CN169" i="26"/>
  <c r="CG169" i="26"/>
  <c r="BT169" i="26"/>
  <c r="BH169" i="26"/>
  <c r="BF169" i="26"/>
  <c r="BC169" i="26"/>
  <c r="AY169" i="26"/>
  <c r="AV169" i="26"/>
  <c r="AP169" i="26"/>
  <c r="AL169" i="26"/>
  <c r="AH169" i="26"/>
  <c r="AD169" i="26"/>
  <c r="T169" i="26"/>
  <c r="P169" i="26"/>
  <c r="EZ168" i="26"/>
  <c r="EQ168" i="26"/>
  <c r="EN168" i="26"/>
  <c r="EJ168" i="26"/>
  <c r="EG168" i="26"/>
  <c r="EE168" i="26"/>
  <c r="EC168" i="26"/>
  <c r="DZ168" i="26"/>
  <c r="DV168" i="26"/>
  <c r="DQ168" i="26"/>
  <c r="CT168" i="26"/>
  <c r="CN168" i="26"/>
  <c r="CG168" i="26"/>
  <c r="BT168" i="26"/>
  <c r="BH168" i="26"/>
  <c r="BF168" i="26"/>
  <c r="BC168" i="26"/>
  <c r="AY168" i="26"/>
  <c r="AV168" i="26"/>
  <c r="AP168" i="26"/>
  <c r="AL168" i="26"/>
  <c r="AH168" i="26"/>
  <c r="AD168" i="26"/>
  <c r="T168" i="26"/>
  <c r="P168" i="26"/>
  <c r="EZ167" i="26"/>
  <c r="EQ167" i="26"/>
  <c r="EN167" i="26"/>
  <c r="EJ167" i="26"/>
  <c r="EG167" i="26"/>
  <c r="EE167" i="26"/>
  <c r="EC167" i="26"/>
  <c r="DZ167" i="26"/>
  <c r="DV167" i="26"/>
  <c r="DQ167" i="26"/>
  <c r="CT167" i="26"/>
  <c r="CN167" i="26"/>
  <c r="CG167" i="26"/>
  <c r="BT167" i="26"/>
  <c r="BH167" i="26"/>
  <c r="BF167" i="26"/>
  <c r="BC167" i="26"/>
  <c r="AY167" i="26"/>
  <c r="AV167" i="26"/>
  <c r="AP167" i="26"/>
  <c r="AL167" i="26"/>
  <c r="AH167" i="26"/>
  <c r="AD167" i="26"/>
  <c r="T167" i="26"/>
  <c r="P167" i="26"/>
  <c r="EZ166" i="26"/>
  <c r="EQ166" i="26"/>
  <c r="EN166" i="26"/>
  <c r="EJ166" i="26"/>
  <c r="EG166" i="26"/>
  <c r="EE166" i="26"/>
  <c r="EC166" i="26"/>
  <c r="DZ166" i="26"/>
  <c r="DV166" i="26"/>
  <c r="DQ166" i="26"/>
  <c r="CT166" i="26"/>
  <c r="CN166" i="26"/>
  <c r="CG166" i="26"/>
  <c r="BT166" i="26"/>
  <c r="BH166" i="26"/>
  <c r="BF166" i="26"/>
  <c r="BC166" i="26"/>
  <c r="AY166" i="26"/>
  <c r="AV166" i="26"/>
  <c r="AP166" i="26"/>
  <c r="AL166" i="26"/>
  <c r="AH166" i="26"/>
  <c r="AD166" i="26"/>
  <c r="T166" i="26"/>
  <c r="P166" i="26"/>
  <c r="EZ165" i="26"/>
  <c r="EQ165" i="26"/>
  <c r="EN165" i="26"/>
  <c r="EJ165" i="26"/>
  <c r="EG165" i="26"/>
  <c r="EE165" i="26"/>
  <c r="EC165" i="26"/>
  <c r="DZ165" i="26"/>
  <c r="DV165" i="26"/>
  <c r="DQ165" i="26"/>
  <c r="CT165" i="26"/>
  <c r="CN165" i="26"/>
  <c r="CG165" i="26"/>
  <c r="BT165" i="26"/>
  <c r="BH165" i="26"/>
  <c r="BF165" i="26"/>
  <c r="BC165" i="26"/>
  <c r="AY165" i="26"/>
  <c r="AV165" i="26"/>
  <c r="AP165" i="26"/>
  <c r="AL165" i="26"/>
  <c r="AH165" i="26"/>
  <c r="AD165" i="26"/>
  <c r="T165" i="26"/>
  <c r="P165" i="26"/>
  <c r="EZ164" i="26"/>
  <c r="EQ164" i="26"/>
  <c r="EN164" i="26"/>
  <c r="EJ164" i="26"/>
  <c r="EG164" i="26"/>
  <c r="EE164" i="26"/>
  <c r="EC164" i="26"/>
  <c r="DZ164" i="26"/>
  <c r="DV164" i="26"/>
  <c r="DQ164" i="26"/>
  <c r="CT164" i="26"/>
  <c r="CN164" i="26"/>
  <c r="CG164" i="26"/>
  <c r="BT164" i="26"/>
  <c r="BH164" i="26"/>
  <c r="BF164" i="26"/>
  <c r="BC164" i="26"/>
  <c r="AY164" i="26"/>
  <c r="AV164" i="26"/>
  <c r="AP164" i="26"/>
  <c r="AL164" i="26"/>
  <c r="AH164" i="26"/>
  <c r="AD164" i="26"/>
  <c r="T164" i="26"/>
  <c r="P164" i="26"/>
  <c r="EZ163" i="26"/>
  <c r="EQ163" i="26"/>
  <c r="EN163" i="26"/>
  <c r="EJ163" i="26"/>
  <c r="EG163" i="26"/>
  <c r="EE163" i="26"/>
  <c r="EC163" i="26"/>
  <c r="DZ163" i="26"/>
  <c r="DV163" i="26"/>
  <c r="DQ163" i="26"/>
  <c r="CT163" i="26"/>
  <c r="CN163" i="26"/>
  <c r="CG163" i="26"/>
  <c r="BT163" i="26"/>
  <c r="BH163" i="26"/>
  <c r="BF163" i="26"/>
  <c r="BC163" i="26"/>
  <c r="AY163" i="26"/>
  <c r="AV163" i="26"/>
  <c r="AP163" i="26"/>
  <c r="AL163" i="26"/>
  <c r="AH163" i="26"/>
  <c r="AD163" i="26"/>
  <c r="T163" i="26"/>
  <c r="P163" i="26"/>
  <c r="EZ162" i="26"/>
  <c r="EQ162" i="26"/>
  <c r="EN162" i="26"/>
  <c r="EJ162" i="26"/>
  <c r="EG162" i="26"/>
  <c r="EE162" i="26"/>
  <c r="EC162" i="26"/>
  <c r="DZ162" i="26"/>
  <c r="DV162" i="26"/>
  <c r="DQ162" i="26"/>
  <c r="CT162" i="26"/>
  <c r="CN162" i="26"/>
  <c r="CG162" i="26"/>
  <c r="BT162" i="26"/>
  <c r="BH162" i="26"/>
  <c r="BF162" i="26"/>
  <c r="BC162" i="26"/>
  <c r="AY162" i="26"/>
  <c r="AV162" i="26"/>
  <c r="AP162" i="26"/>
  <c r="AL162" i="26"/>
  <c r="AH162" i="26"/>
  <c r="AD162" i="26"/>
  <c r="T162" i="26"/>
  <c r="P162" i="26"/>
  <c r="EZ161" i="26"/>
  <c r="EQ161" i="26"/>
  <c r="EN161" i="26"/>
  <c r="EJ161" i="26"/>
  <c r="EG161" i="26"/>
  <c r="EE161" i="26"/>
  <c r="EC161" i="26"/>
  <c r="DZ161" i="26"/>
  <c r="DV161" i="26"/>
  <c r="DQ161" i="26"/>
  <c r="CT161" i="26"/>
  <c r="CN161" i="26"/>
  <c r="CG161" i="26"/>
  <c r="BT161" i="26"/>
  <c r="BH161" i="26"/>
  <c r="BF161" i="26"/>
  <c r="BC161" i="26"/>
  <c r="AY161" i="26"/>
  <c r="AV161" i="26"/>
  <c r="AP161" i="26"/>
  <c r="AL161" i="26"/>
  <c r="AH161" i="26"/>
  <c r="AD161" i="26"/>
  <c r="T161" i="26"/>
  <c r="P161" i="26"/>
  <c r="EZ160" i="26"/>
  <c r="EQ160" i="26"/>
  <c r="EN160" i="26"/>
  <c r="EJ160" i="26"/>
  <c r="EG160" i="26"/>
  <c r="EE160" i="26"/>
  <c r="EC160" i="26"/>
  <c r="DZ160" i="26"/>
  <c r="DV160" i="26"/>
  <c r="DQ160" i="26"/>
  <c r="CT160" i="26"/>
  <c r="CN160" i="26"/>
  <c r="CG160" i="26"/>
  <c r="BT160" i="26"/>
  <c r="BH160" i="26"/>
  <c r="BF160" i="26"/>
  <c r="BC160" i="26"/>
  <c r="AY160" i="26"/>
  <c r="AV160" i="26"/>
  <c r="AP160" i="26"/>
  <c r="AL160" i="26"/>
  <c r="AH160" i="26"/>
  <c r="AD160" i="26"/>
  <c r="T160" i="26"/>
  <c r="P160" i="26"/>
  <c r="EZ159" i="26"/>
  <c r="EQ159" i="26"/>
  <c r="EN159" i="26"/>
  <c r="EJ159" i="26"/>
  <c r="EG159" i="26"/>
  <c r="EE159" i="26"/>
  <c r="EC159" i="26"/>
  <c r="DZ159" i="26"/>
  <c r="DV159" i="26"/>
  <c r="DQ159" i="26"/>
  <c r="CT159" i="26"/>
  <c r="CN159" i="26"/>
  <c r="CG159" i="26"/>
  <c r="BT159" i="26"/>
  <c r="BH159" i="26"/>
  <c r="BF159" i="26"/>
  <c r="BC159" i="26"/>
  <c r="AY159" i="26"/>
  <c r="AV159" i="26"/>
  <c r="AP159" i="26"/>
  <c r="AL159" i="26"/>
  <c r="AH159" i="26"/>
  <c r="AD159" i="26"/>
  <c r="T159" i="26"/>
  <c r="P159" i="26"/>
  <c r="EZ158" i="26"/>
  <c r="EQ158" i="26"/>
  <c r="EN158" i="26"/>
  <c r="EJ158" i="26"/>
  <c r="EG158" i="26"/>
  <c r="EE158" i="26"/>
  <c r="EC158" i="26"/>
  <c r="DZ158" i="26"/>
  <c r="DV158" i="26"/>
  <c r="DQ158" i="26"/>
  <c r="CT158" i="26"/>
  <c r="CN158" i="26"/>
  <c r="CG158" i="26"/>
  <c r="BT158" i="26"/>
  <c r="BH158" i="26"/>
  <c r="BF158" i="26"/>
  <c r="BC158" i="26"/>
  <c r="AY158" i="26"/>
  <c r="AV158" i="26"/>
  <c r="AP158" i="26"/>
  <c r="AL158" i="26"/>
  <c r="AH158" i="26"/>
  <c r="AD158" i="26"/>
  <c r="T158" i="26"/>
  <c r="P158" i="26"/>
  <c r="EZ157" i="26"/>
  <c r="EQ157" i="26"/>
  <c r="EN157" i="26"/>
  <c r="EJ157" i="26"/>
  <c r="EG157" i="26"/>
  <c r="EE157" i="26"/>
  <c r="EC157" i="26"/>
  <c r="DZ157" i="26"/>
  <c r="DV157" i="26"/>
  <c r="DQ157" i="26"/>
  <c r="CT157" i="26"/>
  <c r="CN157" i="26"/>
  <c r="CG157" i="26"/>
  <c r="BT157" i="26"/>
  <c r="BH157" i="26"/>
  <c r="BF157" i="26"/>
  <c r="BC157" i="26"/>
  <c r="AY157" i="26"/>
  <c r="AV157" i="26"/>
  <c r="AP157" i="26"/>
  <c r="AL157" i="26"/>
  <c r="AH157" i="26"/>
  <c r="AD157" i="26"/>
  <c r="T157" i="26"/>
  <c r="P157" i="26"/>
  <c r="EZ156" i="26"/>
  <c r="EQ156" i="26"/>
  <c r="EN156" i="26"/>
  <c r="EJ156" i="26"/>
  <c r="EG156" i="26"/>
  <c r="EE156" i="26"/>
  <c r="EC156" i="26"/>
  <c r="DZ156" i="26"/>
  <c r="DV156" i="26"/>
  <c r="DQ156" i="26"/>
  <c r="CT156" i="26"/>
  <c r="CN156" i="26"/>
  <c r="CG156" i="26"/>
  <c r="BT156" i="26"/>
  <c r="BH156" i="26"/>
  <c r="BF156" i="26"/>
  <c r="BC156" i="26"/>
  <c r="AY156" i="26"/>
  <c r="AV156" i="26"/>
  <c r="AP156" i="26"/>
  <c r="AL156" i="26"/>
  <c r="AH156" i="26"/>
  <c r="AD156" i="26"/>
  <c r="T156" i="26"/>
  <c r="P156" i="26"/>
  <c r="EZ155" i="26"/>
  <c r="EQ155" i="26"/>
  <c r="EN155" i="26"/>
  <c r="EJ155" i="26"/>
  <c r="EG155" i="26"/>
  <c r="EE155" i="26"/>
  <c r="EC155" i="26"/>
  <c r="DZ155" i="26"/>
  <c r="DV155" i="26"/>
  <c r="DQ155" i="26"/>
  <c r="CT155" i="26"/>
  <c r="CN155" i="26"/>
  <c r="CG155" i="26"/>
  <c r="BT155" i="26"/>
  <c r="BH155" i="26"/>
  <c r="BF155" i="26"/>
  <c r="BC155" i="26"/>
  <c r="AY155" i="26"/>
  <c r="AV155" i="26"/>
  <c r="AP155" i="26"/>
  <c r="AL155" i="26"/>
  <c r="AH155" i="26"/>
  <c r="AD155" i="26"/>
  <c r="T155" i="26"/>
  <c r="P155" i="26"/>
  <c r="EZ154" i="26"/>
  <c r="EQ154" i="26"/>
  <c r="EN154" i="26"/>
  <c r="EJ154" i="26"/>
  <c r="EG154" i="26"/>
  <c r="EE154" i="26"/>
  <c r="EC154" i="26"/>
  <c r="DZ154" i="26"/>
  <c r="DV154" i="26"/>
  <c r="DQ154" i="26"/>
  <c r="CT154" i="26"/>
  <c r="CN154" i="26"/>
  <c r="CG154" i="26"/>
  <c r="BT154" i="26"/>
  <c r="BH154" i="26"/>
  <c r="BF154" i="26"/>
  <c r="BC154" i="26"/>
  <c r="AY154" i="26"/>
  <c r="AV154" i="26"/>
  <c r="AP154" i="26"/>
  <c r="AL154" i="26"/>
  <c r="AH154" i="26"/>
  <c r="AD154" i="26"/>
  <c r="T154" i="26"/>
  <c r="P154" i="26"/>
  <c r="EZ153" i="26"/>
  <c r="EQ153" i="26"/>
  <c r="EN153" i="26"/>
  <c r="EJ153" i="26"/>
  <c r="EG153" i="26"/>
  <c r="EE153" i="26"/>
  <c r="EC153" i="26"/>
  <c r="DZ153" i="26"/>
  <c r="DV153" i="26"/>
  <c r="DQ153" i="26"/>
  <c r="CT153" i="26"/>
  <c r="CN153" i="26"/>
  <c r="CG153" i="26"/>
  <c r="BT153" i="26"/>
  <c r="BH153" i="26"/>
  <c r="BF153" i="26"/>
  <c r="BC153" i="26"/>
  <c r="AY153" i="26"/>
  <c r="AV153" i="26"/>
  <c r="AP153" i="26"/>
  <c r="AL153" i="26"/>
  <c r="AH153" i="26"/>
  <c r="AD153" i="26"/>
  <c r="T153" i="26"/>
  <c r="P153" i="26"/>
  <c r="EZ152" i="26"/>
  <c r="EQ152" i="26"/>
  <c r="EN152" i="26"/>
  <c r="EJ152" i="26"/>
  <c r="EG152" i="26"/>
  <c r="EE152" i="26"/>
  <c r="EC152" i="26"/>
  <c r="DZ152" i="26"/>
  <c r="DV152" i="26"/>
  <c r="DQ152" i="26"/>
  <c r="CT152" i="26"/>
  <c r="CN152" i="26"/>
  <c r="CG152" i="26"/>
  <c r="BT152" i="26"/>
  <c r="BH152" i="26"/>
  <c r="BF152" i="26"/>
  <c r="BC152" i="26"/>
  <c r="AY152" i="26"/>
  <c r="AV152" i="26"/>
  <c r="AP152" i="26"/>
  <c r="AL152" i="26"/>
  <c r="AH152" i="26"/>
  <c r="AD152" i="26"/>
  <c r="T152" i="26"/>
  <c r="P152" i="26"/>
  <c r="EZ151" i="26"/>
  <c r="EQ151" i="26"/>
  <c r="EN151" i="26"/>
  <c r="EJ151" i="26"/>
  <c r="EG151" i="26"/>
  <c r="EE151" i="26"/>
  <c r="EC151" i="26"/>
  <c r="DZ151" i="26"/>
  <c r="DV151" i="26"/>
  <c r="DQ151" i="26"/>
  <c r="CT151" i="26"/>
  <c r="CN151" i="26"/>
  <c r="CG151" i="26"/>
  <c r="BT151" i="26"/>
  <c r="BH151" i="26"/>
  <c r="BF151" i="26"/>
  <c r="BC151" i="26"/>
  <c r="AY151" i="26"/>
  <c r="AV151" i="26"/>
  <c r="AP151" i="26"/>
  <c r="AL151" i="26"/>
  <c r="AH151" i="26"/>
  <c r="AD151" i="26"/>
  <c r="T151" i="26"/>
  <c r="P151" i="26"/>
  <c r="EZ150" i="26"/>
  <c r="EQ150" i="26"/>
  <c r="EN150" i="26"/>
  <c r="EJ150" i="26"/>
  <c r="EG150" i="26"/>
  <c r="EE150" i="26"/>
  <c r="EC150" i="26"/>
  <c r="DZ150" i="26"/>
  <c r="DV150" i="26"/>
  <c r="DQ150" i="26"/>
  <c r="CT150" i="26"/>
  <c r="CN150" i="26"/>
  <c r="CG150" i="26"/>
  <c r="BT150" i="26"/>
  <c r="BH150" i="26"/>
  <c r="BF150" i="26"/>
  <c r="BC150" i="26"/>
  <c r="AY150" i="26"/>
  <c r="AV150" i="26"/>
  <c r="AP150" i="26"/>
  <c r="AL150" i="26"/>
  <c r="AH150" i="26"/>
  <c r="AD150" i="26"/>
  <c r="T150" i="26"/>
  <c r="P150" i="26"/>
  <c r="EZ149" i="26"/>
  <c r="EQ149" i="26"/>
  <c r="EN149" i="26"/>
  <c r="EJ149" i="26"/>
  <c r="EG149" i="26"/>
  <c r="EE149" i="26"/>
  <c r="EC149" i="26"/>
  <c r="DZ149" i="26"/>
  <c r="DV149" i="26"/>
  <c r="DQ149" i="26"/>
  <c r="CT149" i="26"/>
  <c r="CN149" i="26"/>
  <c r="CG149" i="26"/>
  <c r="BT149" i="26"/>
  <c r="BH149" i="26"/>
  <c r="BF149" i="26"/>
  <c r="BC149" i="26"/>
  <c r="AY149" i="26"/>
  <c r="AV149" i="26"/>
  <c r="AP149" i="26"/>
  <c r="AL149" i="26"/>
  <c r="AH149" i="26"/>
  <c r="AD149" i="26"/>
  <c r="T149" i="26"/>
  <c r="P149" i="26"/>
  <c r="EZ148" i="26"/>
  <c r="EQ148" i="26"/>
  <c r="EN148" i="26"/>
  <c r="EJ148" i="26"/>
  <c r="EG148" i="26"/>
  <c r="EE148" i="26"/>
  <c r="EC148" i="26"/>
  <c r="DZ148" i="26"/>
  <c r="DV148" i="26"/>
  <c r="DQ148" i="26"/>
  <c r="CT148" i="26"/>
  <c r="CN148" i="26"/>
  <c r="CG148" i="26"/>
  <c r="BT148" i="26"/>
  <c r="BH148" i="26"/>
  <c r="BF148" i="26"/>
  <c r="BC148" i="26"/>
  <c r="AY148" i="26"/>
  <c r="AV148" i="26"/>
  <c r="AP148" i="26"/>
  <c r="AL148" i="26"/>
  <c r="AH148" i="26"/>
  <c r="AD148" i="26"/>
  <c r="T148" i="26"/>
  <c r="P148" i="26"/>
  <c r="EZ147" i="26"/>
  <c r="EQ147" i="26"/>
  <c r="EN147" i="26"/>
  <c r="EJ147" i="26"/>
  <c r="EG147" i="26"/>
  <c r="EE147" i="26"/>
  <c r="EC147" i="26"/>
  <c r="DZ147" i="26"/>
  <c r="DV147" i="26"/>
  <c r="DQ147" i="26"/>
  <c r="CT147" i="26"/>
  <c r="CN147" i="26"/>
  <c r="CG147" i="26"/>
  <c r="BT147" i="26"/>
  <c r="BH147" i="26"/>
  <c r="BF147" i="26"/>
  <c r="BC147" i="26"/>
  <c r="AY147" i="26"/>
  <c r="AV147" i="26"/>
  <c r="AP147" i="26"/>
  <c r="AL147" i="26"/>
  <c r="AH147" i="26"/>
  <c r="AD147" i="26"/>
  <c r="T147" i="26"/>
  <c r="P147" i="26"/>
  <c r="EZ146" i="26"/>
  <c r="EQ146" i="26"/>
  <c r="EN146" i="26"/>
  <c r="EJ146" i="26"/>
  <c r="EG146" i="26"/>
  <c r="EE146" i="26"/>
  <c r="EC146" i="26"/>
  <c r="DZ146" i="26"/>
  <c r="DV146" i="26"/>
  <c r="DQ146" i="26"/>
  <c r="CT146" i="26"/>
  <c r="CN146" i="26"/>
  <c r="CG146" i="26"/>
  <c r="BT146" i="26"/>
  <c r="BH146" i="26"/>
  <c r="BF146" i="26"/>
  <c r="BC146" i="26"/>
  <c r="AY146" i="26"/>
  <c r="AV146" i="26"/>
  <c r="AP146" i="26"/>
  <c r="AL146" i="26"/>
  <c r="AH146" i="26"/>
  <c r="AD146" i="26"/>
  <c r="T146" i="26"/>
  <c r="P146" i="26"/>
  <c r="EZ145" i="26"/>
  <c r="EU145" i="26"/>
  <c r="EQ145" i="26"/>
  <c r="EN145" i="26"/>
  <c r="EJ145" i="26"/>
  <c r="EG145" i="26"/>
  <c r="EE145" i="26"/>
  <c r="EC145" i="26"/>
  <c r="DZ145" i="26"/>
  <c r="DV145" i="26"/>
  <c r="DQ145" i="26"/>
  <c r="CT145" i="26"/>
  <c r="CN145" i="26"/>
  <c r="CG145" i="26"/>
  <c r="BT145" i="26"/>
  <c r="BH145" i="26"/>
  <c r="BF145" i="26"/>
  <c r="BC145" i="26"/>
  <c r="AY145" i="26"/>
  <c r="AV145" i="26"/>
  <c r="AP145" i="26"/>
  <c r="AL145" i="26"/>
  <c r="AH145" i="26"/>
  <c r="AD145" i="26"/>
  <c r="T145" i="26"/>
  <c r="P145" i="26"/>
  <c r="EZ144" i="26"/>
  <c r="EQ144" i="26"/>
  <c r="EN144" i="26"/>
  <c r="EJ144" i="26"/>
  <c r="EG144" i="26"/>
  <c r="EE144" i="26"/>
  <c r="EC144" i="26"/>
  <c r="DZ144" i="26"/>
  <c r="DV144" i="26"/>
  <c r="DQ144" i="26"/>
  <c r="CT144" i="26"/>
  <c r="CN144" i="26"/>
  <c r="CG144" i="26"/>
  <c r="BT144" i="26"/>
  <c r="BH144" i="26"/>
  <c r="BF144" i="26"/>
  <c r="BC144" i="26"/>
  <c r="AY144" i="26"/>
  <c r="AV144" i="26"/>
  <c r="AP144" i="26"/>
  <c r="AL144" i="26"/>
  <c r="AH144" i="26"/>
  <c r="AD144" i="26"/>
  <c r="T144" i="26"/>
  <c r="P144" i="26"/>
  <c r="EZ143" i="26"/>
  <c r="EQ143" i="26"/>
  <c r="EN143" i="26"/>
  <c r="EJ143" i="26"/>
  <c r="EG143" i="26"/>
  <c r="EE143" i="26"/>
  <c r="EC143" i="26"/>
  <c r="DZ143" i="26"/>
  <c r="DV143" i="26"/>
  <c r="DQ143" i="26"/>
  <c r="CT143" i="26"/>
  <c r="CN143" i="26"/>
  <c r="CG143" i="26"/>
  <c r="BT143" i="26"/>
  <c r="BH143" i="26"/>
  <c r="BF143" i="26"/>
  <c r="BC143" i="26"/>
  <c r="AY143" i="26"/>
  <c r="AV143" i="26"/>
  <c r="AP143" i="26"/>
  <c r="AL143" i="26"/>
  <c r="AH143" i="26"/>
  <c r="AD143" i="26"/>
  <c r="T143" i="26"/>
  <c r="P143" i="26"/>
  <c r="EZ142" i="26"/>
  <c r="EU142" i="26"/>
  <c r="EQ142" i="26"/>
  <c r="EN142" i="26"/>
  <c r="EJ142" i="26"/>
  <c r="EG142" i="26"/>
  <c r="EE142" i="26"/>
  <c r="EC142" i="26"/>
  <c r="DZ142" i="26"/>
  <c r="DV142" i="26"/>
  <c r="DQ142" i="26"/>
  <c r="CT142" i="26"/>
  <c r="CN142" i="26"/>
  <c r="CG142" i="26"/>
  <c r="BT142" i="26"/>
  <c r="BH142" i="26"/>
  <c r="BF142" i="26"/>
  <c r="BC142" i="26"/>
  <c r="AY142" i="26"/>
  <c r="AV142" i="26"/>
  <c r="AP142" i="26"/>
  <c r="AL142" i="26"/>
  <c r="AH142" i="26"/>
  <c r="AD142" i="26"/>
  <c r="T142" i="26"/>
  <c r="P142" i="26"/>
  <c r="EZ141" i="26"/>
  <c r="EQ141" i="26"/>
  <c r="EN141" i="26"/>
  <c r="EJ141" i="26"/>
  <c r="EG141" i="26"/>
  <c r="EE141" i="26"/>
  <c r="EC141" i="26"/>
  <c r="DZ141" i="26"/>
  <c r="DV141" i="26"/>
  <c r="DQ141" i="26"/>
  <c r="CT141" i="26"/>
  <c r="CN141" i="26"/>
  <c r="CG141" i="26"/>
  <c r="BT141" i="26"/>
  <c r="BH141" i="26"/>
  <c r="BF141" i="26"/>
  <c r="BC141" i="26"/>
  <c r="AY141" i="26"/>
  <c r="AV141" i="26"/>
  <c r="AP141" i="26"/>
  <c r="AL141" i="26"/>
  <c r="AH141" i="26"/>
  <c r="AD141" i="26"/>
  <c r="T141" i="26"/>
  <c r="P141" i="26"/>
  <c r="EZ140" i="26"/>
  <c r="EQ140" i="26"/>
  <c r="EN140" i="26"/>
  <c r="EJ140" i="26"/>
  <c r="EG140" i="26"/>
  <c r="EE140" i="26"/>
  <c r="EC140" i="26"/>
  <c r="DZ140" i="26"/>
  <c r="DV140" i="26"/>
  <c r="DQ140" i="26"/>
  <c r="CT140" i="26"/>
  <c r="CN140" i="26"/>
  <c r="CG140" i="26"/>
  <c r="BT140" i="26"/>
  <c r="BH140" i="26"/>
  <c r="BF140" i="26"/>
  <c r="BC140" i="26"/>
  <c r="AY140" i="26"/>
  <c r="AV140" i="26"/>
  <c r="AP140" i="26"/>
  <c r="AL140" i="26"/>
  <c r="AH140" i="26"/>
  <c r="AD140" i="26"/>
  <c r="T140" i="26"/>
  <c r="P140" i="26"/>
  <c r="EZ139" i="26"/>
  <c r="EQ139" i="26"/>
  <c r="EN139" i="26"/>
  <c r="EJ139" i="26"/>
  <c r="EG139" i="26"/>
  <c r="EE139" i="26"/>
  <c r="EC139" i="26"/>
  <c r="DZ139" i="26"/>
  <c r="DV139" i="26"/>
  <c r="DQ139" i="26"/>
  <c r="CT139" i="26"/>
  <c r="CN139" i="26"/>
  <c r="CG139" i="26"/>
  <c r="BT139" i="26"/>
  <c r="BH139" i="26"/>
  <c r="BF139" i="26"/>
  <c r="BC139" i="26"/>
  <c r="AY139" i="26"/>
  <c r="AV139" i="26"/>
  <c r="AP139" i="26"/>
  <c r="AL139" i="26"/>
  <c r="AH139" i="26"/>
  <c r="AD139" i="26"/>
  <c r="T139" i="26"/>
  <c r="P139" i="26"/>
  <c r="EZ138" i="26"/>
  <c r="EQ138" i="26"/>
  <c r="EN138" i="26"/>
  <c r="EJ138" i="26"/>
  <c r="EG138" i="26"/>
  <c r="EE138" i="26"/>
  <c r="EC138" i="26"/>
  <c r="DZ138" i="26"/>
  <c r="DV138" i="26"/>
  <c r="DQ138" i="26"/>
  <c r="CT138" i="26"/>
  <c r="CN138" i="26"/>
  <c r="CG138" i="26"/>
  <c r="BT138" i="26"/>
  <c r="BH138" i="26"/>
  <c r="BF138" i="26"/>
  <c r="BC138" i="26"/>
  <c r="AY138" i="26"/>
  <c r="AV138" i="26"/>
  <c r="AP138" i="26"/>
  <c r="AL138" i="26"/>
  <c r="AH138" i="26"/>
  <c r="AD138" i="26"/>
  <c r="T138" i="26"/>
  <c r="P138" i="26"/>
  <c r="EZ137" i="26"/>
  <c r="EU137" i="26"/>
  <c r="EQ137" i="26"/>
  <c r="EN137" i="26"/>
  <c r="EJ137" i="26"/>
  <c r="EG137" i="26"/>
  <c r="EE137" i="26"/>
  <c r="EC137" i="26"/>
  <c r="DZ137" i="26"/>
  <c r="DV137" i="26"/>
  <c r="DQ137" i="26"/>
  <c r="CT137" i="26"/>
  <c r="CN137" i="26"/>
  <c r="CG137" i="26"/>
  <c r="BT137" i="26"/>
  <c r="BH137" i="26"/>
  <c r="BF137" i="26"/>
  <c r="BC137" i="26"/>
  <c r="AY137" i="26"/>
  <c r="AV137" i="26"/>
  <c r="AP137" i="26"/>
  <c r="AL137" i="26"/>
  <c r="AH137" i="26"/>
  <c r="AD137" i="26"/>
  <c r="T137" i="26"/>
  <c r="P137" i="26"/>
  <c r="EZ136" i="26"/>
  <c r="EQ136" i="26"/>
  <c r="EN136" i="26"/>
  <c r="EJ136" i="26"/>
  <c r="EG136" i="26"/>
  <c r="EE136" i="26"/>
  <c r="EC136" i="26"/>
  <c r="DZ136" i="26"/>
  <c r="DV136" i="26"/>
  <c r="DQ136" i="26"/>
  <c r="CT136" i="26"/>
  <c r="CN136" i="26"/>
  <c r="CG136" i="26"/>
  <c r="BT136" i="26"/>
  <c r="BH136" i="26"/>
  <c r="BF136" i="26"/>
  <c r="BC136" i="26"/>
  <c r="AY136" i="26"/>
  <c r="AV136" i="26"/>
  <c r="AP136" i="26"/>
  <c r="AL136" i="26"/>
  <c r="AH136" i="26"/>
  <c r="AD136" i="26"/>
  <c r="T136" i="26"/>
  <c r="P136" i="26"/>
  <c r="EZ135" i="26"/>
  <c r="EQ135" i="26"/>
  <c r="EN135" i="26"/>
  <c r="EJ135" i="26"/>
  <c r="EG135" i="26"/>
  <c r="EE135" i="26"/>
  <c r="EC135" i="26"/>
  <c r="DZ135" i="26"/>
  <c r="DV135" i="26"/>
  <c r="DQ135" i="26"/>
  <c r="CT135" i="26"/>
  <c r="CN135" i="26"/>
  <c r="CG135" i="26"/>
  <c r="BT135" i="26"/>
  <c r="BH135" i="26"/>
  <c r="BF135" i="26"/>
  <c r="BC135" i="26"/>
  <c r="AY135" i="26"/>
  <c r="AV135" i="26"/>
  <c r="AP135" i="26"/>
  <c r="AL135" i="26"/>
  <c r="AH135" i="26"/>
  <c r="AD135" i="26"/>
  <c r="T135" i="26"/>
  <c r="P135" i="26"/>
  <c r="EZ134" i="26"/>
  <c r="EQ134" i="26"/>
  <c r="EN134" i="26"/>
  <c r="EJ134" i="26"/>
  <c r="EG134" i="26"/>
  <c r="EE134" i="26"/>
  <c r="EC134" i="26"/>
  <c r="DZ134" i="26"/>
  <c r="DV134" i="26"/>
  <c r="DQ134" i="26"/>
  <c r="CT134" i="26"/>
  <c r="CN134" i="26"/>
  <c r="CG134" i="26"/>
  <c r="BT134" i="26"/>
  <c r="BH134" i="26"/>
  <c r="BF134" i="26"/>
  <c r="BC134" i="26"/>
  <c r="AY134" i="26"/>
  <c r="AV134" i="26"/>
  <c r="AP134" i="26"/>
  <c r="AL134" i="26"/>
  <c r="AH134" i="26"/>
  <c r="AD134" i="26"/>
  <c r="T134" i="26"/>
  <c r="P134" i="26"/>
  <c r="EZ133" i="26"/>
  <c r="EQ133" i="26"/>
  <c r="EN133" i="26"/>
  <c r="EJ133" i="26"/>
  <c r="EG133" i="26"/>
  <c r="EE133" i="26"/>
  <c r="EC133" i="26"/>
  <c r="DZ133" i="26"/>
  <c r="DV133" i="26"/>
  <c r="DQ133" i="26"/>
  <c r="CT133" i="26"/>
  <c r="CN133" i="26"/>
  <c r="CG133" i="26"/>
  <c r="BT133" i="26"/>
  <c r="BH133" i="26"/>
  <c r="BF133" i="26"/>
  <c r="BC133" i="26"/>
  <c r="AY133" i="26"/>
  <c r="AV133" i="26"/>
  <c r="AP133" i="26"/>
  <c r="AL133" i="26"/>
  <c r="AH133" i="26"/>
  <c r="AD133" i="26"/>
  <c r="T133" i="26"/>
  <c r="P133" i="26"/>
  <c r="EZ132" i="26"/>
  <c r="EQ132" i="26"/>
  <c r="EN132" i="26"/>
  <c r="EJ132" i="26"/>
  <c r="EG132" i="26"/>
  <c r="EE132" i="26"/>
  <c r="EC132" i="26"/>
  <c r="DZ132" i="26"/>
  <c r="DV132" i="26"/>
  <c r="DQ132" i="26"/>
  <c r="CT132" i="26"/>
  <c r="CN132" i="26"/>
  <c r="CG132" i="26"/>
  <c r="BT132" i="26"/>
  <c r="BH132" i="26"/>
  <c r="BF132" i="26"/>
  <c r="BC132" i="26"/>
  <c r="AY132" i="26"/>
  <c r="AV132" i="26"/>
  <c r="AP132" i="26"/>
  <c r="AL132" i="26"/>
  <c r="AH132" i="26"/>
  <c r="AD132" i="26"/>
  <c r="T132" i="26"/>
  <c r="P132" i="26"/>
  <c r="EZ131" i="26"/>
  <c r="EN131" i="26"/>
  <c r="EJ131" i="26"/>
  <c r="EG131" i="26"/>
  <c r="EE131" i="26"/>
  <c r="EC131" i="26"/>
  <c r="DZ131" i="26"/>
  <c r="DV131" i="26"/>
  <c r="DQ131" i="26"/>
  <c r="CT131" i="26"/>
  <c r="CN131" i="26"/>
  <c r="CG131" i="26"/>
  <c r="BT131" i="26"/>
  <c r="BH131" i="26"/>
  <c r="BF131" i="26"/>
  <c r="BC131" i="26"/>
  <c r="AY131" i="26"/>
  <c r="AV131" i="26"/>
  <c r="AP131" i="26"/>
  <c r="AL131" i="26"/>
  <c r="AH131" i="26"/>
  <c r="AD131" i="26"/>
  <c r="T131" i="26"/>
  <c r="P131" i="26"/>
  <c r="EZ130" i="26"/>
  <c r="EN130" i="26"/>
  <c r="EJ130" i="26"/>
  <c r="EG130" i="26"/>
  <c r="EE130" i="26"/>
  <c r="EC130" i="26"/>
  <c r="DZ130" i="26"/>
  <c r="DV130" i="26"/>
  <c r="DQ130" i="26"/>
  <c r="CT130" i="26"/>
  <c r="CN130" i="26"/>
  <c r="CG130" i="26"/>
  <c r="BT130" i="26"/>
  <c r="BH130" i="26"/>
  <c r="BF130" i="26"/>
  <c r="BC130" i="26"/>
  <c r="AY130" i="26"/>
  <c r="AV130" i="26"/>
  <c r="AP130" i="26"/>
  <c r="AL130" i="26"/>
  <c r="AH130" i="26"/>
  <c r="AD130" i="26"/>
  <c r="T130" i="26"/>
  <c r="P130" i="26"/>
  <c r="EZ129" i="26"/>
  <c r="EN129" i="26"/>
  <c r="EQ129" i="26" s="1"/>
  <c r="EJ129" i="26"/>
  <c r="EG129" i="26"/>
  <c r="EE129" i="26"/>
  <c r="EC129" i="26"/>
  <c r="DZ129" i="26"/>
  <c r="DV129" i="26"/>
  <c r="DQ129" i="26"/>
  <c r="CT129" i="26"/>
  <c r="CN129" i="26"/>
  <c r="CG129" i="26"/>
  <c r="BT129" i="26"/>
  <c r="BH129" i="26"/>
  <c r="BF129" i="26"/>
  <c r="BC129" i="26"/>
  <c r="AY129" i="26"/>
  <c r="AV129" i="26"/>
  <c r="AP129" i="26"/>
  <c r="AL129" i="26"/>
  <c r="AH129" i="26"/>
  <c r="AD129" i="26"/>
  <c r="T129" i="26"/>
  <c r="P129" i="26"/>
  <c r="EZ128" i="26"/>
  <c r="EN128" i="26"/>
  <c r="EQ128" i="26" s="1"/>
  <c r="EJ128" i="26"/>
  <c r="EG128" i="26"/>
  <c r="EE128" i="26"/>
  <c r="EC128" i="26"/>
  <c r="DZ128" i="26"/>
  <c r="DV128" i="26"/>
  <c r="DQ128" i="26"/>
  <c r="CT128" i="26"/>
  <c r="CN128" i="26"/>
  <c r="CG128" i="26"/>
  <c r="BT128" i="26"/>
  <c r="BH128" i="26"/>
  <c r="BF128" i="26"/>
  <c r="BC128" i="26"/>
  <c r="AY128" i="26"/>
  <c r="AV128" i="26"/>
  <c r="AP128" i="26"/>
  <c r="AL128" i="26"/>
  <c r="AH128" i="26"/>
  <c r="AD128" i="26"/>
  <c r="T128" i="26"/>
  <c r="P128" i="26"/>
  <c r="EZ127" i="26"/>
  <c r="EN127" i="26"/>
  <c r="EQ127" i="26" s="1"/>
  <c r="EJ127" i="26"/>
  <c r="EG127" i="26"/>
  <c r="EE127" i="26"/>
  <c r="EC127" i="26"/>
  <c r="DZ127" i="26"/>
  <c r="DV127" i="26"/>
  <c r="DQ127" i="26"/>
  <c r="CT127" i="26"/>
  <c r="CN127" i="26"/>
  <c r="CG127" i="26"/>
  <c r="BT127" i="26"/>
  <c r="BH127" i="26"/>
  <c r="BF127" i="26"/>
  <c r="BC127" i="26"/>
  <c r="AY127" i="26"/>
  <c r="AV127" i="26"/>
  <c r="AP127" i="26"/>
  <c r="AL127" i="26"/>
  <c r="AH127" i="26"/>
  <c r="AD127" i="26"/>
  <c r="T127" i="26"/>
  <c r="P127" i="26"/>
  <c r="EZ126" i="26"/>
  <c r="EN126" i="26"/>
  <c r="EQ126" i="26" s="1"/>
  <c r="EJ126" i="26"/>
  <c r="EG126" i="26"/>
  <c r="EE126" i="26"/>
  <c r="EC126" i="26"/>
  <c r="DZ126" i="26"/>
  <c r="DV126" i="26"/>
  <c r="DQ126" i="26"/>
  <c r="CT126" i="26"/>
  <c r="CN126" i="26"/>
  <c r="CG126" i="26"/>
  <c r="BT126" i="26"/>
  <c r="BH126" i="26"/>
  <c r="BF126" i="26"/>
  <c r="BC126" i="26"/>
  <c r="AY126" i="26"/>
  <c r="AV126" i="26"/>
  <c r="AP126" i="26"/>
  <c r="AL126" i="26"/>
  <c r="AH126" i="26"/>
  <c r="AD126" i="26"/>
  <c r="T126" i="26"/>
  <c r="P126" i="26"/>
  <c r="EZ125" i="26"/>
  <c r="EN125" i="26"/>
  <c r="EQ125" i="26" s="1"/>
  <c r="EJ125" i="26"/>
  <c r="EG125" i="26"/>
  <c r="EE125" i="26"/>
  <c r="EC125" i="26"/>
  <c r="DZ125" i="26"/>
  <c r="DV125" i="26"/>
  <c r="DQ125" i="26"/>
  <c r="CT125" i="26"/>
  <c r="CN125" i="26"/>
  <c r="CG125" i="26"/>
  <c r="BT125" i="26"/>
  <c r="BH125" i="26"/>
  <c r="BF125" i="26"/>
  <c r="BC125" i="26"/>
  <c r="AY125" i="26"/>
  <c r="AV125" i="26"/>
  <c r="AP125" i="26"/>
  <c r="AL125" i="26"/>
  <c r="AH125" i="26"/>
  <c r="AD125" i="26"/>
  <c r="T125" i="26"/>
  <c r="P125" i="26"/>
  <c r="EZ124" i="26"/>
  <c r="EN124" i="26"/>
  <c r="EQ124" i="26" s="1"/>
  <c r="EJ124" i="26"/>
  <c r="EG124" i="26"/>
  <c r="EE124" i="26"/>
  <c r="EC124" i="26"/>
  <c r="DZ124" i="26"/>
  <c r="DV124" i="26"/>
  <c r="DQ124" i="26"/>
  <c r="CT124" i="26"/>
  <c r="CN124" i="26"/>
  <c r="CG124" i="26"/>
  <c r="BT124" i="26"/>
  <c r="BH124" i="26"/>
  <c r="BF124" i="26"/>
  <c r="BC124" i="26"/>
  <c r="AY124" i="26"/>
  <c r="AV124" i="26"/>
  <c r="AP124" i="26"/>
  <c r="AL124" i="26"/>
  <c r="AH124" i="26"/>
  <c r="AD124" i="26"/>
  <c r="T124" i="26"/>
  <c r="P124" i="26"/>
  <c r="EZ123" i="26"/>
  <c r="EN123" i="26"/>
  <c r="EQ123" i="26" s="1"/>
  <c r="EJ123" i="26"/>
  <c r="EG123" i="26"/>
  <c r="EE123" i="26"/>
  <c r="EC123" i="26"/>
  <c r="DZ123" i="26"/>
  <c r="DV123" i="26"/>
  <c r="DQ123" i="26"/>
  <c r="CT123" i="26"/>
  <c r="CN123" i="26"/>
  <c r="CG123" i="26"/>
  <c r="BT123" i="26"/>
  <c r="BH123" i="26"/>
  <c r="BF123" i="26"/>
  <c r="BC123" i="26"/>
  <c r="AY123" i="26"/>
  <c r="AV123" i="26"/>
  <c r="AP123" i="26"/>
  <c r="AL123" i="26"/>
  <c r="AH123" i="26"/>
  <c r="AD123" i="26"/>
  <c r="T123" i="26"/>
  <c r="P123" i="26"/>
  <c r="EZ122" i="26"/>
  <c r="EN122" i="26"/>
  <c r="EJ122" i="26"/>
  <c r="EG122" i="26"/>
  <c r="EE122" i="26"/>
  <c r="EC122" i="26"/>
  <c r="DZ122" i="26"/>
  <c r="DV122" i="26"/>
  <c r="DQ122" i="26"/>
  <c r="CT122" i="26"/>
  <c r="CN122" i="26"/>
  <c r="CG122" i="26"/>
  <c r="BT122" i="26"/>
  <c r="BH122" i="26"/>
  <c r="BF122" i="26"/>
  <c r="BC122" i="26"/>
  <c r="AY122" i="26"/>
  <c r="AV122" i="26"/>
  <c r="AP122" i="26"/>
  <c r="AL122" i="26"/>
  <c r="AH122" i="26"/>
  <c r="AD122" i="26"/>
  <c r="T122" i="26"/>
  <c r="P122" i="26"/>
  <c r="EZ121" i="26"/>
  <c r="EN121" i="26"/>
  <c r="EQ121" i="26" s="1"/>
  <c r="EJ121" i="26"/>
  <c r="EG121" i="26"/>
  <c r="EE121" i="26"/>
  <c r="EC121" i="26"/>
  <c r="DZ121" i="26"/>
  <c r="DV121" i="26"/>
  <c r="DQ121" i="26"/>
  <c r="CT121" i="26"/>
  <c r="CN121" i="26"/>
  <c r="CG121" i="26"/>
  <c r="BT121" i="26"/>
  <c r="BH121" i="26"/>
  <c r="BF121" i="26"/>
  <c r="BC121" i="26"/>
  <c r="AY121" i="26"/>
  <c r="AV121" i="26"/>
  <c r="AP121" i="26"/>
  <c r="AL121" i="26"/>
  <c r="AH121" i="26"/>
  <c r="AD121" i="26"/>
  <c r="T121" i="26"/>
  <c r="P121" i="26"/>
  <c r="EZ120" i="26"/>
  <c r="EN120" i="26"/>
  <c r="EQ120" i="26" s="1"/>
  <c r="EJ120" i="26"/>
  <c r="EG120" i="26"/>
  <c r="EE120" i="26"/>
  <c r="EC120" i="26"/>
  <c r="DZ120" i="26"/>
  <c r="DV120" i="26"/>
  <c r="DQ120" i="26"/>
  <c r="CT120" i="26"/>
  <c r="CN120" i="26"/>
  <c r="CG120" i="26"/>
  <c r="BT120" i="26"/>
  <c r="BH120" i="26"/>
  <c r="BF120" i="26"/>
  <c r="BC120" i="26"/>
  <c r="AY120" i="26"/>
  <c r="AV120" i="26"/>
  <c r="AP120" i="26"/>
  <c r="AL120" i="26"/>
  <c r="AH120" i="26"/>
  <c r="AD120" i="26"/>
  <c r="T120" i="26"/>
  <c r="P120" i="26"/>
  <c r="EX119" i="26"/>
  <c r="EW119" i="26"/>
  <c r="EV119" i="26"/>
  <c r="ET119" i="26"/>
  <c r="ES119" i="26"/>
  <c r="ER119" i="26"/>
  <c r="EP119" i="26"/>
  <c r="EO119" i="26"/>
  <c r="EM119" i="26"/>
  <c r="EL119" i="26"/>
  <c r="EK119" i="26"/>
  <c r="EI119" i="26"/>
  <c r="EH119" i="26"/>
  <c r="EF119" i="26"/>
  <c r="ED119" i="26"/>
  <c r="EB119" i="26"/>
  <c r="EA119" i="26"/>
  <c r="DY119" i="26"/>
  <c r="DX119" i="26"/>
  <c r="DW119" i="26"/>
  <c r="DU119" i="26"/>
  <c r="DT119" i="26"/>
  <c r="DS119" i="26"/>
  <c r="DR119" i="26"/>
  <c r="DP119" i="26"/>
  <c r="DO119" i="26"/>
  <c r="DN119" i="26"/>
  <c r="DM119" i="26"/>
  <c r="DL119" i="26"/>
  <c r="DK119" i="26"/>
  <c r="DJ119" i="26"/>
  <c r="DI119" i="26"/>
  <c r="DH119" i="26"/>
  <c r="DG119" i="26"/>
  <c r="DF119" i="26"/>
  <c r="DE119" i="26"/>
  <c r="DD119" i="26"/>
  <c r="DC119" i="26"/>
  <c r="DB119" i="26"/>
  <c r="DA119" i="26"/>
  <c r="CZ119" i="26"/>
  <c r="CY119" i="26"/>
  <c r="CX119" i="26"/>
  <c r="CW119" i="26"/>
  <c r="CV119" i="26"/>
  <c r="CU119" i="26"/>
  <c r="CS119" i="26"/>
  <c r="CR119" i="26"/>
  <c r="CQ119" i="26"/>
  <c r="CP119" i="26"/>
  <c r="CO119" i="26"/>
  <c r="CM119" i="26"/>
  <c r="CL119" i="26"/>
  <c r="CK119" i="26"/>
  <c r="CJ119" i="26"/>
  <c r="CI119" i="26"/>
  <c r="CH119" i="26"/>
  <c r="CF119" i="26"/>
  <c r="CE119" i="26"/>
  <c r="CD119" i="26"/>
  <c r="CC119" i="26"/>
  <c r="CB119" i="26"/>
  <c r="CA119" i="26"/>
  <c r="BZ119" i="26"/>
  <c r="BY119" i="26"/>
  <c r="BX119" i="26"/>
  <c r="BW119" i="26"/>
  <c r="BV119" i="26"/>
  <c r="BU119" i="26"/>
  <c r="BS119" i="26"/>
  <c r="BR119" i="26"/>
  <c r="BQ119" i="26"/>
  <c r="BP119" i="26"/>
  <c r="BO119" i="26"/>
  <c r="BN119" i="26"/>
  <c r="BM119" i="26"/>
  <c r="BL119" i="26"/>
  <c r="BK119" i="26"/>
  <c r="BJ119" i="26"/>
  <c r="BI119" i="26"/>
  <c r="BG119" i="26"/>
  <c r="BE119" i="26"/>
  <c r="BD119" i="26"/>
  <c r="BB119" i="26"/>
  <c r="BA119" i="26"/>
  <c r="AZ119" i="26"/>
  <c r="AX119" i="26"/>
  <c r="AW119" i="26"/>
  <c r="AU119" i="26"/>
  <c r="AT119" i="26"/>
  <c r="AS119" i="26"/>
  <c r="AR119" i="26"/>
  <c r="AQ119" i="26"/>
  <c r="AO119" i="26"/>
  <c r="AN119" i="26"/>
  <c r="AM119" i="26"/>
  <c r="AK119" i="26"/>
  <c r="AJ119" i="26"/>
  <c r="AI119" i="26"/>
  <c r="AG119" i="26"/>
  <c r="AF119" i="26"/>
  <c r="AE119" i="26"/>
  <c r="AC119" i="26"/>
  <c r="AB119" i="26"/>
  <c r="AA119" i="26"/>
  <c r="Z119" i="26"/>
  <c r="Y119" i="26"/>
  <c r="X119" i="26"/>
  <c r="W119" i="26"/>
  <c r="V119" i="26"/>
  <c r="U119" i="26"/>
  <c r="S119" i="26"/>
  <c r="R119" i="26"/>
  <c r="Q119" i="26"/>
  <c r="O119" i="26"/>
  <c r="N119" i="26"/>
  <c r="M119" i="26"/>
  <c r="L119" i="26"/>
  <c r="K119" i="26"/>
  <c r="EZ118" i="26"/>
  <c r="EQ118" i="26"/>
  <c r="EN118" i="26"/>
  <c r="EJ118" i="26"/>
  <c r="EG118" i="26"/>
  <c r="EE118" i="26"/>
  <c r="EC118" i="26"/>
  <c r="DZ118" i="26"/>
  <c r="DV118" i="26"/>
  <c r="DQ118" i="26"/>
  <c r="CT118" i="26"/>
  <c r="CN118" i="26"/>
  <c r="CG118" i="26"/>
  <c r="BT118" i="26"/>
  <c r="BH118" i="26"/>
  <c r="BF118" i="26"/>
  <c r="BC118" i="26"/>
  <c r="AY118" i="26"/>
  <c r="AV118" i="26"/>
  <c r="AP118" i="26"/>
  <c r="AL118" i="26"/>
  <c r="AH118" i="26"/>
  <c r="AD118" i="26"/>
  <c r="T118" i="26"/>
  <c r="P118" i="26"/>
  <c r="EZ117" i="26"/>
  <c r="EQ117" i="26"/>
  <c r="EN117" i="26"/>
  <c r="EJ117" i="26"/>
  <c r="EG117" i="26"/>
  <c r="EE117" i="26"/>
  <c r="EC117" i="26"/>
  <c r="DZ117" i="26"/>
  <c r="DV117" i="26"/>
  <c r="DQ117" i="26"/>
  <c r="CT117" i="26"/>
  <c r="CN117" i="26"/>
  <c r="CG117" i="26"/>
  <c r="BT117" i="26"/>
  <c r="BH117" i="26"/>
  <c r="BF117" i="26"/>
  <c r="BC117" i="26"/>
  <c r="AY117" i="26"/>
  <c r="AV117" i="26"/>
  <c r="AP117" i="26"/>
  <c r="AL117" i="26"/>
  <c r="AH117" i="26"/>
  <c r="AD117" i="26"/>
  <c r="T117" i="26"/>
  <c r="P117" i="26"/>
  <c r="EZ116" i="26"/>
  <c r="EQ116" i="26"/>
  <c r="EN116" i="26"/>
  <c r="EJ116" i="26"/>
  <c r="EG116" i="26"/>
  <c r="EE116" i="26"/>
  <c r="EC116" i="26"/>
  <c r="DZ116" i="26"/>
  <c r="DV116" i="26"/>
  <c r="DQ116" i="26"/>
  <c r="CT116" i="26"/>
  <c r="CN116" i="26"/>
  <c r="CG116" i="26"/>
  <c r="BT116" i="26"/>
  <c r="BH116" i="26"/>
  <c r="BF116" i="26"/>
  <c r="BC116" i="26"/>
  <c r="AY116" i="26"/>
  <c r="AV116" i="26"/>
  <c r="AP116" i="26"/>
  <c r="AL116" i="26"/>
  <c r="AH116" i="26"/>
  <c r="AD116" i="26"/>
  <c r="T116" i="26"/>
  <c r="P116" i="26"/>
  <c r="EZ115" i="26"/>
  <c r="EQ115" i="26"/>
  <c r="EN115" i="26"/>
  <c r="EG115" i="26"/>
  <c r="EE115" i="26"/>
  <c r="EC115" i="26"/>
  <c r="DZ115" i="26"/>
  <c r="DV115" i="26"/>
  <c r="DQ115" i="26"/>
  <c r="CT115" i="26"/>
  <c r="CN115" i="26"/>
  <c r="CG115" i="26"/>
  <c r="BT115" i="26"/>
  <c r="BH115" i="26"/>
  <c r="BF115" i="26"/>
  <c r="BC115" i="26"/>
  <c r="AY115" i="26"/>
  <c r="AV115" i="26"/>
  <c r="AP115" i="26"/>
  <c r="AL115" i="26"/>
  <c r="AH115" i="26"/>
  <c r="AD115" i="26"/>
  <c r="T115" i="26"/>
  <c r="P115" i="26"/>
  <c r="EZ114" i="26"/>
  <c r="EQ114" i="26"/>
  <c r="EN114" i="26"/>
  <c r="EJ114" i="26"/>
  <c r="EG114" i="26"/>
  <c r="EE114" i="26"/>
  <c r="EC114" i="26"/>
  <c r="DZ114" i="26"/>
  <c r="DV114" i="26"/>
  <c r="DQ114" i="26"/>
  <c r="CT114" i="26"/>
  <c r="CN114" i="26"/>
  <c r="CG114" i="26"/>
  <c r="BT114" i="26"/>
  <c r="BH114" i="26"/>
  <c r="BF114" i="26"/>
  <c r="BC114" i="26"/>
  <c r="AY114" i="26"/>
  <c r="AV114" i="26"/>
  <c r="AP114" i="26"/>
  <c r="AL114" i="26"/>
  <c r="AH114" i="26"/>
  <c r="AD114" i="26"/>
  <c r="T114" i="26"/>
  <c r="P114" i="26"/>
  <c r="EZ113" i="26"/>
  <c r="ES113" i="26"/>
  <c r="EQ113" i="26"/>
  <c r="EN113" i="26"/>
  <c r="EJ113" i="26"/>
  <c r="EG113" i="26"/>
  <c r="EE113" i="26"/>
  <c r="EC113" i="26"/>
  <c r="DZ113" i="26"/>
  <c r="DV113" i="26"/>
  <c r="DQ113" i="26"/>
  <c r="CT113" i="26"/>
  <c r="CN113" i="26"/>
  <c r="CG113" i="26"/>
  <c r="BT113" i="26"/>
  <c r="BH113" i="26"/>
  <c r="BF113" i="26"/>
  <c r="BC113" i="26"/>
  <c r="AY113" i="26"/>
  <c r="AV113" i="26"/>
  <c r="AP113" i="26"/>
  <c r="AL113" i="26"/>
  <c r="AH113" i="26"/>
  <c r="AD113" i="26"/>
  <c r="T113" i="26"/>
  <c r="P113" i="26"/>
  <c r="EZ112" i="26"/>
  <c r="EQ112" i="26"/>
  <c r="EN112" i="26"/>
  <c r="EJ112" i="26"/>
  <c r="EG112" i="26"/>
  <c r="EE112" i="26"/>
  <c r="EC112" i="26"/>
  <c r="DZ112" i="26"/>
  <c r="DV112" i="26"/>
  <c r="DQ112" i="26"/>
  <c r="CT112" i="26"/>
  <c r="CN112" i="26"/>
  <c r="CG112" i="26"/>
  <c r="BT112" i="26"/>
  <c r="BH112" i="26"/>
  <c r="BF112" i="26"/>
  <c r="BC112" i="26"/>
  <c r="AY112" i="26"/>
  <c r="AV112" i="26"/>
  <c r="AP112" i="26"/>
  <c r="AL112" i="26"/>
  <c r="AH112" i="26"/>
  <c r="AD112" i="26"/>
  <c r="T112" i="26"/>
  <c r="P112" i="26"/>
  <c r="EZ111" i="26"/>
  <c r="EQ111" i="26"/>
  <c r="EN111" i="26"/>
  <c r="EJ111" i="26"/>
  <c r="EG111" i="26"/>
  <c r="EE111" i="26"/>
  <c r="EC111" i="26"/>
  <c r="DZ111" i="26"/>
  <c r="DV111" i="26"/>
  <c r="DQ111" i="26"/>
  <c r="CT111" i="26"/>
  <c r="CN111" i="26"/>
  <c r="CG111" i="26"/>
  <c r="BT111" i="26"/>
  <c r="BH111" i="26"/>
  <c r="BF111" i="26"/>
  <c r="BC111" i="26"/>
  <c r="AY111" i="26"/>
  <c r="AV111" i="26"/>
  <c r="AP111" i="26"/>
  <c r="AL111" i="26"/>
  <c r="AH111" i="26"/>
  <c r="AD111" i="26"/>
  <c r="T111" i="26"/>
  <c r="P111" i="26"/>
  <c r="EZ110" i="26"/>
  <c r="EQ110" i="26"/>
  <c r="EN110" i="26"/>
  <c r="EG110" i="26"/>
  <c r="EE110" i="26"/>
  <c r="EC110" i="26"/>
  <c r="DZ110" i="26"/>
  <c r="DV110" i="26"/>
  <c r="DQ110" i="26"/>
  <c r="CT110" i="26"/>
  <c r="CN110" i="26"/>
  <c r="CG110" i="26"/>
  <c r="BT110" i="26"/>
  <c r="BH110" i="26"/>
  <c r="BF110" i="26"/>
  <c r="BC110" i="26"/>
  <c r="AY110" i="26"/>
  <c r="AV110" i="26"/>
  <c r="AP110" i="26"/>
  <c r="AL110" i="26"/>
  <c r="AH110" i="26"/>
  <c r="AD110" i="26"/>
  <c r="T110" i="26"/>
  <c r="P110" i="26"/>
  <c r="EZ109" i="26"/>
  <c r="EQ109" i="26"/>
  <c r="EN109" i="26"/>
  <c r="EG109" i="26"/>
  <c r="EE109" i="26"/>
  <c r="EC109" i="26"/>
  <c r="DZ109" i="26"/>
  <c r="DV109" i="26"/>
  <c r="DQ109" i="26"/>
  <c r="CT109" i="26"/>
  <c r="CN109" i="26"/>
  <c r="CG109" i="26"/>
  <c r="BT109" i="26"/>
  <c r="BH109" i="26"/>
  <c r="BF109" i="26"/>
  <c r="BC109" i="26"/>
  <c r="AY109" i="26"/>
  <c r="AV109" i="26"/>
  <c r="AP109" i="26"/>
  <c r="AL109" i="26"/>
  <c r="AH109" i="26"/>
  <c r="AD109" i="26"/>
  <c r="T109" i="26"/>
  <c r="P109" i="26"/>
  <c r="EZ108" i="26"/>
  <c r="EQ108" i="26"/>
  <c r="EN108" i="26"/>
  <c r="EG108" i="26"/>
  <c r="EE108" i="26"/>
  <c r="EC108" i="26"/>
  <c r="DZ108" i="26"/>
  <c r="DV108" i="26"/>
  <c r="DQ108" i="26"/>
  <c r="CT108" i="26"/>
  <c r="CN108" i="26"/>
  <c r="CG108" i="26"/>
  <c r="BT108" i="26"/>
  <c r="BH108" i="26"/>
  <c r="BF108" i="26"/>
  <c r="BC108" i="26"/>
  <c r="AY108" i="26"/>
  <c r="AV108" i="26"/>
  <c r="AP108" i="26"/>
  <c r="AL108" i="26"/>
  <c r="AH108" i="26"/>
  <c r="AD108" i="26"/>
  <c r="T108" i="26"/>
  <c r="P108" i="26"/>
  <c r="EZ107" i="26"/>
  <c r="EQ107" i="26"/>
  <c r="EN107" i="26"/>
  <c r="EG107" i="26"/>
  <c r="EE107" i="26"/>
  <c r="EC107" i="26"/>
  <c r="DZ107" i="26"/>
  <c r="DV107" i="26"/>
  <c r="DQ107" i="26"/>
  <c r="CT107" i="26"/>
  <c r="CN107" i="26"/>
  <c r="CG107" i="26"/>
  <c r="BT107" i="26"/>
  <c r="BH107" i="26"/>
  <c r="BF107" i="26"/>
  <c r="BC107" i="26"/>
  <c r="AY107" i="26"/>
  <c r="AV107" i="26"/>
  <c r="AP107" i="26"/>
  <c r="AL107" i="26"/>
  <c r="AH107" i="26"/>
  <c r="AD107" i="26"/>
  <c r="T107" i="26"/>
  <c r="P107" i="26"/>
  <c r="EZ106" i="26"/>
  <c r="EQ106" i="26"/>
  <c r="EN106" i="26"/>
  <c r="EG106" i="26"/>
  <c r="EE106" i="26"/>
  <c r="EC106" i="26"/>
  <c r="DZ106" i="26"/>
  <c r="DV106" i="26"/>
  <c r="DQ106" i="26"/>
  <c r="CT106" i="26"/>
  <c r="CN106" i="26"/>
  <c r="CG106" i="26"/>
  <c r="BT106" i="26"/>
  <c r="BH106" i="26"/>
  <c r="BF106" i="26"/>
  <c r="BC106" i="26"/>
  <c r="AY106" i="26"/>
  <c r="AV106" i="26"/>
  <c r="AP106" i="26"/>
  <c r="AL106" i="26"/>
  <c r="AH106" i="26"/>
  <c r="AD106" i="26"/>
  <c r="T106" i="26"/>
  <c r="P106" i="26"/>
  <c r="EZ105" i="26"/>
  <c r="EQ105" i="26"/>
  <c r="EN105" i="26"/>
  <c r="EG105" i="26"/>
  <c r="EE105" i="26"/>
  <c r="EC105" i="26"/>
  <c r="DZ105" i="26"/>
  <c r="DV105" i="26"/>
  <c r="DQ105" i="26"/>
  <c r="CT105" i="26"/>
  <c r="CN105" i="26"/>
  <c r="CG105" i="26"/>
  <c r="BT105" i="26"/>
  <c r="BH105" i="26"/>
  <c r="BF105" i="26"/>
  <c r="BC105" i="26"/>
  <c r="AY105" i="26"/>
  <c r="AV105" i="26"/>
  <c r="AP105" i="26"/>
  <c r="AL105" i="26"/>
  <c r="AH105" i="26"/>
  <c r="AD105" i="26"/>
  <c r="T105" i="26"/>
  <c r="P105" i="26"/>
  <c r="EZ104" i="26"/>
  <c r="EQ104" i="26"/>
  <c r="EN104" i="26"/>
  <c r="EG104" i="26"/>
  <c r="EE104" i="26"/>
  <c r="EC104" i="26"/>
  <c r="DZ104" i="26"/>
  <c r="DV104" i="26"/>
  <c r="DQ104" i="26"/>
  <c r="CT104" i="26"/>
  <c r="CN104" i="26"/>
  <c r="CG104" i="26"/>
  <c r="BT104" i="26"/>
  <c r="BH104" i="26"/>
  <c r="BF104" i="26"/>
  <c r="BC104" i="26"/>
  <c r="AY104" i="26"/>
  <c r="AV104" i="26"/>
  <c r="AP104" i="26"/>
  <c r="AL104" i="26"/>
  <c r="AH104" i="26"/>
  <c r="AD104" i="26"/>
  <c r="T104" i="26"/>
  <c r="P104" i="26"/>
  <c r="EZ103" i="26"/>
  <c r="EQ103" i="26"/>
  <c r="EN103" i="26"/>
  <c r="EG103" i="26"/>
  <c r="EE103" i="26"/>
  <c r="EC103" i="26"/>
  <c r="DZ103" i="26"/>
  <c r="DV103" i="26"/>
  <c r="DQ103" i="26"/>
  <c r="CT103" i="26"/>
  <c r="CN103" i="26"/>
  <c r="CG103" i="26"/>
  <c r="BT103" i="26"/>
  <c r="BH103" i="26"/>
  <c r="BF103" i="26"/>
  <c r="BC103" i="26"/>
  <c r="AY103" i="26"/>
  <c r="AV103" i="26"/>
  <c r="AP103" i="26"/>
  <c r="AL103" i="26"/>
  <c r="AH103" i="26"/>
  <c r="AD103" i="26"/>
  <c r="T103" i="26"/>
  <c r="P103" i="26"/>
  <c r="EZ102" i="26"/>
  <c r="EQ102" i="26"/>
  <c r="EN102" i="26"/>
  <c r="EG102" i="26"/>
  <c r="EE102" i="26"/>
  <c r="EC102" i="26"/>
  <c r="DZ102" i="26"/>
  <c r="DV102" i="26"/>
  <c r="DH102" i="26"/>
  <c r="DQ102" i="26" s="1"/>
  <c r="CT102" i="26"/>
  <c r="CN102" i="26"/>
  <c r="CG102" i="26"/>
  <c r="BT102" i="26"/>
  <c r="BH102" i="26"/>
  <c r="BF102" i="26"/>
  <c r="BC102" i="26"/>
  <c r="AY102" i="26"/>
  <c r="AV102" i="26"/>
  <c r="AP102" i="26"/>
  <c r="AJ102" i="26"/>
  <c r="AJ55" i="26" s="1"/>
  <c r="AH102" i="26"/>
  <c r="AD102" i="26"/>
  <c r="T102" i="26"/>
  <c r="L102" i="26"/>
  <c r="P102" i="26" s="1"/>
  <c r="EZ101" i="26"/>
  <c r="EQ101" i="26"/>
  <c r="EN101" i="26"/>
  <c r="EG101" i="26"/>
  <c r="EE101" i="26"/>
  <c r="EC101" i="26"/>
  <c r="DZ101" i="26"/>
  <c r="DV101" i="26"/>
  <c r="DQ101" i="26"/>
  <c r="CT101" i="26"/>
  <c r="CN101" i="26"/>
  <c r="CG101" i="26"/>
  <c r="BT101" i="26"/>
  <c r="BH101" i="26"/>
  <c r="BF101" i="26"/>
  <c r="BC101" i="26"/>
  <c r="AY101" i="26"/>
  <c r="AV101" i="26"/>
  <c r="AP101" i="26"/>
  <c r="AL101" i="26"/>
  <c r="AH101" i="26"/>
  <c r="AD101" i="26"/>
  <c r="T101" i="26"/>
  <c r="P101" i="26"/>
  <c r="EZ100" i="26"/>
  <c r="EQ100" i="26"/>
  <c r="EN100" i="26"/>
  <c r="EG100" i="26"/>
  <c r="EE100" i="26"/>
  <c r="EC100" i="26"/>
  <c r="DZ100" i="26"/>
  <c r="DV100" i="26"/>
  <c r="DQ100" i="26"/>
  <c r="CT100" i="26"/>
  <c r="CN100" i="26"/>
  <c r="CG100" i="26"/>
  <c r="BT100" i="26"/>
  <c r="BH100" i="26"/>
  <c r="BF100" i="26"/>
  <c r="BC100" i="26"/>
  <c r="AY100" i="26"/>
  <c r="AV100" i="26"/>
  <c r="AP100" i="26"/>
  <c r="AL100" i="26"/>
  <c r="AH100" i="26"/>
  <c r="AD100" i="26"/>
  <c r="T100" i="26"/>
  <c r="P100" i="26"/>
  <c r="EZ99" i="26"/>
  <c r="EQ99" i="26"/>
  <c r="EN99" i="26"/>
  <c r="EG99" i="26"/>
  <c r="EE99" i="26"/>
  <c r="EC99" i="26"/>
  <c r="DZ99" i="26"/>
  <c r="DV99" i="26"/>
  <c r="DQ99" i="26"/>
  <c r="CT99" i="26"/>
  <c r="CN99" i="26"/>
  <c r="CG99" i="26"/>
  <c r="BT99" i="26"/>
  <c r="BH99" i="26"/>
  <c r="BF99" i="26"/>
  <c r="BC99" i="26"/>
  <c r="AY99" i="26"/>
  <c r="AV99" i="26"/>
  <c r="AP99" i="26"/>
  <c r="AL99" i="26"/>
  <c r="AH99" i="26"/>
  <c r="AD99" i="26"/>
  <c r="T99" i="26"/>
  <c r="P99" i="26"/>
  <c r="EZ98" i="26"/>
  <c r="EQ98" i="26"/>
  <c r="EN98" i="26"/>
  <c r="EJ98" i="26"/>
  <c r="EG98" i="26"/>
  <c r="EE98" i="26"/>
  <c r="EC98" i="26"/>
  <c r="DZ98" i="26"/>
  <c r="DV98" i="26"/>
  <c r="DQ98" i="26"/>
  <c r="CT98" i="26"/>
  <c r="CN98" i="26"/>
  <c r="CG98" i="26"/>
  <c r="BT98" i="26"/>
  <c r="BH98" i="26"/>
  <c r="BF98" i="26"/>
  <c r="BC98" i="26"/>
  <c r="AY98" i="26"/>
  <c r="AV98" i="26"/>
  <c r="AP98" i="26"/>
  <c r="AL98" i="26"/>
  <c r="AH98" i="26"/>
  <c r="AD98" i="26"/>
  <c r="T98" i="26"/>
  <c r="P98" i="26"/>
  <c r="EZ97" i="26"/>
  <c r="EQ97" i="26"/>
  <c r="EN97" i="26"/>
  <c r="EJ97" i="26"/>
  <c r="EG97" i="26"/>
  <c r="EE97" i="26"/>
  <c r="EC97" i="26"/>
  <c r="DZ97" i="26"/>
  <c r="DV97" i="26"/>
  <c r="DQ97" i="26"/>
  <c r="CT97" i="26"/>
  <c r="CN97" i="26"/>
  <c r="CG97" i="26"/>
  <c r="BT97" i="26"/>
  <c r="BH97" i="26"/>
  <c r="BF97" i="26"/>
  <c r="BC97" i="26"/>
  <c r="AY97" i="26"/>
  <c r="AV97" i="26"/>
  <c r="AP97" i="26"/>
  <c r="AL97" i="26"/>
  <c r="AH97" i="26"/>
  <c r="AD97" i="26"/>
  <c r="T97" i="26"/>
  <c r="P97" i="26"/>
  <c r="EZ96" i="26"/>
  <c r="EQ96" i="26"/>
  <c r="EN96" i="26"/>
  <c r="EG96" i="26"/>
  <c r="EE96" i="26"/>
  <c r="EC96" i="26"/>
  <c r="DZ96" i="26"/>
  <c r="DV96" i="26"/>
  <c r="DQ96" i="26"/>
  <c r="CT96" i="26"/>
  <c r="CN96" i="26"/>
  <c r="CG96" i="26"/>
  <c r="BT96" i="26"/>
  <c r="BH96" i="26"/>
  <c r="BF96" i="26"/>
  <c r="BC96" i="26"/>
  <c r="AY96" i="26"/>
  <c r="AV96" i="26"/>
  <c r="AP96" i="26"/>
  <c r="AL96" i="26"/>
  <c r="AH96" i="26"/>
  <c r="AD96" i="26"/>
  <c r="T96" i="26"/>
  <c r="P96" i="26"/>
  <c r="EZ95" i="26"/>
  <c r="EQ95" i="26"/>
  <c r="EN95" i="26"/>
  <c r="EG95" i="26"/>
  <c r="EE95" i="26"/>
  <c r="EC95" i="26"/>
  <c r="DZ95" i="26"/>
  <c r="DV95" i="26"/>
  <c r="DQ95" i="26"/>
  <c r="CT95" i="26"/>
  <c r="CN95" i="26"/>
  <c r="CG95" i="26"/>
  <c r="BT95" i="26"/>
  <c r="BH95" i="26"/>
  <c r="BF95" i="26"/>
  <c r="BC95" i="26"/>
  <c r="AY95" i="26"/>
  <c r="AV95" i="26"/>
  <c r="AP95" i="26"/>
  <c r="AL95" i="26"/>
  <c r="AH95" i="26"/>
  <c r="AD95" i="26"/>
  <c r="T95" i="26"/>
  <c r="P95" i="26"/>
  <c r="EZ94" i="26"/>
  <c r="EQ94" i="26"/>
  <c r="EN94" i="26"/>
  <c r="EJ94" i="26"/>
  <c r="EG94" i="26"/>
  <c r="EE94" i="26"/>
  <c r="EC94" i="26"/>
  <c r="DZ94" i="26"/>
  <c r="DV94" i="26"/>
  <c r="DQ94" i="26"/>
  <c r="CT94" i="26"/>
  <c r="CN94" i="26"/>
  <c r="CG94" i="26"/>
  <c r="BT94" i="26"/>
  <c r="BH94" i="26"/>
  <c r="BF94" i="26"/>
  <c r="BC94" i="26"/>
  <c r="AY94" i="26"/>
  <c r="AV94" i="26"/>
  <c r="AP94" i="26"/>
  <c r="AL94" i="26"/>
  <c r="AH94" i="26"/>
  <c r="AD94" i="26"/>
  <c r="T94" i="26"/>
  <c r="P94" i="26"/>
  <c r="EZ93" i="26"/>
  <c r="ES93" i="26"/>
  <c r="EQ93" i="26"/>
  <c r="EN93" i="26"/>
  <c r="EJ93" i="26"/>
  <c r="EG93" i="26"/>
  <c r="EE93" i="26"/>
  <c r="EC93" i="26"/>
  <c r="DZ93" i="26"/>
  <c r="DV93" i="26"/>
  <c r="DQ93" i="26"/>
  <c r="CT93" i="26"/>
  <c r="CN93" i="26"/>
  <c r="CG93" i="26"/>
  <c r="BT93" i="26"/>
  <c r="BH93" i="26"/>
  <c r="BF93" i="26"/>
  <c r="BC93" i="26"/>
  <c r="AY93" i="26"/>
  <c r="AV93" i="26"/>
  <c r="AP93" i="26"/>
  <c r="AL93" i="26"/>
  <c r="AH93" i="26"/>
  <c r="AD93" i="26"/>
  <c r="T93" i="26"/>
  <c r="P93" i="26"/>
  <c r="EZ92" i="26"/>
  <c r="EQ92" i="26"/>
  <c r="EN92" i="26"/>
  <c r="EG92" i="26"/>
  <c r="EE92" i="26"/>
  <c r="EC92" i="26"/>
  <c r="DZ92" i="26"/>
  <c r="DV92" i="26"/>
  <c r="DQ92" i="26"/>
  <c r="CT92" i="26"/>
  <c r="CN92" i="26"/>
  <c r="CG92" i="26"/>
  <c r="BT92" i="26"/>
  <c r="BH92" i="26"/>
  <c r="BF92" i="26"/>
  <c r="BC92" i="26"/>
  <c r="AY92" i="26"/>
  <c r="AV92" i="26"/>
  <c r="AP92" i="26"/>
  <c r="AL92" i="26"/>
  <c r="AH92" i="26"/>
  <c r="AD92" i="26"/>
  <c r="T92" i="26"/>
  <c r="P92" i="26"/>
  <c r="EZ91" i="26"/>
  <c r="EQ91" i="26"/>
  <c r="EN91" i="26"/>
  <c r="EG91" i="26"/>
  <c r="EE91" i="26"/>
  <c r="EC91" i="26"/>
  <c r="DZ91" i="26"/>
  <c r="DV91" i="26"/>
  <c r="DQ91" i="26"/>
  <c r="CT91" i="26"/>
  <c r="CN91" i="26"/>
  <c r="CG91" i="26"/>
  <c r="BT91" i="26"/>
  <c r="BH91" i="26"/>
  <c r="BF91" i="26"/>
  <c r="BC91" i="26"/>
  <c r="AY91" i="26"/>
  <c r="AV91" i="26"/>
  <c r="AP91" i="26"/>
  <c r="AL91" i="26"/>
  <c r="AH91" i="26"/>
  <c r="AD91" i="26"/>
  <c r="T91" i="26"/>
  <c r="P91" i="26"/>
  <c r="EZ90" i="26"/>
  <c r="EQ90" i="26"/>
  <c r="EN90" i="26"/>
  <c r="EG90" i="26"/>
  <c r="EE90" i="26"/>
  <c r="EC90" i="26"/>
  <c r="DZ90" i="26"/>
  <c r="DV90" i="26"/>
  <c r="DQ90" i="26"/>
  <c r="CT90" i="26"/>
  <c r="CN90" i="26"/>
  <c r="CG90" i="26"/>
  <c r="BT90" i="26"/>
  <c r="BH90" i="26"/>
  <c r="BF90" i="26"/>
  <c r="BC90" i="26"/>
  <c r="AY90" i="26"/>
  <c r="AV90" i="26"/>
  <c r="AP90" i="26"/>
  <c r="AL90" i="26"/>
  <c r="AH90" i="26"/>
  <c r="AD90" i="26"/>
  <c r="T90" i="26"/>
  <c r="P90" i="26"/>
  <c r="EZ89" i="26"/>
  <c r="EQ89" i="26"/>
  <c r="EN89" i="26"/>
  <c r="EG89" i="26"/>
  <c r="EE89" i="26"/>
  <c r="EC89" i="26"/>
  <c r="DZ89" i="26"/>
  <c r="DV89" i="26"/>
  <c r="DQ89" i="26"/>
  <c r="CT89" i="26"/>
  <c r="CN89" i="26"/>
  <c r="CG89" i="26"/>
  <c r="BT89" i="26"/>
  <c r="BH89" i="26"/>
  <c r="BF89" i="26"/>
  <c r="BC89" i="26"/>
  <c r="AY89" i="26"/>
  <c r="AV89" i="26"/>
  <c r="AP89" i="26"/>
  <c r="AL89" i="26"/>
  <c r="AH89" i="26"/>
  <c r="AD89" i="26"/>
  <c r="T89" i="26"/>
  <c r="P89" i="26"/>
  <c r="EZ88" i="26"/>
  <c r="EQ88" i="26"/>
  <c r="EN88" i="26"/>
  <c r="EG88" i="26"/>
  <c r="EE88" i="26"/>
  <c r="EC88" i="26"/>
  <c r="DZ88" i="26"/>
  <c r="DV88" i="26"/>
  <c r="DQ88" i="26"/>
  <c r="CT88" i="26"/>
  <c r="CN88" i="26"/>
  <c r="CG88" i="26"/>
  <c r="BT88" i="26"/>
  <c r="BH88" i="26"/>
  <c r="BF88" i="26"/>
  <c r="BC88" i="26"/>
  <c r="AY88" i="26"/>
  <c r="AV88" i="26"/>
  <c r="AP88" i="26"/>
  <c r="AL88" i="26"/>
  <c r="AH88" i="26"/>
  <c r="AD88" i="26"/>
  <c r="T88" i="26"/>
  <c r="P88" i="26"/>
  <c r="EZ87" i="26"/>
  <c r="EQ87" i="26"/>
  <c r="EN87" i="26"/>
  <c r="EG87" i="26"/>
  <c r="EE87" i="26"/>
  <c r="EC87" i="26"/>
  <c r="DZ87" i="26"/>
  <c r="DV87" i="26"/>
  <c r="DQ87" i="26"/>
  <c r="CT87" i="26"/>
  <c r="CN87" i="26"/>
  <c r="CG87" i="26"/>
  <c r="BT87" i="26"/>
  <c r="BH87" i="26"/>
  <c r="BF87" i="26"/>
  <c r="BC87" i="26"/>
  <c r="AY87" i="26"/>
  <c r="AV87" i="26"/>
  <c r="AP87" i="26"/>
  <c r="AL87" i="26"/>
  <c r="AH87" i="26"/>
  <c r="AD87" i="26"/>
  <c r="T87" i="26"/>
  <c r="P87" i="26"/>
  <c r="EZ86" i="26"/>
  <c r="EQ86" i="26"/>
  <c r="EN86" i="26"/>
  <c r="EG86" i="26"/>
  <c r="EE86" i="26"/>
  <c r="EC86" i="26"/>
  <c r="DZ86" i="26"/>
  <c r="DV86" i="26"/>
  <c r="DQ86" i="26"/>
  <c r="CT86" i="26"/>
  <c r="CN86" i="26"/>
  <c r="CG86" i="26"/>
  <c r="BT86" i="26"/>
  <c r="BH86" i="26"/>
  <c r="BF86" i="26"/>
  <c r="BC86" i="26"/>
  <c r="AY86" i="26"/>
  <c r="AV86" i="26"/>
  <c r="AP86" i="26"/>
  <c r="AL86" i="26"/>
  <c r="AH86" i="26"/>
  <c r="AD86" i="26"/>
  <c r="T86" i="26"/>
  <c r="P86" i="26"/>
  <c r="EZ85" i="26"/>
  <c r="EQ85" i="26"/>
  <c r="EN85" i="26"/>
  <c r="EG85" i="26"/>
  <c r="EE85" i="26"/>
  <c r="EC85" i="26"/>
  <c r="DZ85" i="26"/>
  <c r="DV85" i="26"/>
  <c r="DQ85" i="26"/>
  <c r="CT85" i="26"/>
  <c r="CN85" i="26"/>
  <c r="CG85" i="26"/>
  <c r="BT85" i="26"/>
  <c r="BH85" i="26"/>
  <c r="BF85" i="26"/>
  <c r="BC85" i="26"/>
  <c r="AY85" i="26"/>
  <c r="AV85" i="26"/>
  <c r="AP85" i="26"/>
  <c r="AL85" i="26"/>
  <c r="AH85" i="26"/>
  <c r="AD85" i="26"/>
  <c r="T85" i="26"/>
  <c r="P85" i="26"/>
  <c r="EZ84" i="26"/>
  <c r="EU84" i="26"/>
  <c r="EQ84" i="26"/>
  <c r="EN84" i="26"/>
  <c r="EG84" i="26"/>
  <c r="EE84" i="26"/>
  <c r="EC84" i="26"/>
  <c r="DZ84" i="26"/>
  <c r="DV84" i="26"/>
  <c r="DQ84" i="26"/>
  <c r="CT84" i="26"/>
  <c r="CN84" i="26"/>
  <c r="CG84" i="26"/>
  <c r="BT84" i="26"/>
  <c r="BH84" i="26"/>
  <c r="BF84" i="26"/>
  <c r="BC84" i="26"/>
  <c r="AY84" i="26"/>
  <c r="AV84" i="26"/>
  <c r="AP84" i="26"/>
  <c r="AL84" i="26"/>
  <c r="AH84" i="26"/>
  <c r="AD84" i="26"/>
  <c r="T84" i="26"/>
  <c r="P84" i="26"/>
  <c r="EZ83" i="26"/>
  <c r="EU83" i="26"/>
  <c r="EQ83" i="26"/>
  <c r="EN83" i="26"/>
  <c r="EG83" i="26"/>
  <c r="EE83" i="26"/>
  <c r="EC83" i="26"/>
  <c r="DZ83" i="26"/>
  <c r="DV83" i="26"/>
  <c r="DQ83" i="26"/>
  <c r="CT83" i="26"/>
  <c r="CN83" i="26"/>
  <c r="CG83" i="26"/>
  <c r="BT83" i="26"/>
  <c r="BH83" i="26"/>
  <c r="BF83" i="26"/>
  <c r="BC83" i="26"/>
  <c r="AY83" i="26"/>
  <c r="AV83" i="26"/>
  <c r="AP83" i="26"/>
  <c r="AL83" i="26"/>
  <c r="AH83" i="26"/>
  <c r="AD83" i="26"/>
  <c r="T83" i="26"/>
  <c r="P83" i="26"/>
  <c r="EZ82" i="26"/>
  <c r="EW82" i="26"/>
  <c r="EU82" i="26"/>
  <c r="EQ82" i="26"/>
  <c r="EN82" i="26"/>
  <c r="EG82" i="26"/>
  <c r="EE82" i="26"/>
  <c r="EC82" i="26"/>
  <c r="DZ82" i="26"/>
  <c r="DV82" i="26"/>
  <c r="DQ82" i="26"/>
  <c r="CT82" i="26"/>
  <c r="CN82" i="26"/>
  <c r="CG82" i="26"/>
  <c r="BT82" i="26"/>
  <c r="BH82" i="26"/>
  <c r="BF82" i="26"/>
  <c r="BC82" i="26"/>
  <c r="AY82" i="26"/>
  <c r="AV82" i="26"/>
  <c r="AP82" i="26"/>
  <c r="AL82" i="26"/>
  <c r="AH82" i="26"/>
  <c r="AD82" i="26"/>
  <c r="T82" i="26"/>
  <c r="P82" i="26"/>
  <c r="EZ81" i="26"/>
  <c r="EQ81" i="26"/>
  <c r="EN81" i="26"/>
  <c r="EG81" i="26"/>
  <c r="EE81" i="26"/>
  <c r="EC81" i="26"/>
  <c r="DZ81" i="26"/>
  <c r="DV81" i="26"/>
  <c r="DQ81" i="26"/>
  <c r="CT81" i="26"/>
  <c r="CN81" i="26"/>
  <c r="CG81" i="26"/>
  <c r="BT81" i="26"/>
  <c r="BH81" i="26"/>
  <c r="BF81" i="26"/>
  <c r="BC81" i="26"/>
  <c r="AY81" i="26"/>
  <c r="AV81" i="26"/>
  <c r="AP81" i="26"/>
  <c r="AL81" i="26"/>
  <c r="AH81" i="26"/>
  <c r="AD81" i="26"/>
  <c r="T81" i="26"/>
  <c r="P81" i="26"/>
  <c r="EZ80" i="26"/>
  <c r="EU80" i="26"/>
  <c r="EQ80" i="26"/>
  <c r="EN80" i="26"/>
  <c r="EG80" i="26"/>
  <c r="EE80" i="26"/>
  <c r="EC80" i="26"/>
  <c r="DZ80" i="26"/>
  <c r="DV80" i="26"/>
  <c r="DQ80" i="26"/>
  <c r="CT80" i="26"/>
  <c r="CN80" i="26"/>
  <c r="CG80" i="26"/>
  <c r="BT80" i="26"/>
  <c r="BH80" i="26"/>
  <c r="BF80" i="26"/>
  <c r="BC80" i="26"/>
  <c r="AY80" i="26"/>
  <c r="AV80" i="26"/>
  <c r="AP80" i="26"/>
  <c r="AL80" i="26"/>
  <c r="AH80" i="26"/>
  <c r="AD80" i="26"/>
  <c r="T80" i="26"/>
  <c r="P80" i="26"/>
  <c r="EZ79" i="26"/>
  <c r="EQ79" i="26"/>
  <c r="EN79" i="26"/>
  <c r="EG79" i="26"/>
  <c r="EE79" i="26"/>
  <c r="EC79" i="26"/>
  <c r="DZ79" i="26"/>
  <c r="DV79" i="26"/>
  <c r="DQ79" i="26"/>
  <c r="CT79" i="26"/>
  <c r="CN79" i="26"/>
  <c r="CG79" i="26"/>
  <c r="BT79" i="26"/>
  <c r="BH79" i="26"/>
  <c r="BF79" i="26"/>
  <c r="BC79" i="26"/>
  <c r="AY79" i="26"/>
  <c r="AV79" i="26"/>
  <c r="AP79" i="26"/>
  <c r="AL79" i="26"/>
  <c r="AH79" i="26"/>
  <c r="AD79" i="26"/>
  <c r="T79" i="26"/>
  <c r="P79" i="26"/>
  <c r="EZ78" i="26"/>
  <c r="EU78" i="26"/>
  <c r="EQ78" i="26"/>
  <c r="EN78" i="26"/>
  <c r="EG78" i="26"/>
  <c r="EE78" i="26"/>
  <c r="EC78" i="26"/>
  <c r="DZ78" i="26"/>
  <c r="DV78" i="26"/>
  <c r="DQ78" i="26"/>
  <c r="CT78" i="26"/>
  <c r="CN78" i="26"/>
  <c r="CG78" i="26"/>
  <c r="BT78" i="26"/>
  <c r="BH78" i="26"/>
  <c r="BF78" i="26"/>
  <c r="BC78" i="26"/>
  <c r="AY78" i="26"/>
  <c r="AV78" i="26"/>
  <c r="AP78" i="26"/>
  <c r="AL78" i="26"/>
  <c r="AH78" i="26"/>
  <c r="AD78" i="26"/>
  <c r="T78" i="26"/>
  <c r="P78" i="26"/>
  <c r="EZ77" i="26"/>
  <c r="EQ77" i="26"/>
  <c r="EN77" i="26"/>
  <c r="EG77" i="26"/>
  <c r="EE77" i="26"/>
  <c r="EC77" i="26"/>
  <c r="DZ77" i="26"/>
  <c r="DV77" i="26"/>
  <c r="DQ77" i="26"/>
  <c r="CT77" i="26"/>
  <c r="CN77" i="26"/>
  <c r="CG77" i="26"/>
  <c r="BT77" i="26"/>
  <c r="BH77" i="26"/>
  <c r="BF77" i="26"/>
  <c r="BC77" i="26"/>
  <c r="AY77" i="26"/>
  <c r="AV77" i="26"/>
  <c r="AP77" i="26"/>
  <c r="AL77" i="26"/>
  <c r="AH77" i="26"/>
  <c r="AD77" i="26"/>
  <c r="T77" i="26"/>
  <c r="P77" i="26"/>
  <c r="EZ76" i="26"/>
  <c r="EW76" i="26"/>
  <c r="EQ76" i="26"/>
  <c r="EN76" i="26"/>
  <c r="EG76" i="26"/>
  <c r="EE76" i="26"/>
  <c r="EC76" i="26"/>
  <c r="DZ76" i="26"/>
  <c r="DV76" i="26"/>
  <c r="DQ76" i="26"/>
  <c r="CT76" i="26"/>
  <c r="CN76" i="26"/>
  <c r="CG76" i="26"/>
  <c r="BT76" i="26"/>
  <c r="BH76" i="26"/>
  <c r="BF76" i="26"/>
  <c r="BC76" i="26"/>
  <c r="AY76" i="26"/>
  <c r="AV76" i="26"/>
  <c r="AP76" i="26"/>
  <c r="AL76" i="26"/>
  <c r="AH76" i="26"/>
  <c r="AD76" i="26"/>
  <c r="T76" i="26"/>
  <c r="P76" i="26"/>
  <c r="EZ75" i="26"/>
  <c r="EQ75" i="26"/>
  <c r="EN75" i="26"/>
  <c r="EG75" i="26"/>
  <c r="EE75" i="26"/>
  <c r="EC75" i="26"/>
  <c r="DZ75" i="26"/>
  <c r="DV75" i="26"/>
  <c r="DQ75" i="26"/>
  <c r="CT75" i="26"/>
  <c r="CN75" i="26"/>
  <c r="CG75" i="26"/>
  <c r="BT75" i="26"/>
  <c r="BH75" i="26"/>
  <c r="BF75" i="26"/>
  <c r="BC75" i="26"/>
  <c r="AY75" i="26"/>
  <c r="AV75" i="26"/>
  <c r="AP75" i="26"/>
  <c r="AL75" i="26"/>
  <c r="AH75" i="26"/>
  <c r="AD75" i="26"/>
  <c r="T75" i="26"/>
  <c r="P75" i="26"/>
  <c r="EZ74" i="26"/>
  <c r="EQ74" i="26"/>
  <c r="EN74" i="26"/>
  <c r="EG74" i="26"/>
  <c r="EE74" i="26"/>
  <c r="EC74" i="26"/>
  <c r="DZ74" i="26"/>
  <c r="DV74" i="26"/>
  <c r="DQ74" i="26"/>
  <c r="CT74" i="26"/>
  <c r="CN74" i="26"/>
  <c r="CG74" i="26"/>
  <c r="BT74" i="26"/>
  <c r="BH74" i="26"/>
  <c r="BF74" i="26"/>
  <c r="BC74" i="26"/>
  <c r="AY74" i="26"/>
  <c r="AV74" i="26"/>
  <c r="AP74" i="26"/>
  <c r="AL74" i="26"/>
  <c r="AH74" i="26"/>
  <c r="AD74" i="26"/>
  <c r="T74" i="26"/>
  <c r="P74" i="26"/>
  <c r="EZ73" i="26"/>
  <c r="EQ73" i="26"/>
  <c r="EN73" i="26"/>
  <c r="EG73" i="26"/>
  <c r="EE73" i="26"/>
  <c r="EC73" i="26"/>
  <c r="DZ73" i="26"/>
  <c r="DV73" i="26"/>
  <c r="DQ73" i="26"/>
  <c r="CT73" i="26"/>
  <c r="CN73" i="26"/>
  <c r="CG73" i="26"/>
  <c r="BT73" i="26"/>
  <c r="BH73" i="26"/>
  <c r="BF73" i="26"/>
  <c r="BC73" i="26"/>
  <c r="AY73" i="26"/>
  <c r="AV73" i="26"/>
  <c r="AP73" i="26"/>
  <c r="AL73" i="26"/>
  <c r="AH73" i="26"/>
  <c r="AD73" i="26"/>
  <c r="T73" i="26"/>
  <c r="P73" i="26"/>
  <c r="EZ72" i="26"/>
  <c r="EU72" i="26"/>
  <c r="EQ72" i="26"/>
  <c r="EN72" i="26"/>
  <c r="EG72" i="26"/>
  <c r="EE72" i="26"/>
  <c r="EC72" i="26"/>
  <c r="DZ72" i="26"/>
  <c r="DV72" i="26"/>
  <c r="DQ72" i="26"/>
  <c r="CT72" i="26"/>
  <c r="CN72" i="26"/>
  <c r="CG72" i="26"/>
  <c r="BT72" i="26"/>
  <c r="BH72" i="26"/>
  <c r="BF72" i="26"/>
  <c r="BC72" i="26"/>
  <c r="AY72" i="26"/>
  <c r="AV72" i="26"/>
  <c r="AP72" i="26"/>
  <c r="AL72" i="26"/>
  <c r="AH72" i="26"/>
  <c r="AD72" i="26"/>
  <c r="T72" i="26"/>
  <c r="P72" i="26"/>
  <c r="EZ71" i="26"/>
  <c r="EQ71" i="26"/>
  <c r="EN71" i="26"/>
  <c r="EG71" i="26"/>
  <c r="EE71" i="26"/>
  <c r="EC71" i="26"/>
  <c r="DZ71" i="26"/>
  <c r="DV71" i="26"/>
  <c r="DQ71" i="26"/>
  <c r="CT71" i="26"/>
  <c r="CN71" i="26"/>
  <c r="CG71" i="26"/>
  <c r="BT71" i="26"/>
  <c r="BH71" i="26"/>
  <c r="BF71" i="26"/>
  <c r="BC71" i="26"/>
  <c r="AY71" i="26"/>
  <c r="AV71" i="26"/>
  <c r="AP71" i="26"/>
  <c r="AL71" i="26"/>
  <c r="AH71" i="26"/>
  <c r="AD71" i="26"/>
  <c r="T71" i="26"/>
  <c r="P71" i="26"/>
  <c r="EZ70" i="26"/>
  <c r="EQ70" i="26"/>
  <c r="EN70" i="26"/>
  <c r="EG70" i="26"/>
  <c r="EE70" i="26"/>
  <c r="EC70" i="26"/>
  <c r="DZ70" i="26"/>
  <c r="DV70" i="26"/>
  <c r="DQ70" i="26"/>
  <c r="CT70" i="26"/>
  <c r="CN70" i="26"/>
  <c r="CG70" i="26"/>
  <c r="BT70" i="26"/>
  <c r="BH70" i="26"/>
  <c r="BF70" i="26"/>
  <c r="BC70" i="26"/>
  <c r="AY70" i="26"/>
  <c r="AV70" i="26"/>
  <c r="AP70" i="26"/>
  <c r="AL70" i="26"/>
  <c r="AH70" i="26"/>
  <c r="AD70" i="26"/>
  <c r="T70" i="26"/>
  <c r="P70" i="26"/>
  <c r="EZ69" i="26"/>
  <c r="EQ69" i="26"/>
  <c r="EN69" i="26"/>
  <c r="EG69" i="26"/>
  <c r="EE69" i="26"/>
  <c r="EC69" i="26"/>
  <c r="DZ69" i="26"/>
  <c r="DV69" i="26"/>
  <c r="DQ69" i="26"/>
  <c r="CT69" i="26"/>
  <c r="CN69" i="26"/>
  <c r="CG69" i="26"/>
  <c r="BT69" i="26"/>
  <c r="BH69" i="26"/>
  <c r="BF69" i="26"/>
  <c r="BC69" i="26"/>
  <c r="AY69" i="26"/>
  <c r="AV69" i="26"/>
  <c r="AP69" i="26"/>
  <c r="AL69" i="26"/>
  <c r="AH69" i="26"/>
  <c r="AD69" i="26"/>
  <c r="T69" i="26"/>
  <c r="P69" i="26"/>
  <c r="EZ68" i="26"/>
  <c r="EQ68" i="26"/>
  <c r="EN68" i="26"/>
  <c r="EG68" i="26"/>
  <c r="EE68" i="26"/>
  <c r="EC68" i="26"/>
  <c r="DZ68" i="26"/>
  <c r="DV68" i="26"/>
  <c r="DQ68" i="26"/>
  <c r="CT68" i="26"/>
  <c r="CN68" i="26"/>
  <c r="CG68" i="26"/>
  <c r="BT68" i="26"/>
  <c r="BH68" i="26"/>
  <c r="BF68" i="26"/>
  <c r="BC68" i="26"/>
  <c r="AY68" i="26"/>
  <c r="AV68" i="26"/>
  <c r="AP68" i="26"/>
  <c r="AL68" i="26"/>
  <c r="AH68" i="26"/>
  <c r="AD68" i="26"/>
  <c r="T68" i="26"/>
  <c r="P68" i="26"/>
  <c r="EZ67" i="26"/>
  <c r="EW67" i="26"/>
  <c r="EU67" i="26"/>
  <c r="EQ67" i="26"/>
  <c r="EN67" i="26"/>
  <c r="EG67" i="26"/>
  <c r="EE67" i="26"/>
  <c r="EC67" i="26"/>
  <c r="DZ67" i="26"/>
  <c r="DV67" i="26"/>
  <c r="DQ67" i="26"/>
  <c r="CT67" i="26"/>
  <c r="CN67" i="26"/>
  <c r="CG67" i="26"/>
  <c r="BT67" i="26"/>
  <c r="BH67" i="26"/>
  <c r="BF67" i="26"/>
  <c r="BC67" i="26"/>
  <c r="AY67" i="26"/>
  <c r="AV67" i="26"/>
  <c r="AP67" i="26"/>
  <c r="AL67" i="26"/>
  <c r="AH67" i="26"/>
  <c r="AD67" i="26"/>
  <c r="T67" i="26"/>
  <c r="P67" i="26"/>
  <c r="EZ66" i="26"/>
  <c r="EQ66" i="26"/>
  <c r="EN66" i="26"/>
  <c r="EG66" i="26"/>
  <c r="EE66" i="26"/>
  <c r="EC66" i="26"/>
  <c r="DZ66" i="26"/>
  <c r="DV66" i="26"/>
  <c r="DQ66" i="26"/>
  <c r="CT66" i="26"/>
  <c r="CN66" i="26"/>
  <c r="CG66" i="26"/>
  <c r="BT66" i="26"/>
  <c r="BH66" i="26"/>
  <c r="BF66" i="26"/>
  <c r="BC66" i="26"/>
  <c r="AY66" i="26"/>
  <c r="AV66" i="26"/>
  <c r="AP66" i="26"/>
  <c r="AL66" i="26"/>
  <c r="AH66" i="26"/>
  <c r="AD66" i="26"/>
  <c r="T66" i="26"/>
  <c r="P66" i="26"/>
  <c r="EZ65" i="26"/>
  <c r="EU65" i="26"/>
  <c r="EQ65" i="26"/>
  <c r="EN65" i="26"/>
  <c r="EG65" i="26"/>
  <c r="EE65" i="26"/>
  <c r="EC65" i="26"/>
  <c r="DZ65" i="26"/>
  <c r="DV65" i="26"/>
  <c r="DQ65" i="26"/>
  <c r="CT65" i="26"/>
  <c r="CN65" i="26"/>
  <c r="CG65" i="26"/>
  <c r="BT65" i="26"/>
  <c r="BH65" i="26"/>
  <c r="BF65" i="26"/>
  <c r="BC65" i="26"/>
  <c r="AY65" i="26"/>
  <c r="AV65" i="26"/>
  <c r="AP65" i="26"/>
  <c r="AL65" i="26"/>
  <c r="AH65" i="26"/>
  <c r="AD65" i="26"/>
  <c r="T65" i="26"/>
  <c r="P65" i="26"/>
  <c r="EZ64" i="26"/>
  <c r="EU64" i="26"/>
  <c r="EQ64" i="26"/>
  <c r="EN64" i="26"/>
  <c r="EG64" i="26"/>
  <c r="EE64" i="26"/>
  <c r="EC64" i="26"/>
  <c r="DZ64" i="26"/>
  <c r="DV64" i="26"/>
  <c r="DQ64" i="26"/>
  <c r="CT64" i="26"/>
  <c r="CN64" i="26"/>
  <c r="CG64" i="26"/>
  <c r="BT64" i="26"/>
  <c r="BH64" i="26"/>
  <c r="BF64" i="26"/>
  <c r="BC64" i="26"/>
  <c r="AY64" i="26"/>
  <c r="AV64" i="26"/>
  <c r="AP64" i="26"/>
  <c r="AL64" i="26"/>
  <c r="AH64" i="26"/>
  <c r="AD64" i="26"/>
  <c r="T64" i="26"/>
  <c r="P64" i="26"/>
  <c r="EZ63" i="26"/>
  <c r="EU63" i="26"/>
  <c r="EQ63" i="26"/>
  <c r="EN63" i="26"/>
  <c r="EG63" i="26"/>
  <c r="EE63" i="26"/>
  <c r="EC63" i="26"/>
  <c r="DZ63" i="26"/>
  <c r="DV63" i="26"/>
  <c r="DQ63" i="26"/>
  <c r="CT63" i="26"/>
  <c r="CN63" i="26"/>
  <c r="CG63" i="26"/>
  <c r="BT63" i="26"/>
  <c r="BH63" i="26"/>
  <c r="BF63" i="26"/>
  <c r="BC63" i="26"/>
  <c r="AY63" i="26"/>
  <c r="AV63" i="26"/>
  <c r="AP63" i="26"/>
  <c r="AL63" i="26"/>
  <c r="AH63" i="26"/>
  <c r="AD63" i="26"/>
  <c r="T63" i="26"/>
  <c r="P63" i="26"/>
  <c r="EZ62" i="26"/>
  <c r="EU62" i="26"/>
  <c r="EQ62" i="26"/>
  <c r="EN62" i="26"/>
  <c r="EG62" i="26"/>
  <c r="EE62" i="26"/>
  <c r="EC62" i="26"/>
  <c r="DZ62" i="26"/>
  <c r="DV62" i="26"/>
  <c r="DQ62" i="26"/>
  <c r="CT62" i="26"/>
  <c r="CN62" i="26"/>
  <c r="CG62" i="26"/>
  <c r="BT62" i="26"/>
  <c r="BH62" i="26"/>
  <c r="BF62" i="26"/>
  <c r="BC62" i="26"/>
  <c r="AY62" i="26"/>
  <c r="AV62" i="26"/>
  <c r="AP62" i="26"/>
  <c r="AL62" i="26"/>
  <c r="AH62" i="26"/>
  <c r="AD62" i="26"/>
  <c r="T62" i="26"/>
  <c r="P62" i="26"/>
  <c r="EZ61" i="26"/>
  <c r="EQ61" i="26"/>
  <c r="EN61" i="26"/>
  <c r="EG61" i="26"/>
  <c r="EE61" i="26"/>
  <c r="EC61" i="26"/>
  <c r="DZ61" i="26"/>
  <c r="DV61" i="26"/>
  <c r="DQ61" i="26"/>
  <c r="CT61" i="26"/>
  <c r="CN61" i="26"/>
  <c r="CG61" i="26"/>
  <c r="BT61" i="26"/>
  <c r="BH61" i="26"/>
  <c r="BF61" i="26"/>
  <c r="BC61" i="26"/>
  <c r="AY61" i="26"/>
  <c r="AV61" i="26"/>
  <c r="AP61" i="26"/>
  <c r="AL61" i="26"/>
  <c r="AH61" i="26"/>
  <c r="AD61" i="26"/>
  <c r="T61" i="26"/>
  <c r="P61" i="26"/>
  <c r="EZ60" i="26"/>
  <c r="EQ60" i="26"/>
  <c r="EN60" i="26"/>
  <c r="EG60" i="26"/>
  <c r="EE60" i="26"/>
  <c r="EC60" i="26"/>
  <c r="DZ60" i="26"/>
  <c r="DV60" i="26"/>
  <c r="DQ60" i="26"/>
  <c r="CT60" i="26"/>
  <c r="CN60" i="26"/>
  <c r="CG60" i="26"/>
  <c r="BT60" i="26"/>
  <c r="BH60" i="26"/>
  <c r="BF60" i="26"/>
  <c r="BC60" i="26"/>
  <c r="AY60" i="26"/>
  <c r="AV60" i="26"/>
  <c r="AP60" i="26"/>
  <c r="AL60" i="26"/>
  <c r="AH60" i="26"/>
  <c r="AD60" i="26"/>
  <c r="T60" i="26"/>
  <c r="P60" i="26"/>
  <c r="EZ59" i="26"/>
  <c r="EW59" i="26"/>
  <c r="EU59" i="26"/>
  <c r="EQ59" i="26"/>
  <c r="EN59" i="26"/>
  <c r="EG59" i="26"/>
  <c r="EE59" i="26"/>
  <c r="EC59" i="26"/>
  <c r="DZ59" i="26"/>
  <c r="DV59" i="26"/>
  <c r="DQ59" i="26"/>
  <c r="CT59" i="26"/>
  <c r="CN59" i="26"/>
  <c r="CG59" i="26"/>
  <c r="BT59" i="26"/>
  <c r="BH59" i="26"/>
  <c r="BF59" i="26"/>
  <c r="BC59" i="26"/>
  <c r="AY59" i="26"/>
  <c r="AV59" i="26"/>
  <c r="AP59" i="26"/>
  <c r="AL59" i="26"/>
  <c r="AH59" i="26"/>
  <c r="AD59" i="26"/>
  <c r="T59" i="26"/>
  <c r="P59" i="26"/>
  <c r="EZ58" i="26"/>
  <c r="EQ58" i="26"/>
  <c r="EN58" i="26"/>
  <c r="EG58" i="26"/>
  <c r="EE58" i="26"/>
  <c r="EC58" i="26"/>
  <c r="DZ58" i="26"/>
  <c r="DV58" i="26"/>
  <c r="DQ58" i="26"/>
  <c r="CT58" i="26"/>
  <c r="CN58" i="26"/>
  <c r="CG58" i="26"/>
  <c r="BT58" i="26"/>
  <c r="BH58" i="26"/>
  <c r="BF58" i="26"/>
  <c r="BC58" i="26"/>
  <c r="AY58" i="26"/>
  <c r="AV58" i="26"/>
  <c r="AP58" i="26"/>
  <c r="AL58" i="26"/>
  <c r="AH58" i="26"/>
  <c r="AD58" i="26"/>
  <c r="T58" i="26"/>
  <c r="P58" i="26"/>
  <c r="EZ57" i="26"/>
  <c r="EQ57" i="26"/>
  <c r="EN57" i="26"/>
  <c r="EG57" i="26"/>
  <c r="EE57" i="26"/>
  <c r="EC57" i="26"/>
  <c r="DZ57" i="26"/>
  <c r="DV57" i="26"/>
  <c r="DQ57" i="26"/>
  <c r="CT57" i="26"/>
  <c r="CN57" i="26"/>
  <c r="CG57" i="26"/>
  <c r="BT57" i="26"/>
  <c r="BH57" i="26"/>
  <c r="BF57" i="26"/>
  <c r="BC57" i="26"/>
  <c r="AY57" i="26"/>
  <c r="AV57" i="26"/>
  <c r="AP57" i="26"/>
  <c r="AL57" i="26"/>
  <c r="AH57" i="26"/>
  <c r="AD57" i="26"/>
  <c r="T57" i="26"/>
  <c r="P57" i="26"/>
  <c r="EZ56" i="26"/>
  <c r="EW56" i="26"/>
  <c r="EU56" i="26"/>
  <c r="EQ56" i="26"/>
  <c r="EN56" i="26"/>
  <c r="EG56" i="26"/>
  <c r="EE56" i="26"/>
  <c r="EC56" i="26"/>
  <c r="DZ56" i="26"/>
  <c r="DV56" i="26"/>
  <c r="DQ56" i="26"/>
  <c r="CT56" i="26"/>
  <c r="CN56" i="26"/>
  <c r="CG56" i="26"/>
  <c r="BT56" i="26"/>
  <c r="BH56" i="26"/>
  <c r="BF56" i="26"/>
  <c r="BC56" i="26"/>
  <c r="AY56" i="26"/>
  <c r="AV56" i="26"/>
  <c r="AP56" i="26"/>
  <c r="AL56" i="26"/>
  <c r="AH56" i="26"/>
  <c r="AD56" i="26"/>
  <c r="T56" i="26"/>
  <c r="P56" i="26"/>
  <c r="EX55" i="26"/>
  <c r="EV55" i="26"/>
  <c r="ET55" i="26"/>
  <c r="ER55" i="26"/>
  <c r="EP55" i="26"/>
  <c r="EO55" i="26"/>
  <c r="EM55" i="26"/>
  <c r="EL55" i="26"/>
  <c r="EK55" i="26"/>
  <c r="EI55" i="26"/>
  <c r="EH55" i="26"/>
  <c r="EF55" i="26"/>
  <c r="ED55" i="26"/>
  <c r="EB55" i="26"/>
  <c r="EA55" i="26"/>
  <c r="DY55" i="26"/>
  <c r="DX55" i="26"/>
  <c r="DW55" i="26"/>
  <c r="DU55" i="26"/>
  <c r="DT55" i="26"/>
  <c r="DS55" i="26"/>
  <c r="DR55" i="26"/>
  <c r="DP55" i="26"/>
  <c r="DO55" i="26"/>
  <c r="DN55" i="26"/>
  <c r="DM55" i="26"/>
  <c r="DL55" i="26"/>
  <c r="DK55" i="26"/>
  <c r="DJ55" i="26"/>
  <c r="DI55" i="26"/>
  <c r="DG55" i="26"/>
  <c r="DF55" i="26"/>
  <c r="DE55" i="26"/>
  <c r="DD55" i="26"/>
  <c r="DC55" i="26"/>
  <c r="DB55" i="26"/>
  <c r="DA55" i="26"/>
  <c r="CZ55" i="26"/>
  <c r="CY55" i="26"/>
  <c r="CX55" i="26"/>
  <c r="CW55" i="26"/>
  <c r="CV55" i="26"/>
  <c r="CU55" i="26"/>
  <c r="CS55" i="26"/>
  <c r="CR55" i="26"/>
  <c r="CQ55" i="26"/>
  <c r="CP55" i="26"/>
  <c r="CO55" i="26"/>
  <c r="CM55" i="26"/>
  <c r="CL55" i="26"/>
  <c r="CK55" i="26"/>
  <c r="CJ55" i="26"/>
  <c r="CI55" i="26"/>
  <c r="CH55" i="26"/>
  <c r="CF55" i="26"/>
  <c r="CE55" i="26"/>
  <c r="CD55" i="26"/>
  <c r="CC55" i="26"/>
  <c r="CB55" i="26"/>
  <c r="CA55" i="26"/>
  <c r="BZ55" i="26"/>
  <c r="BY55" i="26"/>
  <c r="BX55" i="26"/>
  <c r="BW55" i="26"/>
  <c r="BV55" i="26"/>
  <c r="BU55" i="26"/>
  <c r="BS55" i="26"/>
  <c r="BR55" i="26"/>
  <c r="BQ55" i="26"/>
  <c r="BP55" i="26"/>
  <c r="BO55" i="26"/>
  <c r="BN55" i="26"/>
  <c r="BM55" i="26"/>
  <c r="BL55" i="26"/>
  <c r="BK55" i="26"/>
  <c r="BJ55" i="26"/>
  <c r="BI55" i="26"/>
  <c r="BG55" i="26"/>
  <c r="BE55" i="26"/>
  <c r="BD55" i="26"/>
  <c r="BB55" i="26"/>
  <c r="BA55" i="26"/>
  <c r="AZ55" i="26"/>
  <c r="AX55" i="26"/>
  <c r="AW55" i="26"/>
  <c r="AU55" i="26"/>
  <c r="AT55" i="26"/>
  <c r="AS55" i="26"/>
  <c r="AR55" i="26"/>
  <c r="AQ55" i="26"/>
  <c r="AO55" i="26"/>
  <c r="AN55" i="26"/>
  <c r="AM55" i="26"/>
  <c r="AK55" i="26"/>
  <c r="AI55" i="26"/>
  <c r="AG55" i="26"/>
  <c r="AF55" i="26"/>
  <c r="AE55" i="26"/>
  <c r="AC55" i="26"/>
  <c r="AB55" i="26"/>
  <c r="AA55" i="26"/>
  <c r="Z55" i="26"/>
  <c r="Y55" i="26"/>
  <c r="X55" i="26"/>
  <c r="W55" i="26"/>
  <c r="V55" i="26"/>
  <c r="U55" i="26"/>
  <c r="S55" i="26"/>
  <c r="R55" i="26"/>
  <c r="Q55" i="26"/>
  <c r="O55" i="26"/>
  <c r="N55" i="26"/>
  <c r="M55" i="26"/>
  <c r="K55" i="26"/>
  <c r="EZ54" i="26"/>
  <c r="EN54" i="26"/>
  <c r="EG54" i="26"/>
  <c r="EE54" i="26"/>
  <c r="EC54" i="26"/>
  <c r="DQ54" i="26"/>
  <c r="CN54" i="26"/>
  <c r="CG54" i="26"/>
  <c r="BT54" i="26"/>
  <c r="BF54" i="26"/>
  <c r="BC54" i="26"/>
  <c r="AD54" i="26"/>
  <c r="P54" i="26"/>
  <c r="EZ53" i="26"/>
  <c r="EN53" i="26"/>
  <c r="EG53" i="26"/>
  <c r="EE53" i="26"/>
  <c r="EC53" i="26"/>
  <c r="DQ53" i="26"/>
  <c r="CN53" i="26"/>
  <c r="CG53" i="26"/>
  <c r="BT53" i="26"/>
  <c r="BF53" i="26"/>
  <c r="BC53" i="26"/>
  <c r="AD53" i="26"/>
  <c r="P53" i="26"/>
  <c r="EZ52" i="26"/>
  <c r="EN52" i="26"/>
  <c r="EG52" i="26"/>
  <c r="EE52" i="26"/>
  <c r="EC52" i="26"/>
  <c r="DQ52" i="26"/>
  <c r="CN52" i="26"/>
  <c r="CG52" i="26"/>
  <c r="BT52" i="26"/>
  <c r="BF52" i="26"/>
  <c r="BC52" i="26"/>
  <c r="AD52" i="26"/>
  <c r="P52" i="26"/>
  <c r="EZ51" i="26"/>
  <c r="EN51" i="26"/>
  <c r="EG51" i="26"/>
  <c r="EE51" i="26"/>
  <c r="EC51" i="26"/>
  <c r="DQ51" i="26"/>
  <c r="CN51" i="26"/>
  <c r="CG51" i="26"/>
  <c r="BT51" i="26"/>
  <c r="BF51" i="26"/>
  <c r="BC51" i="26"/>
  <c r="AD51" i="26"/>
  <c r="P51" i="26"/>
  <c r="EZ50" i="26"/>
  <c r="EN50" i="26"/>
  <c r="EG50" i="26"/>
  <c r="EE50" i="26"/>
  <c r="EC50" i="26"/>
  <c r="DQ50" i="26"/>
  <c r="CN50" i="26"/>
  <c r="CG50" i="26"/>
  <c r="BT50" i="26"/>
  <c r="BF50" i="26"/>
  <c r="BC50" i="26"/>
  <c r="AD50" i="26"/>
  <c r="P50" i="26"/>
  <c r="EZ49" i="26"/>
  <c r="EN49" i="26"/>
  <c r="EG49" i="26"/>
  <c r="EE49" i="26"/>
  <c r="EC49" i="26"/>
  <c r="DQ49" i="26"/>
  <c r="CN49" i="26"/>
  <c r="CG49" i="26"/>
  <c r="BT49" i="26"/>
  <c r="BF49" i="26"/>
  <c r="BC49" i="26"/>
  <c r="AD49" i="26"/>
  <c r="P49" i="26"/>
  <c r="EZ48" i="26"/>
  <c r="EN48" i="26"/>
  <c r="EG48" i="26"/>
  <c r="EE48" i="26"/>
  <c r="EC48" i="26"/>
  <c r="DQ48" i="26"/>
  <c r="CN48" i="26"/>
  <c r="CG48" i="26"/>
  <c r="BT48" i="26"/>
  <c r="BF48" i="26"/>
  <c r="BC48" i="26"/>
  <c r="AD48" i="26"/>
  <c r="P48" i="26"/>
  <c r="EZ47" i="26"/>
  <c r="EN47" i="26"/>
  <c r="EG47" i="26"/>
  <c r="EE47" i="26"/>
  <c r="EC47" i="26"/>
  <c r="DQ47" i="26"/>
  <c r="CN47" i="26"/>
  <c r="CG47" i="26"/>
  <c r="BT47" i="26"/>
  <c r="BF47" i="26"/>
  <c r="BC47" i="26"/>
  <c r="AD47" i="26"/>
  <c r="P47" i="26"/>
  <c r="EZ46" i="26"/>
  <c r="EN46" i="26"/>
  <c r="EG46" i="26"/>
  <c r="EE46" i="26"/>
  <c r="EC46" i="26"/>
  <c r="DQ46" i="26"/>
  <c r="CN46" i="26"/>
  <c r="CG46" i="26"/>
  <c r="BT46" i="26"/>
  <c r="BF46" i="26"/>
  <c r="BC46" i="26"/>
  <c r="AD46" i="26"/>
  <c r="P46" i="26"/>
  <c r="EZ45" i="26"/>
  <c r="EN45" i="26"/>
  <c r="EG45" i="26"/>
  <c r="EE45" i="26"/>
  <c r="EC45" i="26"/>
  <c r="DQ45" i="26"/>
  <c r="CN45" i="26"/>
  <c r="CG45" i="26"/>
  <c r="BT45" i="26"/>
  <c r="BF45" i="26"/>
  <c r="BC45" i="26"/>
  <c r="AD45" i="26"/>
  <c r="P45" i="26"/>
  <c r="EZ44" i="26"/>
  <c r="EN44" i="26"/>
  <c r="EG44" i="26"/>
  <c r="EE44" i="26"/>
  <c r="EC44" i="26"/>
  <c r="DQ44" i="26"/>
  <c r="CN44" i="26"/>
  <c r="CG44" i="26"/>
  <c r="BT44" i="26"/>
  <c r="BF44" i="26"/>
  <c r="BC44" i="26"/>
  <c r="AD44" i="26"/>
  <c r="P44" i="26"/>
  <c r="EZ43" i="26"/>
  <c r="EN43" i="26"/>
  <c r="EG43" i="26"/>
  <c r="EE43" i="26"/>
  <c r="EC43" i="26"/>
  <c r="DQ43" i="26"/>
  <c r="CN43" i="26"/>
  <c r="CG43" i="26"/>
  <c r="BT43" i="26"/>
  <c r="BF43" i="26"/>
  <c r="BC43" i="26"/>
  <c r="AD43" i="26"/>
  <c r="P43" i="26"/>
  <c r="EZ42" i="26"/>
  <c r="EN42" i="26"/>
  <c r="EG42" i="26"/>
  <c r="EE42" i="26"/>
  <c r="EC42" i="26"/>
  <c r="DQ42" i="26"/>
  <c r="CN42" i="26"/>
  <c r="CG42" i="26"/>
  <c r="BT42" i="26"/>
  <c r="BF42" i="26"/>
  <c r="BC42" i="26"/>
  <c r="AD42" i="26"/>
  <c r="P42" i="26"/>
  <c r="EZ41" i="26"/>
  <c r="EN41" i="26"/>
  <c r="EG41" i="26"/>
  <c r="EE41" i="26"/>
  <c r="EC41" i="26"/>
  <c r="DQ41" i="26"/>
  <c r="CN41" i="26"/>
  <c r="CG41" i="26"/>
  <c r="BT41" i="26"/>
  <c r="BF41" i="26"/>
  <c r="BC41" i="26"/>
  <c r="AD41" i="26"/>
  <c r="P41" i="26"/>
  <c r="EZ40" i="26"/>
  <c r="EN40" i="26"/>
  <c r="EG40" i="26"/>
  <c r="EE40" i="26"/>
  <c r="EC40" i="26"/>
  <c r="DQ40" i="26"/>
  <c r="CN40" i="26"/>
  <c r="CG40" i="26"/>
  <c r="BT40" i="26"/>
  <c r="BF40" i="26"/>
  <c r="BC40" i="26"/>
  <c r="AD40" i="26"/>
  <c r="P40" i="26"/>
  <c r="EZ39" i="26"/>
  <c r="EN39" i="26"/>
  <c r="EG39" i="26"/>
  <c r="EE39" i="26"/>
  <c r="EC39" i="26"/>
  <c r="DQ39" i="26"/>
  <c r="CN39" i="26"/>
  <c r="CG39" i="26"/>
  <c r="BT39" i="26"/>
  <c r="BF39" i="26"/>
  <c r="BC39" i="26"/>
  <c r="AD39" i="26"/>
  <c r="P39" i="26"/>
  <c r="EZ38" i="26"/>
  <c r="EN38" i="26"/>
  <c r="EG38" i="26"/>
  <c r="EE38" i="26"/>
  <c r="EC38" i="26"/>
  <c r="DQ38" i="26"/>
  <c r="CN38" i="26"/>
  <c r="CG38" i="26"/>
  <c r="BT38" i="26"/>
  <c r="BF38" i="26"/>
  <c r="BC38" i="26"/>
  <c r="AD38" i="26"/>
  <c r="P38" i="26"/>
  <c r="EZ37" i="26"/>
  <c r="EN37" i="26"/>
  <c r="EG37" i="26"/>
  <c r="EE37" i="26"/>
  <c r="EC37" i="26"/>
  <c r="DQ37" i="26"/>
  <c r="CN37" i="26"/>
  <c r="CG37" i="26"/>
  <c r="BT37" i="26"/>
  <c r="BF37" i="26"/>
  <c r="BC37" i="26"/>
  <c r="AD37" i="26"/>
  <c r="P37" i="26"/>
  <c r="EZ36" i="26"/>
  <c r="EN36" i="26"/>
  <c r="EG36" i="26"/>
  <c r="EE36" i="26"/>
  <c r="EC36" i="26"/>
  <c r="DQ36" i="26"/>
  <c r="CN36" i="26"/>
  <c r="CG36" i="26"/>
  <c r="BT36" i="26"/>
  <c r="BF36" i="26"/>
  <c r="BC36" i="26"/>
  <c r="AD36" i="26"/>
  <c r="P36" i="26"/>
  <c r="EZ35" i="26"/>
  <c r="EN35" i="26"/>
  <c r="EG35" i="26"/>
  <c r="EE35" i="26"/>
  <c r="EC35" i="26"/>
  <c r="DQ35" i="26"/>
  <c r="CN35" i="26"/>
  <c r="CG35" i="26"/>
  <c r="BT35" i="26"/>
  <c r="BF35" i="26"/>
  <c r="BC35" i="26"/>
  <c r="AD35" i="26"/>
  <c r="P35" i="26"/>
  <c r="EZ34" i="26"/>
  <c r="EN34" i="26"/>
  <c r="EG34" i="26"/>
  <c r="EE34" i="26"/>
  <c r="EC34" i="26"/>
  <c r="DQ34" i="26"/>
  <c r="CN34" i="26"/>
  <c r="CG34" i="26"/>
  <c r="BT34" i="26"/>
  <c r="BF34" i="26"/>
  <c r="BC34" i="26"/>
  <c r="AD34" i="26"/>
  <c r="P34" i="26"/>
  <c r="EZ33" i="26"/>
  <c r="EN33" i="26"/>
  <c r="EG33" i="26"/>
  <c r="EE33" i="26"/>
  <c r="EC33" i="26"/>
  <c r="DQ33" i="26"/>
  <c r="CN33" i="26"/>
  <c r="CG33" i="26"/>
  <c r="BT33" i="26"/>
  <c r="BF33" i="26"/>
  <c r="BC33" i="26"/>
  <c r="AD33" i="26"/>
  <c r="P33" i="26"/>
  <c r="EZ32" i="26"/>
  <c r="EN32" i="26"/>
  <c r="EG32" i="26"/>
  <c r="EE32" i="26"/>
  <c r="EC32" i="26"/>
  <c r="DQ32" i="26"/>
  <c r="CN32" i="26"/>
  <c r="CG32" i="26"/>
  <c r="BT32" i="26"/>
  <c r="BF32" i="26"/>
  <c r="BC32" i="26"/>
  <c r="AD32" i="26"/>
  <c r="P32" i="26"/>
  <c r="EZ31" i="26"/>
  <c r="EN31" i="26"/>
  <c r="EG31" i="26"/>
  <c r="EE31" i="26"/>
  <c r="EC31" i="26"/>
  <c r="DQ31" i="26"/>
  <c r="CN31" i="26"/>
  <c r="CG31" i="26"/>
  <c r="BT31" i="26"/>
  <c r="BF31" i="26"/>
  <c r="BC31" i="26"/>
  <c r="AD31" i="26"/>
  <c r="P31" i="26"/>
  <c r="EZ30" i="26"/>
  <c r="EN30" i="26"/>
  <c r="EG30" i="26"/>
  <c r="EE30" i="26"/>
  <c r="EC30" i="26"/>
  <c r="DQ30" i="26"/>
  <c r="CN30" i="26"/>
  <c r="CG30" i="26"/>
  <c r="BT30" i="26"/>
  <c r="BF30" i="26"/>
  <c r="BC30" i="26"/>
  <c r="AD30" i="26"/>
  <c r="P30" i="26"/>
  <c r="EZ29" i="26"/>
  <c r="EN29" i="26"/>
  <c r="EG29" i="26"/>
  <c r="EE29" i="26"/>
  <c r="EC29" i="26"/>
  <c r="DQ29" i="26"/>
  <c r="CN29" i="26"/>
  <c r="CG29" i="26"/>
  <c r="BT29" i="26"/>
  <c r="BF29" i="26"/>
  <c r="BC29" i="26"/>
  <c r="AD29" i="26"/>
  <c r="P29" i="26"/>
  <c r="EZ28" i="26"/>
  <c r="EN28" i="26"/>
  <c r="EG28" i="26"/>
  <c r="EE28" i="26"/>
  <c r="EC28" i="26"/>
  <c r="DQ28" i="26"/>
  <c r="CN28" i="26"/>
  <c r="CG28" i="26"/>
  <c r="BT28" i="26"/>
  <c r="BF28" i="26"/>
  <c r="BC28" i="26"/>
  <c r="AD28" i="26"/>
  <c r="P28" i="26"/>
  <c r="EZ27" i="26"/>
  <c r="EN27" i="26"/>
  <c r="EG27" i="26"/>
  <c r="EE27" i="26"/>
  <c r="EC27" i="26"/>
  <c r="DZ27" i="26"/>
  <c r="DQ27" i="26"/>
  <c r="CT27" i="26"/>
  <c r="CN27" i="26"/>
  <c r="CG27" i="26"/>
  <c r="BT27" i="26"/>
  <c r="BH27" i="26"/>
  <c r="BF27" i="26"/>
  <c r="BC27" i="26"/>
  <c r="AY27" i="26"/>
  <c r="AV27" i="26"/>
  <c r="AP27" i="26"/>
  <c r="AL27" i="26"/>
  <c r="AH27" i="26"/>
  <c r="AD27" i="26"/>
  <c r="T27" i="26"/>
  <c r="P27" i="26"/>
  <c r="EZ26" i="26"/>
  <c r="EN26" i="26"/>
  <c r="EG26" i="26"/>
  <c r="EE26" i="26"/>
  <c r="EC26" i="26"/>
  <c r="DZ26" i="26"/>
  <c r="DQ26" i="26"/>
  <c r="CT26" i="26"/>
  <c r="CN26" i="26"/>
  <c r="CG26" i="26"/>
  <c r="BT26" i="26"/>
  <c r="BH26" i="26"/>
  <c r="BF26" i="26"/>
  <c r="BC26" i="26"/>
  <c r="AY26" i="26"/>
  <c r="AV26" i="26"/>
  <c r="AP26" i="26"/>
  <c r="AL26" i="26"/>
  <c r="AH26" i="26"/>
  <c r="AD26" i="26"/>
  <c r="T26" i="26"/>
  <c r="P26" i="26"/>
  <c r="EZ25" i="26"/>
  <c r="EN25" i="26"/>
  <c r="EG25" i="26"/>
  <c r="EE25" i="26"/>
  <c r="EC25" i="26"/>
  <c r="DZ25" i="26"/>
  <c r="DQ25" i="26"/>
  <c r="CT25" i="26"/>
  <c r="CN25" i="26"/>
  <c r="CG25" i="26"/>
  <c r="BT25" i="26"/>
  <c r="BH25" i="26"/>
  <c r="BF25" i="26"/>
  <c r="BC25" i="26"/>
  <c r="AY25" i="26"/>
  <c r="AV25" i="26"/>
  <c r="AP25" i="26"/>
  <c r="AL25" i="26"/>
  <c r="AH25" i="26"/>
  <c r="AD25" i="26"/>
  <c r="T25" i="26"/>
  <c r="P25" i="26"/>
  <c r="EZ24" i="26"/>
  <c r="EN24" i="26"/>
  <c r="EG24" i="26"/>
  <c r="EE24" i="26"/>
  <c r="EC24" i="26"/>
  <c r="DZ24" i="26"/>
  <c r="DQ24" i="26"/>
  <c r="CT24" i="26"/>
  <c r="CN24" i="26"/>
  <c r="CG24" i="26"/>
  <c r="BT24" i="26"/>
  <c r="BH24" i="26"/>
  <c r="BF24" i="26"/>
  <c r="BC24" i="26"/>
  <c r="AY24" i="26"/>
  <c r="AV24" i="26"/>
  <c r="AP24" i="26"/>
  <c r="AL24" i="26"/>
  <c r="AH24" i="26"/>
  <c r="AD24" i="26"/>
  <c r="T24" i="26"/>
  <c r="P24" i="26"/>
  <c r="EZ23" i="26"/>
  <c r="EN23" i="26"/>
  <c r="EG23" i="26"/>
  <c r="EE23" i="26"/>
  <c r="EC23" i="26"/>
  <c r="DZ23" i="26"/>
  <c r="DQ23" i="26"/>
  <c r="CT23" i="26"/>
  <c r="CN23" i="26"/>
  <c r="CG23" i="26"/>
  <c r="BT23" i="26"/>
  <c r="BH23" i="26"/>
  <c r="BF23" i="26"/>
  <c r="BC23" i="26"/>
  <c r="AY23" i="26"/>
  <c r="AV23" i="26"/>
  <c r="AP23" i="26"/>
  <c r="AL23" i="26"/>
  <c r="AH23" i="26"/>
  <c r="AD23" i="26"/>
  <c r="T23" i="26"/>
  <c r="P23" i="26"/>
  <c r="EZ22" i="26"/>
  <c r="EN22" i="26"/>
  <c r="EG22" i="26"/>
  <c r="EE22" i="26"/>
  <c r="EC22" i="26"/>
  <c r="DZ22" i="26"/>
  <c r="DQ22" i="26"/>
  <c r="CT22" i="26"/>
  <c r="CN22" i="26"/>
  <c r="CG22" i="26"/>
  <c r="BT22" i="26"/>
  <c r="BH22" i="26"/>
  <c r="BF22" i="26"/>
  <c r="BC22" i="26"/>
  <c r="AY22" i="26"/>
  <c r="AV22" i="26"/>
  <c r="AP22" i="26"/>
  <c r="AL22" i="26"/>
  <c r="AH22" i="26"/>
  <c r="AD22" i="26"/>
  <c r="T22" i="26"/>
  <c r="P22" i="26"/>
  <c r="EZ21" i="26"/>
  <c r="EN21" i="26"/>
  <c r="EG21" i="26"/>
  <c r="EE21" i="26"/>
  <c r="EC21" i="26"/>
  <c r="DZ21" i="26"/>
  <c r="DQ21" i="26"/>
  <c r="CT21" i="26"/>
  <c r="CN21" i="26"/>
  <c r="CG21" i="26"/>
  <c r="BT21" i="26"/>
  <c r="BH21" i="26"/>
  <c r="BF21" i="26"/>
  <c r="BC21" i="26"/>
  <c r="AY21" i="26"/>
  <c r="AV21" i="26"/>
  <c r="AP21" i="26"/>
  <c r="AL21" i="26"/>
  <c r="AH21" i="26"/>
  <c r="AD21" i="26"/>
  <c r="T21" i="26"/>
  <c r="P21" i="26"/>
  <c r="EZ20" i="26"/>
  <c r="EN20" i="26"/>
  <c r="EG20" i="26"/>
  <c r="EE20" i="26"/>
  <c r="EC20" i="26"/>
  <c r="DZ20" i="26"/>
  <c r="DQ20" i="26"/>
  <c r="CT20" i="26"/>
  <c r="CN20" i="26"/>
  <c r="CG20" i="26"/>
  <c r="BT20" i="26"/>
  <c r="BH20" i="26"/>
  <c r="BF20" i="26"/>
  <c r="BC20" i="26"/>
  <c r="AY20" i="26"/>
  <c r="AV20" i="26"/>
  <c r="AP20" i="26"/>
  <c r="AL20" i="26"/>
  <c r="AH20" i="26"/>
  <c r="AD20" i="26"/>
  <c r="T20" i="26"/>
  <c r="P20" i="26"/>
  <c r="EZ19" i="26"/>
  <c r="EN19" i="26"/>
  <c r="EG19" i="26"/>
  <c r="EE19" i="26"/>
  <c r="EC19" i="26"/>
  <c r="DZ19" i="26"/>
  <c r="DQ19" i="26"/>
  <c r="CT19" i="26"/>
  <c r="CN19" i="26"/>
  <c r="CG19" i="26"/>
  <c r="BT19" i="26"/>
  <c r="BH19" i="26"/>
  <c r="BF19" i="26"/>
  <c r="BC19" i="26"/>
  <c r="AY19" i="26"/>
  <c r="AV19" i="26"/>
  <c r="AP19" i="26"/>
  <c r="AL19" i="26"/>
  <c r="AH19" i="26"/>
  <c r="AD19" i="26"/>
  <c r="T19" i="26"/>
  <c r="P19" i="26"/>
  <c r="EZ18" i="26"/>
  <c r="EN18" i="26"/>
  <c r="EG18" i="26"/>
  <c r="EE18" i="26"/>
  <c r="EC18" i="26"/>
  <c r="DZ18" i="26"/>
  <c r="DQ18" i="26"/>
  <c r="CT18" i="26"/>
  <c r="CN18" i="26"/>
  <c r="CG18" i="26"/>
  <c r="BT18" i="26"/>
  <c r="BH18" i="26"/>
  <c r="BF18" i="26"/>
  <c r="BC18" i="26"/>
  <c r="AY18" i="26"/>
  <c r="AV18" i="26"/>
  <c r="AP18" i="26"/>
  <c r="AL18" i="26"/>
  <c r="AH18" i="26"/>
  <c r="AD18" i="26"/>
  <c r="T18" i="26"/>
  <c r="P18" i="26"/>
  <c r="EZ17" i="26"/>
  <c r="EN17" i="26"/>
  <c r="EG17" i="26"/>
  <c r="EE17" i="26"/>
  <c r="EC17" i="26"/>
  <c r="DZ17" i="26"/>
  <c r="DQ17" i="26"/>
  <c r="CT17" i="26"/>
  <c r="CN17" i="26"/>
  <c r="CG17" i="26"/>
  <c r="BT17" i="26"/>
  <c r="BH17" i="26"/>
  <c r="BF17" i="26"/>
  <c r="BC17" i="26"/>
  <c r="AY17" i="26"/>
  <c r="AV17" i="26"/>
  <c r="AP17" i="26"/>
  <c r="AL17" i="26"/>
  <c r="AH17" i="26"/>
  <c r="AD17" i="26"/>
  <c r="T17" i="26"/>
  <c r="P17" i="26"/>
  <c r="EZ16" i="26"/>
  <c r="EN16" i="26"/>
  <c r="EG16" i="26"/>
  <c r="EE16" i="26"/>
  <c r="EC16" i="26"/>
  <c r="DZ16" i="26"/>
  <c r="DQ16" i="26"/>
  <c r="CT16" i="26"/>
  <c r="CN16" i="26"/>
  <c r="CG16" i="26"/>
  <c r="BT16" i="26"/>
  <c r="BH16" i="26"/>
  <c r="BF16" i="26"/>
  <c r="BC16" i="26"/>
  <c r="AY16" i="26"/>
  <c r="AV16" i="26"/>
  <c r="AP16" i="26"/>
  <c r="AL16" i="26"/>
  <c r="AH16" i="26"/>
  <c r="AD16" i="26"/>
  <c r="T16" i="26"/>
  <c r="P16" i="26"/>
  <c r="EZ15" i="26"/>
  <c r="EN15" i="26"/>
  <c r="EG15" i="26"/>
  <c r="EE15" i="26"/>
  <c r="EC15" i="26"/>
  <c r="DZ15" i="26"/>
  <c r="DQ15" i="26"/>
  <c r="CT15" i="26"/>
  <c r="CN15" i="26"/>
  <c r="CG15" i="26"/>
  <c r="BT15" i="26"/>
  <c r="BH15" i="26"/>
  <c r="BF15" i="26"/>
  <c r="BC15" i="26"/>
  <c r="AY15" i="26"/>
  <c r="AV15" i="26"/>
  <c r="AP15" i="26"/>
  <c r="AL15" i="26"/>
  <c r="AH15" i="26"/>
  <c r="AD15" i="26"/>
  <c r="T15" i="26"/>
  <c r="P15" i="26"/>
  <c r="EX14" i="26"/>
  <c r="EX13" i="26" s="1"/>
  <c r="EW14" i="26"/>
  <c r="EW13" i="26" s="1"/>
  <c r="EV14" i="26"/>
  <c r="EV13" i="26" s="1"/>
  <c r="EU14" i="26"/>
  <c r="EU13" i="26" s="1"/>
  <c r="ET14" i="26"/>
  <c r="ET13" i="26" s="1"/>
  <c r="ES14" i="26"/>
  <c r="ES13" i="26" s="1"/>
  <c r="ER14" i="26"/>
  <c r="ER13" i="26" s="1"/>
  <c r="EQ14" i="26"/>
  <c r="EQ13" i="26" s="1"/>
  <c r="EO14" i="26"/>
  <c r="EO13" i="26" s="1"/>
  <c r="EM14" i="26"/>
  <c r="EM13" i="26" s="1"/>
  <c r="EL14" i="26"/>
  <c r="EL13" i="26" s="1"/>
  <c r="EK14" i="26"/>
  <c r="EK13" i="26" s="1"/>
  <c r="EI14" i="26"/>
  <c r="EI13" i="26" s="1"/>
  <c r="EH14" i="26"/>
  <c r="EF14" i="26"/>
  <c r="EF13" i="26" s="1"/>
  <c r="ED14" i="26"/>
  <c r="ED13" i="26" s="1"/>
  <c r="EB14" i="26"/>
  <c r="EB13" i="26" s="1"/>
  <c r="EA14" i="26"/>
  <c r="EA13" i="26" s="1"/>
  <c r="DY14" i="26"/>
  <c r="DY13" i="26" s="1"/>
  <c r="DW14" i="26"/>
  <c r="DW13" i="26" s="1"/>
  <c r="DV14" i="26"/>
  <c r="DV13" i="26" s="1"/>
  <c r="DU14" i="26"/>
  <c r="DU13" i="26" s="1"/>
  <c r="DS14" i="26"/>
  <c r="DS13" i="26" s="1"/>
  <c r="DR14" i="26"/>
  <c r="DR13" i="26" s="1"/>
  <c r="DP14" i="26"/>
  <c r="DP13" i="26" s="1"/>
  <c r="DO14" i="26"/>
  <c r="DO13" i="26" s="1"/>
  <c r="DN14" i="26"/>
  <c r="DN13" i="26" s="1"/>
  <c r="DM14" i="26"/>
  <c r="DM13" i="26" s="1"/>
  <c r="DL14" i="26"/>
  <c r="DL13" i="26" s="1"/>
  <c r="DK14" i="26"/>
  <c r="DK13" i="26" s="1"/>
  <c r="DJ14" i="26"/>
  <c r="DJ13" i="26" s="1"/>
  <c r="DI14" i="26"/>
  <c r="DI13" i="26" s="1"/>
  <c r="DH14" i="26"/>
  <c r="DH13" i="26" s="1"/>
  <c r="DG14" i="26"/>
  <c r="DG13" i="26" s="1"/>
  <c r="DF14" i="26"/>
  <c r="DF13" i="26" s="1"/>
  <c r="DE14" i="26"/>
  <c r="DE13" i="26" s="1"/>
  <c r="DD14" i="26"/>
  <c r="DD13" i="26" s="1"/>
  <c r="DC14" i="26"/>
  <c r="DC13" i="26" s="1"/>
  <c r="DB14" i="26"/>
  <c r="DB13" i="26" s="1"/>
  <c r="DA14" i="26"/>
  <c r="DA13" i="26" s="1"/>
  <c r="CZ14" i="26"/>
  <c r="CZ13" i="26" s="1"/>
  <c r="CY14" i="26"/>
  <c r="CY13" i="26" s="1"/>
  <c r="CX14" i="26"/>
  <c r="CX13" i="26" s="1"/>
  <c r="CW14" i="26"/>
  <c r="CW13" i="26" s="1"/>
  <c r="CV14" i="26"/>
  <c r="CV13" i="26" s="1"/>
  <c r="CU14" i="26"/>
  <c r="CU13" i="26" s="1"/>
  <c r="CS14" i="26"/>
  <c r="CS13" i="26" s="1"/>
  <c r="CR14" i="26"/>
  <c r="CR13" i="26" s="1"/>
  <c r="CQ14" i="26"/>
  <c r="CQ13" i="26" s="1"/>
  <c r="CP14" i="26"/>
  <c r="CP13" i="26" s="1"/>
  <c r="CO14" i="26"/>
  <c r="CO13" i="26" s="1"/>
  <c r="CM14" i="26"/>
  <c r="CM13" i="26" s="1"/>
  <c r="CL14" i="26"/>
  <c r="CL13" i="26" s="1"/>
  <c r="CK14" i="26"/>
  <c r="CK13" i="26" s="1"/>
  <c r="CJ14" i="26"/>
  <c r="CJ13" i="26" s="1"/>
  <c r="CI14" i="26"/>
  <c r="CI13" i="26" s="1"/>
  <c r="CH14" i="26"/>
  <c r="CH13" i="26" s="1"/>
  <c r="CF14" i="26"/>
  <c r="CF13" i="26" s="1"/>
  <c r="CE14" i="26"/>
  <c r="CE13" i="26" s="1"/>
  <c r="CD14" i="26"/>
  <c r="CD13" i="26" s="1"/>
  <c r="CC14" i="26"/>
  <c r="CC13" i="26" s="1"/>
  <c r="CB14" i="26"/>
  <c r="CB13" i="26" s="1"/>
  <c r="CA14" i="26"/>
  <c r="CA13" i="26" s="1"/>
  <c r="BZ14" i="26"/>
  <c r="BZ13" i="26" s="1"/>
  <c r="BY14" i="26"/>
  <c r="BY13" i="26" s="1"/>
  <c r="BX14" i="26"/>
  <c r="BX13" i="26" s="1"/>
  <c r="BW14" i="26"/>
  <c r="BW13" i="26" s="1"/>
  <c r="BV14" i="26"/>
  <c r="BV13" i="26" s="1"/>
  <c r="BU14" i="26"/>
  <c r="BU13" i="26" s="1"/>
  <c r="BS14" i="26"/>
  <c r="BS13" i="26" s="1"/>
  <c r="BR14" i="26"/>
  <c r="BR13" i="26" s="1"/>
  <c r="BQ14" i="26"/>
  <c r="BQ13" i="26" s="1"/>
  <c r="BP14" i="26"/>
  <c r="BP13" i="26" s="1"/>
  <c r="BO14" i="26"/>
  <c r="BO13" i="26" s="1"/>
  <c r="BN14" i="26"/>
  <c r="BN13" i="26" s="1"/>
  <c r="BM14" i="26"/>
  <c r="BM13" i="26" s="1"/>
  <c r="BL14" i="26"/>
  <c r="BL13" i="26" s="1"/>
  <c r="BK14" i="26"/>
  <c r="BK13" i="26" s="1"/>
  <c r="BJ14" i="26"/>
  <c r="BJ13" i="26" s="1"/>
  <c r="BI14" i="26"/>
  <c r="BI13" i="26" s="1"/>
  <c r="BG14" i="26"/>
  <c r="BG13" i="26" s="1"/>
  <c r="BD14" i="26"/>
  <c r="BD13" i="26" s="1"/>
  <c r="BB14" i="26"/>
  <c r="BB13" i="26" s="1"/>
  <c r="BA14" i="26"/>
  <c r="BA13" i="26" s="1"/>
  <c r="AZ14" i="26"/>
  <c r="AZ13" i="26" s="1"/>
  <c r="AX14" i="26"/>
  <c r="AX13" i="26" s="1"/>
  <c r="AW14" i="26"/>
  <c r="AW13" i="26" s="1"/>
  <c r="AU14" i="26"/>
  <c r="AU13" i="26" s="1"/>
  <c r="AT14" i="26"/>
  <c r="AT13" i="26" s="1"/>
  <c r="AS14" i="26"/>
  <c r="AS13" i="26" s="1"/>
  <c r="AR14" i="26"/>
  <c r="AR13" i="26" s="1"/>
  <c r="AQ14" i="26"/>
  <c r="AQ13" i="26" s="1"/>
  <c r="AO14" i="26"/>
  <c r="AO13" i="26" s="1"/>
  <c r="AN14" i="26"/>
  <c r="AN13" i="26" s="1"/>
  <c r="AM14" i="26"/>
  <c r="AM13" i="26" s="1"/>
  <c r="AK14" i="26"/>
  <c r="AK13" i="26" s="1"/>
  <c r="AJ14" i="26"/>
  <c r="AJ13" i="26" s="1"/>
  <c r="AI14" i="26"/>
  <c r="AI13" i="26" s="1"/>
  <c r="AG14" i="26"/>
  <c r="AG13" i="26" s="1"/>
  <c r="AF14" i="26"/>
  <c r="AF13" i="26" s="1"/>
  <c r="AE14" i="26"/>
  <c r="AE13" i="26" s="1"/>
  <c r="AC14" i="26"/>
  <c r="AC13" i="26" s="1"/>
  <c r="AB14" i="26"/>
  <c r="AB13" i="26" s="1"/>
  <c r="AA14" i="26"/>
  <c r="AA13" i="26" s="1"/>
  <c r="Z14" i="26"/>
  <c r="Z13" i="26" s="1"/>
  <c r="Y14" i="26"/>
  <c r="Y13" i="26" s="1"/>
  <c r="X14" i="26"/>
  <c r="X13" i="26" s="1"/>
  <c r="W14" i="26"/>
  <c r="W13" i="26" s="1"/>
  <c r="V14" i="26"/>
  <c r="V13" i="26" s="1"/>
  <c r="U14" i="26"/>
  <c r="U13" i="26" s="1"/>
  <c r="S14" i="26"/>
  <c r="S13" i="26" s="1"/>
  <c r="R14" i="26"/>
  <c r="R13" i="26" s="1"/>
  <c r="Q14" i="26"/>
  <c r="Q13" i="26" s="1"/>
  <c r="O14" i="26"/>
  <c r="O13" i="26" s="1"/>
  <c r="N14" i="26"/>
  <c r="N13" i="26" s="1"/>
  <c r="M14" i="26"/>
  <c r="M13" i="26" s="1"/>
  <c r="L14" i="26"/>
  <c r="L13" i="26" s="1"/>
  <c r="K14" i="26"/>
  <c r="K13" i="26" s="1"/>
  <c r="EP13" i="26"/>
  <c r="DX13" i="26"/>
  <c r="BE13" i="26"/>
  <c r="DT12" i="26"/>
  <c r="ER11" i="26"/>
  <c r="EO11" i="26"/>
  <c r="EQ11" i="26" s="1"/>
  <c r="EM11" i="26"/>
  <c r="EK11" i="26"/>
  <c r="EI11" i="26"/>
  <c r="EJ11" i="26" s="1"/>
  <c r="EF11" i="26"/>
  <c r="ED11" i="26"/>
  <c r="EE11" i="26" s="1"/>
  <c r="EB11" i="26"/>
  <c r="EC11" i="26" s="1"/>
  <c r="DY11" i="26"/>
  <c r="DW11" i="26"/>
  <c r="DP11" i="26"/>
  <c r="DK11" i="26"/>
  <c r="DJ11" i="26"/>
  <c r="DH11" i="26"/>
  <c r="DF11" i="26"/>
  <c r="DD11" i="26"/>
  <c r="DB11" i="26"/>
  <c r="CY11" i="26"/>
  <c r="CX11" i="26"/>
  <c r="CW11" i="26"/>
  <c r="CV11" i="26"/>
  <c r="CS11" i="26"/>
  <c r="CR11" i="26"/>
  <c r="CQ11" i="26"/>
  <c r="CP11" i="26"/>
  <c r="CI11" i="26"/>
  <c r="CN11" i="26" s="1"/>
  <c r="CA11" i="26"/>
  <c r="BZ11" i="26"/>
  <c r="BY11" i="26"/>
  <c r="BW11" i="26"/>
  <c r="BV11" i="26"/>
  <c r="BS11" i="26"/>
  <c r="BR11" i="26"/>
  <c r="BQ11" i="26"/>
  <c r="BM11" i="26"/>
  <c r="BL11" i="26"/>
  <c r="BK11" i="26"/>
  <c r="BJ11" i="26"/>
  <c r="BG11" i="26"/>
  <c r="BH11" i="26" s="1"/>
  <c r="BA11" i="26"/>
  <c r="BC11" i="26" s="1"/>
  <c r="AX11" i="26"/>
  <c r="AY11" i="26" s="1"/>
  <c r="AU11" i="26"/>
  <c r="AR11" i="26"/>
  <c r="AO11" i="26"/>
  <c r="AN11" i="26"/>
  <c r="AJ11" i="26"/>
  <c r="AL11" i="26" s="1"/>
  <c r="AF11" i="26"/>
  <c r="AH11" i="26" s="1"/>
  <c r="AC11" i="26"/>
  <c r="Y11" i="26"/>
  <c r="X11" i="26"/>
  <c r="W11" i="26"/>
  <c r="V11" i="26"/>
  <c r="S11" i="26"/>
  <c r="R11" i="26"/>
  <c r="O11" i="26"/>
  <c r="L11" i="26"/>
  <c r="K11" i="26"/>
  <c r="EK8" i="26"/>
  <c r="DF7" i="26"/>
  <c r="DD7" i="26"/>
  <c r="DB7" i="26"/>
  <c r="CV7" i="26"/>
  <c r="CP7" i="26"/>
  <c r="CI7" i="26"/>
  <c r="BV7" i="26"/>
  <c r="BJ7" i="26"/>
  <c r="BI7" i="26"/>
  <c r="BG7" i="26"/>
  <c r="AX7" i="26"/>
  <c r="AW7" i="26"/>
  <c r="AR7" i="26"/>
  <c r="AN7" i="26"/>
  <c r="AJ7" i="26"/>
  <c r="AI7" i="26"/>
  <c r="R7" i="26"/>
  <c r="EX6" i="26"/>
  <c r="ET6" i="26"/>
  <c r="ER6" i="26"/>
  <c r="EO6" i="26"/>
  <c r="EJ6" i="26"/>
  <c r="DW6" i="26"/>
  <c r="DS6" i="26"/>
  <c r="DH6" i="26"/>
  <c r="DG6" i="26"/>
  <c r="DG7" i="26" s="1"/>
  <c r="DF6" i="26"/>
  <c r="DE6" i="26"/>
  <c r="DD6" i="26"/>
  <c r="DC6" i="26"/>
  <c r="DB6" i="26"/>
  <c r="CV6" i="26"/>
  <c r="CP6" i="26"/>
  <c r="CI6" i="26"/>
  <c r="BV6" i="26"/>
  <c r="BJ6" i="26"/>
  <c r="BI6" i="26"/>
  <c r="BG6" i="26"/>
  <c r="BE6" i="26"/>
  <c r="BD6" i="26"/>
  <c r="BD7" i="26" s="1"/>
  <c r="BA6" i="26"/>
  <c r="AZ6" i="26"/>
  <c r="AZ7" i="26" s="1"/>
  <c r="AX6" i="26"/>
  <c r="AX8" i="26" s="1"/>
  <c r="AW6" i="26"/>
  <c r="AW8" i="26" s="1"/>
  <c r="AR6" i="26"/>
  <c r="AR8" i="26" s="1"/>
  <c r="AQ6" i="26"/>
  <c r="AQ7" i="26" s="1"/>
  <c r="AN6" i="26"/>
  <c r="AM6" i="26"/>
  <c r="AM7" i="26" s="1"/>
  <c r="AJ6" i="26"/>
  <c r="AF6" i="26"/>
  <c r="V6" i="26"/>
  <c r="R6" i="26"/>
  <c r="K6" i="26"/>
  <c r="J62" i="25"/>
  <c r="H61" i="25"/>
  <c r="G61" i="25"/>
  <c r="F61" i="25"/>
  <c r="E61" i="25"/>
  <c r="F60" i="25"/>
  <c r="J60" i="25" s="1"/>
  <c r="E60" i="25"/>
  <c r="I60" i="25" s="1"/>
  <c r="G59" i="25"/>
  <c r="E59" i="25"/>
  <c r="G58" i="25"/>
  <c r="F58" i="25"/>
  <c r="J58" i="25" s="1"/>
  <c r="E58" i="25"/>
  <c r="H57" i="25"/>
  <c r="G57" i="25"/>
  <c r="F57" i="25"/>
  <c r="E57" i="25"/>
  <c r="H56" i="25"/>
  <c r="G56" i="25"/>
  <c r="F56" i="25"/>
  <c r="E56" i="25"/>
  <c r="H55" i="25"/>
  <c r="G55" i="25"/>
  <c r="F55" i="25"/>
  <c r="E55" i="25"/>
  <c r="G53" i="25"/>
  <c r="E53" i="25"/>
  <c r="E52" i="25"/>
  <c r="E51" i="25"/>
  <c r="E50" i="25"/>
  <c r="F49" i="25"/>
  <c r="J49" i="25" s="1"/>
  <c r="E49" i="25"/>
  <c r="I49" i="25" s="1"/>
  <c r="G48" i="25"/>
  <c r="F48" i="25"/>
  <c r="J48" i="25" s="1"/>
  <c r="E48" i="25"/>
  <c r="G47" i="25"/>
  <c r="F47" i="25"/>
  <c r="J47" i="25" s="1"/>
  <c r="E47" i="25"/>
  <c r="G46" i="25"/>
  <c r="F46" i="25"/>
  <c r="J46" i="25" s="1"/>
  <c r="E46" i="25"/>
  <c r="H45" i="25"/>
  <c r="G45" i="25"/>
  <c r="F45" i="25"/>
  <c r="E45" i="25"/>
  <c r="G44" i="25"/>
  <c r="F44" i="25"/>
  <c r="J44" i="25" s="1"/>
  <c r="E44" i="25"/>
  <c r="G43" i="25"/>
  <c r="F43" i="25"/>
  <c r="J43" i="25" s="1"/>
  <c r="E43" i="25"/>
  <c r="H42" i="25"/>
  <c r="G42" i="25"/>
  <c r="F42" i="25"/>
  <c r="E42" i="25"/>
  <c r="G41" i="25"/>
  <c r="F41" i="25"/>
  <c r="J41" i="25" s="1"/>
  <c r="E41" i="25"/>
  <c r="G40" i="25"/>
  <c r="F40" i="25"/>
  <c r="H40" i="25" s="1"/>
  <c r="J40" i="25" s="1"/>
  <c r="E40" i="25"/>
  <c r="G39" i="25"/>
  <c r="F39" i="25"/>
  <c r="J39" i="25" s="1"/>
  <c r="E39" i="25"/>
  <c r="G38" i="25"/>
  <c r="F38" i="25"/>
  <c r="J38" i="25" s="1"/>
  <c r="E38" i="25"/>
  <c r="H37" i="25"/>
  <c r="G37" i="25"/>
  <c r="F37" i="25"/>
  <c r="E37" i="25"/>
  <c r="H36" i="25"/>
  <c r="F36" i="25"/>
  <c r="E36" i="25"/>
  <c r="I36" i="25" s="1"/>
  <c r="H35" i="25"/>
  <c r="G35" i="25"/>
  <c r="F35" i="25"/>
  <c r="E35" i="25"/>
  <c r="H34" i="25"/>
  <c r="G34" i="25"/>
  <c r="F34" i="25"/>
  <c r="E34" i="25"/>
  <c r="H33" i="25"/>
  <c r="G33" i="25"/>
  <c r="F33" i="25"/>
  <c r="E33" i="25"/>
  <c r="F31" i="25"/>
  <c r="E31" i="25"/>
  <c r="I31" i="25" s="1"/>
  <c r="F30" i="25"/>
  <c r="E30" i="25"/>
  <c r="I30" i="25" s="1"/>
  <c r="F29" i="25"/>
  <c r="E29" i="25"/>
  <c r="I29" i="25" s="1"/>
  <c r="F28" i="25"/>
  <c r="E28" i="25"/>
  <c r="I28" i="25" s="1"/>
  <c r="G27" i="25"/>
  <c r="F27" i="25"/>
  <c r="J27" i="25" s="1"/>
  <c r="E27" i="25"/>
  <c r="G26" i="25"/>
  <c r="F26" i="25"/>
  <c r="J26" i="25" s="1"/>
  <c r="E26" i="25"/>
  <c r="G25" i="25"/>
  <c r="F25" i="25"/>
  <c r="J25" i="25" s="1"/>
  <c r="E25" i="25"/>
  <c r="H24" i="25"/>
  <c r="G24" i="25"/>
  <c r="F24" i="25"/>
  <c r="E24" i="25"/>
  <c r="H23" i="25"/>
  <c r="G23" i="25"/>
  <c r="F23" i="25"/>
  <c r="E23" i="25"/>
  <c r="H22" i="25"/>
  <c r="G22" i="25"/>
  <c r="F22" i="25"/>
  <c r="E22" i="25"/>
  <c r="F21" i="25"/>
  <c r="J21" i="25" s="1"/>
  <c r="E21" i="25"/>
  <c r="I21" i="25" s="1"/>
  <c r="G20" i="25"/>
  <c r="F20" i="25"/>
  <c r="J20" i="25" s="1"/>
  <c r="E20" i="25"/>
  <c r="H19" i="25"/>
  <c r="G19" i="25"/>
  <c r="F19" i="25"/>
  <c r="E19" i="25"/>
  <c r="G18" i="25"/>
  <c r="F18" i="25"/>
  <c r="J18" i="25" s="1"/>
  <c r="E18" i="25"/>
  <c r="H17" i="25"/>
  <c r="G17" i="25"/>
  <c r="F17" i="25"/>
  <c r="E17" i="25"/>
  <c r="H16" i="25"/>
  <c r="G16" i="25"/>
  <c r="F16" i="25"/>
  <c r="E16" i="25"/>
  <c r="G15" i="25"/>
  <c r="F15" i="25"/>
  <c r="J15" i="25" s="1"/>
  <c r="E15" i="25"/>
  <c r="H14" i="25"/>
  <c r="G14" i="25"/>
  <c r="F14" i="25"/>
  <c r="E14" i="25"/>
  <c r="H13" i="25"/>
  <c r="G13" i="25"/>
  <c r="F13" i="25"/>
  <c r="E13" i="25"/>
  <c r="H12" i="25"/>
  <c r="G12" i="25"/>
  <c r="F12" i="25"/>
  <c r="E12" i="25"/>
  <c r="H11" i="25"/>
  <c r="G11" i="25"/>
  <c r="F11" i="25"/>
  <c r="E11" i="25"/>
  <c r="M107" i="24"/>
  <c r="BK106" i="24"/>
  <c r="BF106" i="24"/>
  <c r="M105" i="24"/>
  <c r="M104" i="24"/>
  <c r="M103" i="24"/>
  <c r="M102" i="24"/>
  <c r="M101" i="24"/>
  <c r="M100" i="24"/>
  <c r="M99" i="24"/>
  <c r="M98" i="24"/>
  <c r="M97" i="24"/>
  <c r="M96" i="24"/>
  <c r="M95" i="24"/>
  <c r="IR94" i="24"/>
  <c r="IS94" i="24" s="1"/>
  <c r="IS67" i="24" s="1"/>
  <c r="IQ94" i="24"/>
  <c r="IM94" i="24"/>
  <c r="IN94" i="24" s="1"/>
  <c r="IN67" i="24" s="1"/>
  <c r="IL94" i="24"/>
  <c r="II94" i="24"/>
  <c r="II67" i="24" s="1"/>
  <c r="IC94" i="24"/>
  <c r="ID94" i="24" s="1"/>
  <c r="ID67" i="24" s="1"/>
  <c r="IB94" i="24"/>
  <c r="HX94" i="24"/>
  <c r="HY94" i="24" s="1"/>
  <c r="HY67" i="24" s="1"/>
  <c r="HT94" i="24"/>
  <c r="HP94" i="24"/>
  <c r="HP67" i="24" s="1"/>
  <c r="GT94" i="24"/>
  <c r="GU94" i="24" s="1"/>
  <c r="GU67" i="24" s="1"/>
  <c r="GS94" i="24"/>
  <c r="FK94" i="24"/>
  <c r="FL94" i="24" s="1"/>
  <c r="FL67" i="24" s="1"/>
  <c r="FJ94" i="24"/>
  <c r="EL94" i="24"/>
  <c r="EM94" i="24" s="1"/>
  <c r="EM67" i="24" s="1"/>
  <c r="BK94" i="24"/>
  <c r="BE94" i="24"/>
  <c r="BF94" i="24" s="1"/>
  <c r="BD94" i="24"/>
  <c r="AQ94" i="24"/>
  <c r="I94" i="24"/>
  <c r="M94" i="24" s="1"/>
  <c r="M92" i="24"/>
  <c r="M91" i="24"/>
  <c r="M89" i="24"/>
  <c r="I88" i="24"/>
  <c r="M88" i="24" s="1"/>
  <c r="GK86" i="24"/>
  <c r="AV86" i="24"/>
  <c r="AG86" i="24"/>
  <c r="R86" i="24"/>
  <c r="R67" i="24" s="1"/>
  <c r="M86" i="24"/>
  <c r="I85" i="24"/>
  <c r="M85" i="24" s="1"/>
  <c r="I84" i="24"/>
  <c r="M83" i="24"/>
  <c r="M82" i="24"/>
  <c r="GA81" i="24"/>
  <c r="FV81" i="24"/>
  <c r="FV67" i="24" s="1"/>
  <c r="BP81" i="24"/>
  <c r="BA81" i="24"/>
  <c r="AV81" i="24"/>
  <c r="AQ81" i="24"/>
  <c r="AB81" i="24"/>
  <c r="M81" i="24"/>
  <c r="BA80" i="24"/>
  <c r="AV80" i="24"/>
  <c r="AG80" i="24"/>
  <c r="W80" i="24"/>
  <c r="W67" i="24" s="1"/>
  <c r="M80" i="24"/>
  <c r="M78" i="24"/>
  <c r="M77" i="24"/>
  <c r="M76" i="24"/>
  <c r="BK75" i="24"/>
  <c r="M75" i="24"/>
  <c r="M74" i="24"/>
  <c r="M73" i="24"/>
  <c r="M72" i="24"/>
  <c r="JW71" i="24"/>
  <c r="JW67" i="24" s="1"/>
  <c r="CE71" i="24"/>
  <c r="CE67" i="24" s="1"/>
  <c r="AL71" i="24"/>
  <c r="AL67" i="24" s="1"/>
  <c r="I71" i="24"/>
  <c r="M71" i="24" s="1"/>
  <c r="M70" i="24"/>
  <c r="GK69" i="24"/>
  <c r="GA69" i="24"/>
  <c r="CY69" i="24"/>
  <c r="CY67" i="24" s="1"/>
  <c r="BP69" i="24"/>
  <c r="AV69" i="24"/>
  <c r="AB69" i="24"/>
  <c r="I69" i="24"/>
  <c r="M69" i="24" s="1"/>
  <c r="M68" i="24"/>
  <c r="KG67" i="24"/>
  <c r="KC67" i="24"/>
  <c r="KB67" i="24"/>
  <c r="JX67" i="24"/>
  <c r="JS67" i="24"/>
  <c r="JR67" i="24"/>
  <c r="JN67" i="24"/>
  <c r="JM67" i="24"/>
  <c r="JI67" i="24"/>
  <c r="JH67" i="24"/>
  <c r="JD67" i="24"/>
  <c r="JC67" i="24"/>
  <c r="IY67" i="24"/>
  <c r="IX67" i="24"/>
  <c r="IT67" i="24"/>
  <c r="IO67" i="24"/>
  <c r="IJ67" i="24"/>
  <c r="IE67" i="24"/>
  <c r="HZ67" i="24"/>
  <c r="HU67" i="24"/>
  <c r="HT67" i="24"/>
  <c r="HO67" i="24"/>
  <c r="HK67" i="24"/>
  <c r="HJ67" i="24"/>
  <c r="HF67" i="24"/>
  <c r="HE67" i="24"/>
  <c r="HA67" i="24"/>
  <c r="GZ67" i="24"/>
  <c r="GV67" i="24"/>
  <c r="GQ67" i="24"/>
  <c r="GP67" i="24"/>
  <c r="GL67" i="24"/>
  <c r="GG67" i="24"/>
  <c r="GF67" i="24"/>
  <c r="GB67" i="24"/>
  <c r="FW67" i="24"/>
  <c r="FR67" i="24"/>
  <c r="FQ67" i="24"/>
  <c r="FM67" i="24"/>
  <c r="FH67" i="24"/>
  <c r="FG67" i="24"/>
  <c r="FC67" i="24"/>
  <c r="FB67" i="24"/>
  <c r="EX67" i="24"/>
  <c r="EW67" i="24"/>
  <c r="ES67" i="24"/>
  <c r="ER67" i="24"/>
  <c r="EN67" i="24"/>
  <c r="EI67" i="24"/>
  <c r="EH67" i="24"/>
  <c r="ED67" i="24"/>
  <c r="EC67" i="24"/>
  <c r="DY67" i="24"/>
  <c r="DX67" i="24"/>
  <c r="DT67" i="24"/>
  <c r="DS67" i="24"/>
  <c r="DO67" i="24"/>
  <c r="DN67" i="24"/>
  <c r="DJ67" i="24"/>
  <c r="DI67" i="24"/>
  <c r="DE67" i="24"/>
  <c r="DD67" i="24"/>
  <c r="CZ67" i="24"/>
  <c r="CU67" i="24"/>
  <c r="CT67" i="24"/>
  <c r="CP67" i="24"/>
  <c r="CO67" i="24"/>
  <c r="CK67" i="24"/>
  <c r="CJ67" i="24"/>
  <c r="CF67" i="24"/>
  <c r="CA67" i="24"/>
  <c r="BZ67" i="24"/>
  <c r="BV67" i="24"/>
  <c r="BU67" i="24"/>
  <c r="BQ67" i="24"/>
  <c r="BL67" i="24"/>
  <c r="BG67" i="24"/>
  <c r="BB67" i="24"/>
  <c r="AW67" i="24"/>
  <c r="AR67" i="24"/>
  <c r="AM67" i="24"/>
  <c r="AH67" i="24"/>
  <c r="AC67" i="24"/>
  <c r="X67" i="24"/>
  <c r="S67" i="24"/>
  <c r="N67" i="24"/>
  <c r="K67" i="24"/>
  <c r="M65" i="24"/>
  <c r="M64" i="24"/>
  <c r="I63" i="24"/>
  <c r="M63" i="24" s="1"/>
  <c r="AV62" i="24"/>
  <c r="AT62" i="24"/>
  <c r="AL62" i="24"/>
  <c r="AL25" i="24" s="1"/>
  <c r="AJ62" i="24"/>
  <c r="AG62" i="24"/>
  <c r="AE62" i="24"/>
  <c r="K62" i="24"/>
  <c r="I62" i="24"/>
  <c r="K61" i="24"/>
  <c r="I61" i="24"/>
  <c r="AG59" i="24"/>
  <c r="I59" i="24"/>
  <c r="M59" i="24" s="1"/>
  <c r="BA57" i="24"/>
  <c r="AV57" i="24"/>
  <c r="AQ57" i="24"/>
  <c r="AQ25" i="24" s="1"/>
  <c r="AG57" i="24"/>
  <c r="EH56" i="24"/>
  <c r="EH25" i="24" s="1"/>
  <c r="BA56" i="24"/>
  <c r="M56" i="24"/>
  <c r="K55" i="24"/>
  <c r="M55" i="24" s="1"/>
  <c r="I54" i="24"/>
  <c r="M54" i="24" s="1"/>
  <c r="K53" i="24"/>
  <c r="M53" i="24" s="1"/>
  <c r="K52" i="24"/>
  <c r="I52" i="24"/>
  <c r="K51" i="24"/>
  <c r="M51" i="24" s="1"/>
  <c r="DX49" i="24"/>
  <c r="DX25" i="24" s="1"/>
  <c r="DW49" i="24"/>
  <c r="W49" i="24"/>
  <c r="W25" i="24" s="1"/>
  <c r="R49" i="24"/>
  <c r="M49" i="24"/>
  <c r="I48" i="24"/>
  <c r="M48" i="24" s="1"/>
  <c r="I47" i="24"/>
  <c r="M47" i="24" s="1"/>
  <c r="K45" i="24"/>
  <c r="I45" i="24"/>
  <c r="K44" i="24"/>
  <c r="M44" i="24" s="1"/>
  <c r="K43" i="24"/>
  <c r="I43" i="24"/>
  <c r="K42" i="24"/>
  <c r="I42" i="24"/>
  <c r="K41" i="24"/>
  <c r="M41" i="24" s="1"/>
  <c r="I40" i="24"/>
  <c r="M40" i="24" s="1"/>
  <c r="I39" i="24"/>
  <c r="M39" i="24" s="1"/>
  <c r="K38" i="24"/>
  <c r="M38" i="24" s="1"/>
  <c r="M37" i="24"/>
  <c r="BK36" i="24"/>
  <c r="R36" i="24"/>
  <c r="M36" i="24"/>
  <c r="K35" i="24"/>
  <c r="I35" i="24"/>
  <c r="K34" i="24"/>
  <c r="M34" i="24" s="1"/>
  <c r="K31" i="24"/>
  <c r="I31" i="24"/>
  <c r="FQ30" i="24"/>
  <c r="FQ25" i="24" s="1"/>
  <c r="CO30" i="24"/>
  <c r="CO25" i="24" s="1"/>
  <c r="K30" i="24"/>
  <c r="I30" i="24"/>
  <c r="I28" i="24"/>
  <c r="M28" i="24" s="1"/>
  <c r="K27" i="24"/>
  <c r="I27" i="24"/>
  <c r="I26" i="24"/>
  <c r="M26" i="24" s="1"/>
  <c r="KG25" i="24"/>
  <c r="KC25" i="24"/>
  <c r="KB25" i="24"/>
  <c r="JX25" i="24"/>
  <c r="JW25" i="24"/>
  <c r="JS25" i="24"/>
  <c r="JR25" i="24"/>
  <c r="JN25" i="24"/>
  <c r="JM25" i="24"/>
  <c r="JI25" i="24"/>
  <c r="JH25" i="24"/>
  <c r="JD25" i="24"/>
  <c r="JC25" i="24"/>
  <c r="IY25" i="24"/>
  <c r="IX25" i="24"/>
  <c r="IT25" i="24"/>
  <c r="IS25" i="24"/>
  <c r="IO25" i="24"/>
  <c r="IN25" i="24"/>
  <c r="IJ25" i="24"/>
  <c r="II25" i="24"/>
  <c r="IE25" i="24"/>
  <c r="ID25" i="24"/>
  <c r="HZ25" i="24"/>
  <c r="HY25" i="24"/>
  <c r="HU25" i="24"/>
  <c r="HT25" i="24"/>
  <c r="HP25" i="24"/>
  <c r="HO25" i="24"/>
  <c r="HK25" i="24"/>
  <c r="HJ25" i="24"/>
  <c r="HF25" i="24"/>
  <c r="HE25" i="24"/>
  <c r="HA25" i="24"/>
  <c r="GZ25" i="24"/>
  <c r="GV25" i="24"/>
  <c r="GU25" i="24"/>
  <c r="GQ25" i="24"/>
  <c r="GP25" i="24"/>
  <c r="GL25" i="24"/>
  <c r="GK25" i="24"/>
  <c r="GG25" i="24"/>
  <c r="GF25" i="24"/>
  <c r="GB25" i="24"/>
  <c r="GA25" i="24"/>
  <c r="FW25" i="24"/>
  <c r="FV25" i="24"/>
  <c r="FR25" i="24"/>
  <c r="FM25" i="24"/>
  <c r="FL25" i="24"/>
  <c r="FH25" i="24"/>
  <c r="FG25" i="24"/>
  <c r="FC25" i="24"/>
  <c r="FB25" i="24"/>
  <c r="EX25" i="24"/>
  <c r="EW25" i="24"/>
  <c r="ES25" i="24"/>
  <c r="ER25" i="24"/>
  <c r="EN25" i="24"/>
  <c r="EM25" i="24"/>
  <c r="EI25" i="24"/>
  <c r="ED25" i="24"/>
  <c r="EC25" i="24"/>
  <c r="DY25" i="24"/>
  <c r="DT25" i="24"/>
  <c r="DS25" i="24"/>
  <c r="DO25" i="24"/>
  <c r="DN25" i="24"/>
  <c r="DJ25" i="24"/>
  <c r="DI25" i="24"/>
  <c r="DE25" i="24"/>
  <c r="DD25" i="24"/>
  <c r="CZ25" i="24"/>
  <c r="CY25" i="24"/>
  <c r="CU25" i="24"/>
  <c r="CT25" i="24"/>
  <c r="CP25" i="24"/>
  <c r="CK25" i="24"/>
  <c r="CJ25" i="24"/>
  <c r="CF25" i="24"/>
  <c r="CE25" i="24"/>
  <c r="CA25" i="24"/>
  <c r="BZ25" i="24"/>
  <c r="BV25" i="24"/>
  <c r="BU25" i="24"/>
  <c r="BQ25" i="24"/>
  <c r="BP25" i="24"/>
  <c r="BL25" i="24"/>
  <c r="BK25" i="24"/>
  <c r="BG25" i="24"/>
  <c r="BF25" i="24"/>
  <c r="BB25" i="24"/>
  <c r="AW25" i="24"/>
  <c r="AR25" i="24"/>
  <c r="AM25" i="24"/>
  <c r="AH25" i="24"/>
  <c r="AC25" i="24"/>
  <c r="AB25" i="24"/>
  <c r="X25" i="24"/>
  <c r="S25" i="24"/>
  <c r="N25" i="24"/>
  <c r="CZ23" i="24"/>
  <c r="CZ13" i="24" s="1"/>
  <c r="BQ23" i="24"/>
  <c r="BQ13" i="24" s="1"/>
  <c r="K23" i="24"/>
  <c r="M23" i="24" s="1"/>
  <c r="M22" i="24"/>
  <c r="K20" i="24"/>
  <c r="I20" i="24"/>
  <c r="K19" i="24"/>
  <c r="I19" i="24"/>
  <c r="I18" i="24"/>
  <c r="M18" i="24" s="1"/>
  <c r="K16" i="24"/>
  <c r="I16" i="24"/>
  <c r="K15" i="24"/>
  <c r="I15" i="24"/>
  <c r="DY14" i="24"/>
  <c r="DY13" i="24" s="1"/>
  <c r="DO14" i="24"/>
  <c r="DO13" i="24" s="1"/>
  <c r="DJ14" i="24"/>
  <c r="DJ13" i="24" s="1"/>
  <c r="I14" i="24"/>
  <c r="KG13" i="24"/>
  <c r="KC13" i="24"/>
  <c r="KB13" i="24"/>
  <c r="JX13" i="24"/>
  <c r="JW13" i="24"/>
  <c r="JS13" i="24"/>
  <c r="JR13" i="24"/>
  <c r="JN13" i="24"/>
  <c r="JM13" i="24"/>
  <c r="JI13" i="24"/>
  <c r="JH13" i="24"/>
  <c r="JD13" i="24"/>
  <c r="JC13" i="24"/>
  <c r="IY13" i="24"/>
  <c r="IX13" i="24"/>
  <c r="IT13" i="24"/>
  <c r="IS13" i="24"/>
  <c r="IO13" i="24"/>
  <c r="IN13" i="24"/>
  <c r="IJ13" i="24"/>
  <c r="II13" i="24"/>
  <c r="IE13" i="24"/>
  <c r="ID13" i="24"/>
  <c r="HZ13" i="24"/>
  <c r="HY13" i="24"/>
  <c r="HU13" i="24"/>
  <c r="HT13" i="24"/>
  <c r="HP13" i="24"/>
  <c r="HO13" i="24"/>
  <c r="HK13" i="24"/>
  <c r="HJ13" i="24"/>
  <c r="HF13" i="24"/>
  <c r="HE13" i="24"/>
  <c r="HA13" i="24"/>
  <c r="GZ13" i="24"/>
  <c r="GV13" i="24"/>
  <c r="GU13" i="24"/>
  <c r="GQ13" i="24"/>
  <c r="GP13" i="24"/>
  <c r="GL13" i="24"/>
  <c r="GK13" i="24"/>
  <c r="GG13" i="24"/>
  <c r="GF13" i="24"/>
  <c r="GB13" i="24"/>
  <c r="GA13" i="24"/>
  <c r="FW13" i="24"/>
  <c r="FV13" i="24"/>
  <c r="FR13" i="24"/>
  <c r="FQ13" i="24"/>
  <c r="FM13" i="24"/>
  <c r="FL13" i="24"/>
  <c r="FH13" i="24"/>
  <c r="FG13" i="24"/>
  <c r="FC13" i="24"/>
  <c r="FB13" i="24"/>
  <c r="EX13" i="24"/>
  <c r="EW13" i="24"/>
  <c r="ES13" i="24"/>
  <c r="ER13" i="24"/>
  <c r="EN13" i="24"/>
  <c r="EM13" i="24"/>
  <c r="EI13" i="24"/>
  <c r="EH13" i="24"/>
  <c r="ED13" i="24"/>
  <c r="EC13" i="24"/>
  <c r="DX13" i="24"/>
  <c r="DT13" i="24"/>
  <c r="DS13" i="24"/>
  <c r="DN13" i="24"/>
  <c r="DI13" i="24"/>
  <c r="DE13" i="24"/>
  <c r="DD13" i="24"/>
  <c r="CY13" i="24"/>
  <c r="CU13" i="24"/>
  <c r="CT13" i="24"/>
  <c r="CP13" i="24"/>
  <c r="CO13" i="24"/>
  <c r="CK13" i="24"/>
  <c r="CJ13" i="24"/>
  <c r="CF13" i="24"/>
  <c r="CE13" i="24"/>
  <c r="CA13" i="24"/>
  <c r="BZ13" i="24"/>
  <c r="BV13" i="24"/>
  <c r="BU13" i="24"/>
  <c r="BP13" i="24"/>
  <c r="BL13" i="24"/>
  <c r="BK13" i="24"/>
  <c r="BG13" i="24"/>
  <c r="BF13" i="24"/>
  <c r="BB13" i="24"/>
  <c r="BA13" i="24"/>
  <c r="AW13" i="24"/>
  <c r="AV13" i="24"/>
  <c r="AR13" i="24"/>
  <c r="AQ13" i="24"/>
  <c r="AM13" i="24"/>
  <c r="AL13" i="24"/>
  <c r="AH13" i="24"/>
  <c r="AG13" i="24"/>
  <c r="AC13" i="24"/>
  <c r="AB13" i="24"/>
  <c r="X13" i="24"/>
  <c r="W13" i="24"/>
  <c r="S13" i="24"/>
  <c r="R13" i="24"/>
  <c r="N13" i="24"/>
  <c r="I11" i="24"/>
  <c r="M11" i="24" s="1"/>
  <c r="I10" i="24"/>
  <c r="M10" i="24" s="1"/>
  <c r="KG8" i="24"/>
  <c r="KC8" i="24"/>
  <c r="KB8" i="24"/>
  <c r="JX8" i="24"/>
  <c r="JW8" i="24"/>
  <c r="JS8" i="24"/>
  <c r="JR8" i="24"/>
  <c r="JN8" i="24"/>
  <c r="JM8" i="24"/>
  <c r="JI8" i="24"/>
  <c r="JH8" i="24"/>
  <c r="JD8" i="24"/>
  <c r="JC8" i="24"/>
  <c r="IY8" i="24"/>
  <c r="IX8" i="24"/>
  <c r="IT8" i="24"/>
  <c r="IS8" i="24"/>
  <c r="IO8" i="24"/>
  <c r="IN8" i="24"/>
  <c r="IJ8" i="24"/>
  <c r="II8" i="24"/>
  <c r="IE8" i="24"/>
  <c r="ID8" i="24"/>
  <c r="HZ8" i="24"/>
  <c r="HY8" i="24"/>
  <c r="HU8" i="24"/>
  <c r="HT8" i="24"/>
  <c r="HP8" i="24"/>
  <c r="HO8" i="24"/>
  <c r="HK8" i="24"/>
  <c r="HJ8" i="24"/>
  <c r="HF8" i="24"/>
  <c r="HE8" i="24"/>
  <c r="HA8" i="24"/>
  <c r="GZ8" i="24"/>
  <c r="GV8" i="24"/>
  <c r="GU8" i="24"/>
  <c r="GQ8" i="24"/>
  <c r="GP8" i="24"/>
  <c r="GL8" i="24"/>
  <c r="GK8" i="24"/>
  <c r="GG8" i="24"/>
  <c r="GF8" i="24"/>
  <c r="GB8" i="24"/>
  <c r="GA8" i="24"/>
  <c r="FW8" i="24"/>
  <c r="FV8" i="24"/>
  <c r="FR8" i="24"/>
  <c r="FQ8" i="24"/>
  <c r="FM8" i="24"/>
  <c r="FL8" i="24"/>
  <c r="FH8" i="24"/>
  <c r="FG8" i="24"/>
  <c r="FC8" i="24"/>
  <c r="FB8" i="24"/>
  <c r="EX8" i="24"/>
  <c r="EW8" i="24"/>
  <c r="ES8" i="24"/>
  <c r="ER8" i="24"/>
  <c r="EN8" i="24"/>
  <c r="EM8" i="24"/>
  <c r="EI8" i="24"/>
  <c r="EH8" i="24"/>
  <c r="ED8" i="24"/>
  <c r="EC8" i="24"/>
  <c r="DY8" i="24"/>
  <c r="DX8" i="24"/>
  <c r="DT8" i="24"/>
  <c r="DS8" i="24"/>
  <c r="DO8" i="24"/>
  <c r="DN8" i="24"/>
  <c r="DJ8" i="24"/>
  <c r="DI8" i="24"/>
  <c r="DE8" i="24"/>
  <c r="DD8" i="24"/>
  <c r="CZ8" i="24"/>
  <c r="CY8" i="24"/>
  <c r="CU8" i="24"/>
  <c r="CT8" i="24"/>
  <c r="CP8" i="24"/>
  <c r="CO8" i="24"/>
  <c r="CK8" i="24"/>
  <c r="CJ8" i="24"/>
  <c r="CF8" i="24"/>
  <c r="CE8" i="24"/>
  <c r="CA8" i="24"/>
  <c r="BZ8" i="24"/>
  <c r="BV8" i="24"/>
  <c r="BU8" i="24"/>
  <c r="BQ8" i="24"/>
  <c r="BP8" i="24"/>
  <c r="BL8" i="24"/>
  <c r="BK8" i="24"/>
  <c r="BG8" i="24"/>
  <c r="BF8" i="24"/>
  <c r="BB8" i="24"/>
  <c r="BA8" i="24"/>
  <c r="AW8" i="24"/>
  <c r="AV8" i="24"/>
  <c r="AR8" i="24"/>
  <c r="AQ8" i="24"/>
  <c r="AM8" i="24"/>
  <c r="AL8" i="24"/>
  <c r="AH8" i="24"/>
  <c r="AG8" i="24"/>
  <c r="AC8" i="24"/>
  <c r="AB8" i="24"/>
  <c r="X8" i="24"/>
  <c r="W8" i="24"/>
  <c r="S8" i="24"/>
  <c r="R8" i="24"/>
  <c r="N8" i="24"/>
  <c r="GR6" i="24"/>
  <c r="I59" i="25" l="1"/>
  <c r="BP67" i="24"/>
  <c r="CP8" i="26"/>
  <c r="CV8" i="26"/>
  <c r="BO12" i="26"/>
  <c r="CF12" i="26"/>
  <c r="CI8" i="26"/>
  <c r="DZ11" i="26"/>
  <c r="J19" i="25"/>
  <c r="I48" i="25"/>
  <c r="I57" i="25"/>
  <c r="AN8" i="26"/>
  <c r="CP6" i="24"/>
  <c r="DJ6" i="24"/>
  <c r="I11" i="25"/>
  <c r="J22" i="25"/>
  <c r="J24" i="25"/>
  <c r="M31" i="24"/>
  <c r="IJ6" i="24"/>
  <c r="JD6" i="24"/>
  <c r="JX6" i="24"/>
  <c r="AB67" i="24"/>
  <c r="AB6" i="24" s="1"/>
  <c r="J36" i="25"/>
  <c r="DS6" i="24"/>
  <c r="DB12" i="26"/>
  <c r="M19" i="24"/>
  <c r="I27" i="25"/>
  <c r="HK6" i="24"/>
  <c r="IE6" i="24"/>
  <c r="JS6" i="24"/>
  <c r="M20" i="24"/>
  <c r="M62" i="24"/>
  <c r="EJ119" i="26"/>
  <c r="BA25" i="24"/>
  <c r="FW6" i="24"/>
  <c r="J13" i="25"/>
  <c r="BQ12" i="26"/>
  <c r="DR12" i="26"/>
  <c r="AK12" i="26"/>
  <c r="DH55" i="26"/>
  <c r="AA12" i="26"/>
  <c r="AR6" i="24"/>
  <c r="HP6" i="24"/>
  <c r="S6" i="24"/>
  <c r="AG25" i="24"/>
  <c r="BV8" i="26"/>
  <c r="CZ11" i="26"/>
  <c r="R12" i="26"/>
  <c r="EW55" i="26"/>
  <c r="AD11" i="26"/>
  <c r="EB12" i="26"/>
  <c r="AO12" i="26"/>
  <c r="AZ12" i="26"/>
  <c r="BU12" i="26"/>
  <c r="CC12" i="26"/>
  <c r="CL12" i="26"/>
  <c r="DL12" i="26"/>
  <c r="EI12" i="26"/>
  <c r="DV55" i="26"/>
  <c r="EA12" i="26"/>
  <c r="AG67" i="24"/>
  <c r="J14" i="25"/>
  <c r="I25" i="25"/>
  <c r="J33" i="25"/>
  <c r="J42" i="25"/>
  <c r="I8" i="24"/>
  <c r="BU6" i="24"/>
  <c r="I19" i="25"/>
  <c r="I40" i="25"/>
  <c r="I45" i="25"/>
  <c r="I58" i="25"/>
  <c r="DI12" i="26"/>
  <c r="BM12" i="26"/>
  <c r="BV12" i="26"/>
  <c r="CD12" i="26"/>
  <c r="CM12" i="26"/>
  <c r="AB12" i="26"/>
  <c r="Y12" i="26"/>
  <c r="FR6" i="24"/>
  <c r="HF6" i="24"/>
  <c r="IT6" i="24"/>
  <c r="AV25" i="24"/>
  <c r="BF67" i="24"/>
  <c r="BF6" i="24" s="1"/>
  <c r="S12" i="26"/>
  <c r="GZ6" i="24"/>
  <c r="AQ12" i="26"/>
  <c r="EP12" i="26"/>
  <c r="AL102" i="26"/>
  <c r="AL55" i="26" s="1"/>
  <c r="JM6" i="24"/>
  <c r="AS12" i="26"/>
  <c r="AQ67" i="24"/>
  <c r="AQ6" i="24" s="1"/>
  <c r="J34" i="25"/>
  <c r="J45" i="25"/>
  <c r="CS12" i="26"/>
  <c r="J37" i="25"/>
  <c r="AG12" i="26"/>
  <c r="IS6" i="24"/>
  <c r="EN55" i="26"/>
  <c r="I16" i="25"/>
  <c r="I20" i="25"/>
  <c r="I39" i="25"/>
  <c r="I43" i="25"/>
  <c r="ER12" i="26"/>
  <c r="BF14" i="26"/>
  <c r="BF13" i="26" s="1"/>
  <c r="M12" i="26"/>
  <c r="HE6" i="24"/>
  <c r="DS12" i="26"/>
  <c r="AI12" i="26"/>
  <c r="BB6" i="24"/>
  <c r="I14" i="25"/>
  <c r="J16" i="25"/>
  <c r="T11" i="26"/>
  <c r="DQ11" i="26"/>
  <c r="Z12" i="26"/>
  <c r="DJ12" i="26"/>
  <c r="K12" i="26"/>
  <c r="AX12" i="26"/>
  <c r="CU12" i="26"/>
  <c r="DC12" i="26"/>
  <c r="DK12" i="26"/>
  <c r="AD14" i="26"/>
  <c r="AD13" i="26" s="1"/>
  <c r="BH14" i="26"/>
  <c r="BH13" i="26" s="1"/>
  <c r="EE14" i="26"/>
  <c r="EE13" i="26" s="1"/>
  <c r="AL14" i="26"/>
  <c r="AL13" i="26" s="1"/>
  <c r="CG14" i="26"/>
  <c r="CG13" i="26" s="1"/>
  <c r="EN14" i="26"/>
  <c r="EN13" i="26" s="1"/>
  <c r="M16" i="24"/>
  <c r="BG6" i="24"/>
  <c r="CN14" i="26"/>
  <c r="CN13" i="26" s="1"/>
  <c r="CQ12" i="26"/>
  <c r="CZ12" i="26"/>
  <c r="EM12" i="26"/>
  <c r="BQ6" i="24"/>
  <c r="KG6" i="24"/>
  <c r="CT14" i="26"/>
  <c r="CT13" i="26" s="1"/>
  <c r="P14" i="26"/>
  <c r="P13" i="26" s="1"/>
  <c r="BC14" i="26"/>
  <c r="BC13" i="26" s="1"/>
  <c r="DZ14" i="26"/>
  <c r="DZ13" i="26" s="1"/>
  <c r="CI12" i="26"/>
  <c r="CR12" i="26"/>
  <c r="DV119" i="26"/>
  <c r="M8" i="24"/>
  <c r="ED6" i="24"/>
  <c r="EX6" i="24"/>
  <c r="GL6" i="24"/>
  <c r="HZ6" i="24"/>
  <c r="JN6" i="24"/>
  <c r="BL6" i="24"/>
  <c r="EW6" i="24"/>
  <c r="I12" i="25"/>
  <c r="I38" i="25"/>
  <c r="EC119" i="26"/>
  <c r="FB6" i="24"/>
  <c r="FV6" i="24"/>
  <c r="GP6" i="24"/>
  <c r="M43" i="24"/>
  <c r="R25" i="24"/>
  <c r="R6" i="24" s="1"/>
  <c r="DI6" i="24"/>
  <c r="EC6" i="24"/>
  <c r="BA67" i="24"/>
  <c r="J12" i="25"/>
  <c r="I34" i="25"/>
  <c r="BV6" i="24"/>
  <c r="FC6" i="24"/>
  <c r="IY6" i="24"/>
  <c r="K13" i="24"/>
  <c r="AH6" i="24"/>
  <c r="BZ6" i="24"/>
  <c r="CT6" i="24"/>
  <c r="DB8" i="26"/>
  <c r="EV12" i="26"/>
  <c r="BT55" i="26"/>
  <c r="EE55" i="26"/>
  <c r="P55" i="26"/>
  <c r="BC55" i="26"/>
  <c r="CA6" i="24"/>
  <c r="CU6" i="24"/>
  <c r="M15" i="24"/>
  <c r="HY6" i="24"/>
  <c r="I15" i="25"/>
  <c r="I44" i="25"/>
  <c r="I46" i="25"/>
  <c r="AV11" i="26"/>
  <c r="DX12" i="26"/>
  <c r="EW12" i="26"/>
  <c r="EV7" i="26" s="1"/>
  <c r="DO6" i="24"/>
  <c r="M30" i="24"/>
  <c r="M35" i="24"/>
  <c r="I22" i="25"/>
  <c r="I24" i="25"/>
  <c r="I26" i="25"/>
  <c r="I42" i="25"/>
  <c r="J57" i="25"/>
  <c r="P11" i="26"/>
  <c r="CY12" i="26"/>
  <c r="DO12" i="26"/>
  <c r="EX12" i="26"/>
  <c r="M14" i="24"/>
  <c r="I13" i="24"/>
  <c r="EH13" i="26"/>
  <c r="EH12" i="26" s="1"/>
  <c r="EJ14" i="26"/>
  <c r="EJ13" i="26" s="1"/>
  <c r="G10" i="25"/>
  <c r="CO12" i="26"/>
  <c r="AG6" i="24"/>
  <c r="GQ6" i="24"/>
  <c r="BD12" i="26"/>
  <c r="AV55" i="26"/>
  <c r="EG55" i="26"/>
  <c r="EH6" i="24"/>
  <c r="IN6" i="24"/>
  <c r="O12" i="26"/>
  <c r="CT11" i="26"/>
  <c r="AU12" i="26"/>
  <c r="CO6" i="24"/>
  <c r="BG8" i="26"/>
  <c r="AP11" i="26"/>
  <c r="BN12" i="26"/>
  <c r="BT14" i="26"/>
  <c r="BT13" i="26" s="1"/>
  <c r="AY14" i="26"/>
  <c r="AY13" i="26" s="1"/>
  <c r="AM12" i="26"/>
  <c r="BX12" i="26"/>
  <c r="AN12" i="26"/>
  <c r="BZ12" i="26"/>
  <c r="HJ6" i="24"/>
  <c r="ID6" i="24"/>
  <c r="IX6" i="24"/>
  <c r="JR6" i="24"/>
  <c r="M45" i="24"/>
  <c r="H10" i="25"/>
  <c r="I13" i="25"/>
  <c r="J56" i="25"/>
  <c r="BJ8" i="26"/>
  <c r="BT11" i="26"/>
  <c r="BI12" i="26"/>
  <c r="DA12" i="26"/>
  <c r="AW12" i="26"/>
  <c r="BP12" i="26"/>
  <c r="EL12" i="26"/>
  <c r="CA12" i="26"/>
  <c r="CJ12" i="26"/>
  <c r="EO12" i="26"/>
  <c r="BJ12" i="26"/>
  <c r="BR12" i="26"/>
  <c r="DF12" i="26"/>
  <c r="AL6" i="24"/>
  <c r="EN11" i="26"/>
  <c r="DY12" i="26"/>
  <c r="CE12" i="26"/>
  <c r="EG14" i="26"/>
  <c r="EG13" i="26" s="1"/>
  <c r="DP12" i="26"/>
  <c r="N6" i="24"/>
  <c r="I18" i="25"/>
  <c r="BI8" i="26"/>
  <c r="BG12" i="26"/>
  <c r="EK12" i="26"/>
  <c r="GK67" i="24"/>
  <c r="GK6" i="24" s="1"/>
  <c r="I17" i="25"/>
  <c r="I33" i="25"/>
  <c r="J35" i="25"/>
  <c r="I37" i="25"/>
  <c r="I41" i="25"/>
  <c r="G54" i="25"/>
  <c r="DF8" i="26"/>
  <c r="L55" i="26"/>
  <c r="L12" i="26" s="1"/>
  <c r="AE12" i="26"/>
  <c r="BK12" i="26"/>
  <c r="BS12" i="26"/>
  <c r="CB12" i="26"/>
  <c r="EF12" i="26"/>
  <c r="V12" i="26"/>
  <c r="T119" i="26"/>
  <c r="CX12" i="26"/>
  <c r="DG12" i="26"/>
  <c r="AJ12" i="26"/>
  <c r="CP12" i="26"/>
  <c r="ET12" i="26"/>
  <c r="AP14" i="26"/>
  <c r="AP13" i="26" s="1"/>
  <c r="CN119" i="26"/>
  <c r="DD8" i="26"/>
  <c r="W6" i="24"/>
  <c r="CE6" i="24"/>
  <c r="CY6" i="24"/>
  <c r="EM6" i="24"/>
  <c r="FG6" i="24"/>
  <c r="GU6" i="24"/>
  <c r="HO6" i="24"/>
  <c r="II6" i="24"/>
  <c r="JC6" i="24"/>
  <c r="JW6" i="24"/>
  <c r="AC6" i="24"/>
  <c r="AW6" i="24"/>
  <c r="CK6" i="24"/>
  <c r="ES6" i="24"/>
  <c r="FM6" i="24"/>
  <c r="GG6" i="24"/>
  <c r="HA6" i="24"/>
  <c r="HU6" i="24"/>
  <c r="IO6" i="24"/>
  <c r="JI6" i="24"/>
  <c r="KC6" i="24"/>
  <c r="EI6" i="24"/>
  <c r="KB6" i="24"/>
  <c r="BK67" i="24"/>
  <c r="BK6" i="24" s="1"/>
  <c r="J17" i="25"/>
  <c r="I23" i="25"/>
  <c r="I61" i="25"/>
  <c r="W12" i="26"/>
  <c r="AF12" i="26"/>
  <c r="BL12" i="26"/>
  <c r="EU55" i="26"/>
  <c r="ES55" i="26"/>
  <c r="ES12" i="26" s="1"/>
  <c r="ER7" i="26" s="1"/>
  <c r="DD12" i="26"/>
  <c r="DN12" i="26"/>
  <c r="HT6" i="24"/>
  <c r="AT12" i="26"/>
  <c r="AL119" i="26"/>
  <c r="AM6" i="24"/>
  <c r="BW12" i="26"/>
  <c r="AH14" i="26"/>
  <c r="AH13" i="26" s="1"/>
  <c r="DH12" i="26"/>
  <c r="CH12" i="26"/>
  <c r="BE12" i="26"/>
  <c r="X6" i="24"/>
  <c r="CF6" i="24"/>
  <c r="CZ6" i="24"/>
  <c r="DT6" i="24"/>
  <c r="EN6" i="24"/>
  <c r="FH6" i="24"/>
  <c r="GB6" i="24"/>
  <c r="GV6" i="24"/>
  <c r="DN6" i="24"/>
  <c r="M42" i="24"/>
  <c r="M52" i="24"/>
  <c r="M61" i="24"/>
  <c r="FQ6" i="24"/>
  <c r="JH6" i="24"/>
  <c r="GA67" i="24"/>
  <c r="GA6" i="24" s="1"/>
  <c r="AV67" i="24"/>
  <c r="J23" i="25"/>
  <c r="H32" i="25"/>
  <c r="I47" i="25"/>
  <c r="J61" i="25"/>
  <c r="AJ8" i="26"/>
  <c r="BY12" i="26"/>
  <c r="X12" i="26"/>
  <c r="DW12" i="26"/>
  <c r="N12" i="26"/>
  <c r="AR12" i="26"/>
  <c r="BB12" i="26"/>
  <c r="CW12" i="26"/>
  <c r="DE12" i="26"/>
  <c r="DM12" i="26"/>
  <c r="DE6" i="24"/>
  <c r="DY6" i="24"/>
  <c r="I67" i="24"/>
  <c r="M84" i="24"/>
  <c r="M67" i="24" s="1"/>
  <c r="DQ55" i="26"/>
  <c r="EU119" i="26"/>
  <c r="K25" i="24"/>
  <c r="Q12" i="26"/>
  <c r="EZ14" i="26"/>
  <c r="EZ13" i="26" s="1"/>
  <c r="AH119" i="26"/>
  <c r="BT119" i="26"/>
  <c r="EE119" i="26"/>
  <c r="AD119" i="26"/>
  <c r="BH119" i="26"/>
  <c r="I6" i="26"/>
  <c r="R8" i="26"/>
  <c r="DE7" i="26"/>
  <c r="DE8" i="26" s="1"/>
  <c r="AP55" i="26"/>
  <c r="CN55" i="26"/>
  <c r="EZ119" i="26"/>
  <c r="AY119" i="26"/>
  <c r="DQ119" i="26"/>
  <c r="AV119" i="26"/>
  <c r="CT119" i="26"/>
  <c r="EN119" i="26"/>
  <c r="AP119" i="26"/>
  <c r="CG119" i="26"/>
  <c r="EG119" i="26"/>
  <c r="P119" i="26"/>
  <c r="BC119" i="26"/>
  <c r="EQ122" i="26"/>
  <c r="EQ119" i="26" s="1"/>
  <c r="DG8" i="26"/>
  <c r="U12" i="26"/>
  <c r="AC12" i="26"/>
  <c r="BA12" i="26"/>
  <c r="BF119" i="26"/>
  <c r="DZ119" i="26"/>
  <c r="E10" i="25"/>
  <c r="F32" i="25"/>
  <c r="I55" i="25"/>
  <c r="E54" i="25"/>
  <c r="DU12" i="26"/>
  <c r="T14" i="26"/>
  <c r="T13" i="26" s="1"/>
  <c r="EC14" i="26"/>
  <c r="EC13" i="26" s="1"/>
  <c r="F10" i="25"/>
  <c r="J55" i="25"/>
  <c r="F54" i="25"/>
  <c r="CV12" i="26"/>
  <c r="DZ55" i="26"/>
  <c r="BP6" i="24"/>
  <c r="CJ6" i="24"/>
  <c r="DD6" i="24"/>
  <c r="DX6" i="24"/>
  <c r="ER6" i="24"/>
  <c r="FL6" i="24"/>
  <c r="GF6" i="24"/>
  <c r="J11" i="25"/>
  <c r="H54" i="25"/>
  <c r="CK12" i="26"/>
  <c r="AV14" i="26"/>
  <c r="AV13" i="26" s="1"/>
  <c r="AH55" i="26"/>
  <c r="T55" i="26"/>
  <c r="BF55" i="26"/>
  <c r="EZ55" i="26"/>
  <c r="AY55" i="26"/>
  <c r="CT55" i="26"/>
  <c r="EQ55" i="26"/>
  <c r="EJ55" i="26"/>
  <c r="I25" i="24"/>
  <c r="M27" i="24"/>
  <c r="I35" i="25"/>
  <c r="I56" i="25"/>
  <c r="ED12" i="26"/>
  <c r="DQ14" i="26"/>
  <c r="DQ13" i="26" s="1"/>
  <c r="CG55" i="26"/>
  <c r="AD55" i="26"/>
  <c r="BH55" i="26"/>
  <c r="EC55" i="26"/>
  <c r="DC7" i="26"/>
  <c r="DC8" i="26" s="1"/>
  <c r="DV12" i="26" l="1"/>
  <c r="DS7" i="26" s="1"/>
  <c r="DS8" i="26" s="1"/>
  <c r="J32" i="25"/>
  <c r="I54" i="25"/>
  <c r="M13" i="24"/>
  <c r="AV6" i="24"/>
  <c r="BA6" i="24"/>
  <c r="I6" i="24"/>
  <c r="P12" i="26"/>
  <c r="K7" i="26" s="1"/>
  <c r="K8" i="26" s="1"/>
  <c r="EE12" i="26"/>
  <c r="M25" i="24"/>
  <c r="AH12" i="26"/>
  <c r="AF7" i="26" s="1"/>
  <c r="AF8" i="26" s="1"/>
  <c r="EJ12" i="26"/>
  <c r="EJ7" i="26" s="1"/>
  <c r="EJ8" i="26" s="1"/>
  <c r="CN12" i="26"/>
  <c r="AL12" i="26"/>
  <c r="DQ12" i="26"/>
  <c r="DH7" i="26" s="1"/>
  <c r="DH8" i="26" s="1"/>
  <c r="AV12" i="26"/>
  <c r="BF12" i="26"/>
  <c r="BE7" i="26" s="1"/>
  <c r="BC12" i="26"/>
  <c r="BA7" i="26" s="1"/>
  <c r="BA8" i="26" s="1"/>
  <c r="BT12" i="26"/>
  <c r="G9" i="25"/>
  <c r="AP12" i="26"/>
  <c r="DZ12" i="26"/>
  <c r="DW7" i="26" s="1"/>
  <c r="DW8" i="26" s="1"/>
  <c r="CT12" i="26"/>
  <c r="H9" i="25"/>
  <c r="AY12" i="26"/>
  <c r="EC12" i="26"/>
  <c r="EU12" i="26"/>
  <c r="ET7" i="26" s="1"/>
  <c r="ET8" i="26" s="1"/>
  <c r="EG12" i="26"/>
  <c r="EQ12" i="26"/>
  <c r="EO7" i="26" s="1"/>
  <c r="EO8" i="26" s="1"/>
  <c r="BH12" i="26"/>
  <c r="CG11" i="26"/>
  <c r="CG12" i="26"/>
  <c r="J10" i="25"/>
  <c r="F9" i="25"/>
  <c r="T12" i="26"/>
  <c r="AD12" i="26"/>
  <c r="V7" i="26" s="1"/>
  <c r="V8" i="26" s="1"/>
  <c r="EZ12" i="26"/>
  <c r="EX7" i="26" s="1"/>
  <c r="EX8" i="26" s="1"/>
  <c r="J54" i="25"/>
  <c r="EN12" i="26"/>
  <c r="I10" i="25"/>
  <c r="E9" i="25"/>
  <c r="J9" i="25" l="1"/>
  <c r="M6" i="24"/>
  <c r="I9" i="25"/>
  <c r="I7" i="26"/>
  <c r="I8" i="26" s="1"/>
  <c r="F76" i="17"/>
  <c r="C78" i="17" l="1"/>
  <c r="C77" i="17"/>
  <c r="C76" i="17"/>
  <c r="C75" i="17"/>
  <c r="C74" i="17"/>
  <c r="E73" i="17"/>
  <c r="D73" i="17"/>
  <c r="C72" i="17"/>
  <c r="C71" i="17"/>
  <c r="C70" i="17"/>
  <c r="C69" i="17"/>
  <c r="C68" i="17"/>
  <c r="C67" i="17"/>
  <c r="E66" i="17"/>
  <c r="D66" i="17"/>
  <c r="C65" i="17"/>
  <c r="C64" i="17"/>
  <c r="C63" i="17"/>
  <c r="C62" i="17"/>
  <c r="C61" i="17"/>
  <c r="C60" i="17"/>
  <c r="C59" i="17"/>
  <c r="C58" i="17"/>
  <c r="C57" i="17"/>
  <c r="C56" i="17"/>
  <c r="C55" i="17"/>
  <c r="C54" i="17"/>
  <c r="C53" i="17"/>
  <c r="C52" i="17"/>
  <c r="C51" i="17"/>
  <c r="C50" i="17"/>
  <c r="C49" i="17"/>
  <c r="C48" i="17"/>
  <c r="C47" i="17"/>
  <c r="C46" i="17"/>
  <c r="C45" i="17"/>
  <c r="C44" i="17"/>
  <c r="C43" i="17"/>
  <c r="C42" i="17"/>
  <c r="E40" i="17"/>
  <c r="D40" i="17"/>
  <c r="C39" i="17"/>
  <c r="C38" i="17"/>
  <c r="C37" i="17"/>
  <c r="C36" i="17"/>
  <c r="C35" i="17"/>
  <c r="C34" i="17"/>
  <c r="C33" i="17"/>
  <c r="C32" i="17"/>
  <c r="C31" i="17"/>
  <c r="C30" i="17"/>
  <c r="C29" i="17"/>
  <c r="C28" i="17"/>
  <c r="C27" i="17"/>
  <c r="C26" i="17"/>
  <c r="C25" i="17"/>
  <c r="C24" i="17"/>
  <c r="C23" i="17"/>
  <c r="C22" i="17"/>
  <c r="C21" i="17"/>
  <c r="C20" i="17"/>
  <c r="C19" i="17"/>
  <c r="C18" i="17"/>
  <c r="C17" i="17"/>
  <c r="C16" i="17"/>
  <c r="C15" i="17"/>
  <c r="C14" i="17"/>
  <c r="C13" i="17"/>
  <c r="G25" i="17"/>
  <c r="G26" i="17"/>
  <c r="G27" i="17"/>
  <c r="G28" i="17"/>
  <c r="E11" i="17"/>
  <c r="D11" i="17"/>
  <c r="E10" i="17" l="1"/>
  <c r="C73" i="17"/>
  <c r="C66" i="17"/>
  <c r="C11" i="17"/>
  <c r="D10" i="17"/>
  <c r="C40" i="17"/>
  <c r="C10" i="17" l="1"/>
  <c r="Y176" i="27"/>
  <c r="C62" i="23"/>
  <c r="C55" i="23"/>
  <c r="C100" i="23"/>
  <c r="C78" i="23"/>
  <c r="C63" i="23"/>
  <c r="C82" i="23"/>
  <c r="C51" i="23"/>
  <c r="C70" i="23"/>
  <c r="C111" i="23"/>
  <c r="C109" i="23"/>
  <c r="C57" i="23"/>
  <c r="C107" i="23"/>
  <c r="C88" i="23"/>
  <c r="C108" i="23"/>
  <c r="C52" i="23"/>
  <c r="C69" i="23"/>
  <c r="C59" i="23"/>
  <c r="C102" i="23"/>
  <c r="C60" i="23"/>
  <c r="C85" i="23"/>
  <c r="C67" i="23"/>
  <c r="C66" i="23"/>
  <c r="C71" i="23"/>
  <c r="C83" i="23"/>
  <c r="C61" i="23"/>
  <c r="C92" i="23"/>
  <c r="C81" i="23"/>
  <c r="C94" i="23"/>
  <c r="C58" i="23"/>
  <c r="C97" i="23"/>
  <c r="C96" i="23"/>
  <c r="C65" i="23"/>
  <c r="C106" i="23"/>
  <c r="C99" i="23"/>
  <c r="C95" i="23"/>
  <c r="C75" i="23"/>
  <c r="C90" i="23"/>
  <c r="C105" i="23"/>
  <c r="C79" i="23"/>
  <c r="C101" i="23"/>
  <c r="C84" i="23"/>
  <c r="C68" i="23"/>
  <c r="C93" i="23"/>
  <c r="C54" i="23"/>
  <c r="C86" i="23"/>
  <c r="C104" i="23"/>
  <c r="C113" i="23"/>
  <c r="C87" i="23"/>
  <c r="C110" i="23"/>
  <c r="C53" i="23"/>
  <c r="C64" i="23"/>
  <c r="C72" i="23"/>
  <c r="C91" i="23"/>
  <c r="C89" i="23"/>
  <c r="C73" i="23"/>
  <c r="C103" i="23"/>
  <c r="C80" i="23"/>
  <c r="C77" i="23"/>
  <c r="C76" i="23"/>
  <c r="C98" i="23"/>
  <c r="C56" i="23"/>
  <c r="C112" i="23"/>
  <c r="C74" i="23"/>
  <c r="G50" i="23"/>
  <c r="F50" i="23"/>
  <c r="E50" i="23"/>
  <c r="D50" i="23"/>
  <c r="C49" i="23"/>
  <c r="C48" i="23"/>
  <c r="C47" i="23"/>
  <c r="AB13" i="27" s="1"/>
  <c r="C46" i="23"/>
  <c r="C44" i="23"/>
  <c r="C43" i="23"/>
  <c r="C42" i="23"/>
  <c r="E55" i="21" s="1"/>
  <c r="H41" i="23"/>
  <c r="G41" i="23"/>
  <c r="F41" i="23"/>
  <c r="E41" i="23"/>
  <c r="D41" i="23"/>
  <c r="C40" i="23"/>
  <c r="C39" i="23"/>
  <c r="C38" i="23"/>
  <c r="C37" i="23"/>
  <c r="C36" i="23"/>
  <c r="C35" i="23"/>
  <c r="C34" i="23"/>
  <c r="C33" i="23"/>
  <c r="C32" i="23"/>
  <c r="C31" i="23"/>
  <c r="C30" i="23"/>
  <c r="C29" i="23"/>
  <c r="C28" i="23"/>
  <c r="C27" i="23"/>
  <c r="C26" i="23"/>
  <c r="C25" i="23"/>
  <c r="C24" i="23"/>
  <c r="C23" i="23"/>
  <c r="C22" i="23"/>
  <c r="C21" i="23"/>
  <c r="C20" i="23"/>
  <c r="C19" i="23"/>
  <c r="E23" i="21" s="1"/>
  <c r="C18" i="23"/>
  <c r="C17" i="23"/>
  <c r="C16" i="23"/>
  <c r="C15" i="23"/>
  <c r="C14" i="23"/>
  <c r="C13" i="23"/>
  <c r="C12" i="23"/>
  <c r="C11" i="23"/>
  <c r="C10" i="23"/>
  <c r="C9" i="23"/>
  <c r="C8" i="23"/>
  <c r="G7" i="23"/>
  <c r="F7" i="23"/>
  <c r="E7" i="23"/>
  <c r="D7" i="23"/>
  <c r="R56" i="22"/>
  <c r="Q56" i="22"/>
  <c r="P56" i="22"/>
  <c r="O56" i="22"/>
  <c r="N56" i="22"/>
  <c r="M56" i="22"/>
  <c r="L56" i="22"/>
  <c r="K56" i="22"/>
  <c r="J56" i="22"/>
  <c r="I56" i="22"/>
  <c r="H56" i="22"/>
  <c r="G56" i="22"/>
  <c r="F56" i="22"/>
  <c r="E56" i="22"/>
  <c r="D56" i="22"/>
  <c r="R46" i="22"/>
  <c r="Q46" i="22"/>
  <c r="P46" i="22"/>
  <c r="O46" i="22"/>
  <c r="N46" i="22"/>
  <c r="M46" i="22"/>
  <c r="L46" i="22"/>
  <c r="K46" i="22"/>
  <c r="J46" i="22"/>
  <c r="I46" i="22"/>
  <c r="H46" i="22"/>
  <c r="G46" i="22"/>
  <c r="F46" i="22"/>
  <c r="E46" i="22"/>
  <c r="D46" i="22"/>
  <c r="C29" i="21"/>
  <c r="C25" i="21"/>
  <c r="C24" i="21"/>
  <c r="C30" i="21"/>
  <c r="C16" i="21"/>
  <c r="I11" i="22"/>
  <c r="R7" i="22"/>
  <c r="Q7" i="22"/>
  <c r="P7" i="22"/>
  <c r="O7" i="22"/>
  <c r="N7" i="22"/>
  <c r="M7" i="22"/>
  <c r="L7" i="22"/>
  <c r="K7" i="22"/>
  <c r="J7" i="22"/>
  <c r="H7" i="22"/>
  <c r="G7" i="22"/>
  <c r="F7" i="22"/>
  <c r="E7" i="22"/>
  <c r="D7" i="22"/>
  <c r="C56" i="21"/>
  <c r="C55" i="21"/>
  <c r="D54" i="21"/>
  <c r="C53" i="21"/>
  <c r="C33" i="21"/>
  <c r="C32" i="21"/>
  <c r="C31" i="21"/>
  <c r="C28" i="21"/>
  <c r="C27" i="21"/>
  <c r="C26" i="21"/>
  <c r="C23" i="21"/>
  <c r="E21" i="21"/>
  <c r="C21" i="21"/>
  <c r="C20" i="21"/>
  <c r="C19" i="21"/>
  <c r="C18" i="21"/>
  <c r="C17" i="21"/>
  <c r="C15" i="21"/>
  <c r="C14" i="21"/>
  <c r="C13" i="21"/>
  <c r="D11" i="21"/>
  <c r="D9" i="21" s="1"/>
  <c r="I7" i="22" l="1"/>
  <c r="C7" i="22" s="1"/>
  <c r="C11" i="22"/>
  <c r="C56" i="22"/>
  <c r="C46" i="22"/>
  <c r="M6" i="22"/>
  <c r="E6" i="22"/>
  <c r="AA113" i="18"/>
  <c r="E118" i="21"/>
  <c r="E99" i="21"/>
  <c r="AA94" i="18"/>
  <c r="AA76" i="18"/>
  <c r="E81" i="21"/>
  <c r="E125" i="21"/>
  <c r="AA120" i="18"/>
  <c r="E83" i="21"/>
  <c r="AA78" i="18"/>
  <c r="E124" i="21"/>
  <c r="AA119" i="18"/>
  <c r="E120" i="21"/>
  <c r="AA115" i="18"/>
  <c r="E68" i="21"/>
  <c r="AA63" i="18"/>
  <c r="E103" i="21"/>
  <c r="AA98" i="18"/>
  <c r="E98" i="21"/>
  <c r="AA93" i="18"/>
  <c r="AA97" i="18"/>
  <c r="E102" i="21"/>
  <c r="AA65" i="18"/>
  <c r="E70" i="21"/>
  <c r="E79" i="21"/>
  <c r="AA74" i="18"/>
  <c r="E100" i="21"/>
  <c r="AA95" i="18"/>
  <c r="E75" i="21"/>
  <c r="AA70" i="18"/>
  <c r="E92" i="21"/>
  <c r="AA87" i="18"/>
  <c r="E71" i="21"/>
  <c r="AA66" i="18"/>
  <c r="E115" i="21"/>
  <c r="AA110" i="18"/>
  <c r="AA72" i="18"/>
  <c r="E77" i="21"/>
  <c r="AA77" i="18"/>
  <c r="E82" i="21"/>
  <c r="E85" i="21"/>
  <c r="AA80" i="18"/>
  <c r="E108" i="21"/>
  <c r="AA103" i="18"/>
  <c r="AA59" i="18"/>
  <c r="E64" i="21"/>
  <c r="E101" i="21"/>
  <c r="AA96" i="18"/>
  <c r="AA112" i="18"/>
  <c r="E117" i="21"/>
  <c r="AA89" i="18"/>
  <c r="E94" i="21"/>
  <c r="AA105" i="18"/>
  <c r="E110" i="21"/>
  <c r="E84" i="21"/>
  <c r="AA79" i="18"/>
  <c r="E66" i="21"/>
  <c r="AA61" i="18"/>
  <c r="AA82" i="18"/>
  <c r="E87" i="21"/>
  <c r="AA101" i="18"/>
  <c r="E106" i="21"/>
  <c r="AA92" i="18"/>
  <c r="E97" i="21"/>
  <c r="E119" i="21"/>
  <c r="AA114" i="18"/>
  <c r="E90" i="21"/>
  <c r="AA85" i="18"/>
  <c r="AA91" i="18"/>
  <c r="E96" i="21"/>
  <c r="E123" i="21"/>
  <c r="AA118" i="18"/>
  <c r="E95" i="21"/>
  <c r="AA90" i="18"/>
  <c r="AA104" i="18"/>
  <c r="E109" i="21"/>
  <c r="E88" i="21"/>
  <c r="AA83" i="18"/>
  <c r="E76" i="21"/>
  <c r="AA71" i="18"/>
  <c r="AA100" i="18"/>
  <c r="E105" i="21"/>
  <c r="E107" i="21"/>
  <c r="AA102" i="18"/>
  <c r="AA88" i="18"/>
  <c r="E93" i="21"/>
  <c r="E72" i="21"/>
  <c r="AA67" i="18"/>
  <c r="AA64" i="18"/>
  <c r="E69" i="21"/>
  <c r="AA107" i="18"/>
  <c r="E112" i="21"/>
  <c r="E122" i="21"/>
  <c r="AA117" i="18"/>
  <c r="AA68" i="18"/>
  <c r="E73" i="21"/>
  <c r="E74" i="21"/>
  <c r="AA69" i="18"/>
  <c r="E113" i="21"/>
  <c r="AA108" i="18"/>
  <c r="AA81" i="18"/>
  <c r="E86" i="21"/>
  <c r="E91" i="21"/>
  <c r="AA86" i="18"/>
  <c r="E63" i="21"/>
  <c r="AA58" i="18"/>
  <c r="E116" i="21"/>
  <c r="AA111" i="18"/>
  <c r="AA73" i="18"/>
  <c r="E78" i="21"/>
  <c r="E22" i="21"/>
  <c r="E89" i="21"/>
  <c r="AA84" i="18"/>
  <c r="E65" i="21"/>
  <c r="AA60" i="18"/>
  <c r="E80" i="21"/>
  <c r="AA75" i="18"/>
  <c r="E111" i="21"/>
  <c r="AA106" i="18"/>
  <c r="E104" i="21"/>
  <c r="AA99" i="18"/>
  <c r="E114" i="21"/>
  <c r="AA109" i="18"/>
  <c r="AA116" i="18"/>
  <c r="E121" i="21"/>
  <c r="E67" i="21"/>
  <c r="AA62" i="18"/>
  <c r="H6" i="22"/>
  <c r="P6" i="22"/>
  <c r="C7" i="23"/>
  <c r="E26" i="21"/>
  <c r="AB139" i="27"/>
  <c r="X139" i="27" s="1"/>
  <c r="AA139" i="18"/>
  <c r="AB87" i="27"/>
  <c r="X87" i="27" s="1"/>
  <c r="AB117" i="27"/>
  <c r="X117" i="27" s="1"/>
  <c r="AB91" i="27"/>
  <c r="X91" i="27" s="1"/>
  <c r="AB113" i="27"/>
  <c r="X113" i="27" s="1"/>
  <c r="AB68" i="27"/>
  <c r="X68" i="27" s="1"/>
  <c r="AB66" i="27"/>
  <c r="X66" i="27" s="1"/>
  <c r="AB118" i="27"/>
  <c r="X118" i="27" s="1"/>
  <c r="AB69" i="27"/>
  <c r="X69" i="27" s="1"/>
  <c r="D6" i="22"/>
  <c r="E28" i="21"/>
  <c r="AB143" i="27"/>
  <c r="X143" i="27" s="1"/>
  <c r="AA143" i="18"/>
  <c r="AB110" i="27"/>
  <c r="X110" i="27" s="1"/>
  <c r="AB94" i="27"/>
  <c r="X94" i="27" s="1"/>
  <c r="AB108" i="27"/>
  <c r="X108" i="27" s="1"/>
  <c r="AB72" i="27"/>
  <c r="X72" i="27" s="1"/>
  <c r="AB90" i="27"/>
  <c r="X90" i="27" s="1"/>
  <c r="AB76" i="27"/>
  <c r="X76" i="27" s="1"/>
  <c r="AB77" i="27"/>
  <c r="X77" i="27" s="1"/>
  <c r="AB81" i="27"/>
  <c r="X81" i="27" s="1"/>
  <c r="AB80" i="27"/>
  <c r="X80" i="27" s="1"/>
  <c r="AB120" i="27"/>
  <c r="X120" i="27" s="1"/>
  <c r="AB86" i="27"/>
  <c r="X86" i="27" s="1"/>
  <c r="AB103" i="27"/>
  <c r="X103" i="27" s="1"/>
  <c r="AB78" i="27"/>
  <c r="X78" i="27" s="1"/>
  <c r="AB59" i="27"/>
  <c r="X59" i="27" s="1"/>
  <c r="AB58" i="27"/>
  <c r="E6" i="23"/>
  <c r="AB16" i="27"/>
  <c r="AA16" i="18"/>
  <c r="AB119" i="27"/>
  <c r="X119" i="27" s="1"/>
  <c r="AB96" i="27"/>
  <c r="X96" i="27" s="1"/>
  <c r="AB111" i="27"/>
  <c r="X111" i="27" s="1"/>
  <c r="AB112" i="27"/>
  <c r="X112" i="27" s="1"/>
  <c r="AB104" i="27"/>
  <c r="X104" i="27" s="1"/>
  <c r="AB73" i="27"/>
  <c r="X73" i="27" s="1"/>
  <c r="AB115" i="27"/>
  <c r="X115" i="27" s="1"/>
  <c r="AB89" i="27"/>
  <c r="X89" i="27" s="1"/>
  <c r="AB63" i="27"/>
  <c r="X63" i="27" s="1"/>
  <c r="AB98" i="27"/>
  <c r="X98" i="27" s="1"/>
  <c r="AB93" i="27"/>
  <c r="X93" i="27" s="1"/>
  <c r="AB97" i="27"/>
  <c r="X97" i="27" s="1"/>
  <c r="AB65" i="27"/>
  <c r="X65" i="27" s="1"/>
  <c r="AB74" i="27"/>
  <c r="X74" i="27" s="1"/>
  <c r="AB95" i="27"/>
  <c r="X95" i="27" s="1"/>
  <c r="AB70" i="27"/>
  <c r="X70" i="27" s="1"/>
  <c r="AB126" i="27"/>
  <c r="X126" i="27" s="1"/>
  <c r="AA126" i="18"/>
  <c r="AB145" i="27"/>
  <c r="X145" i="27" s="1"/>
  <c r="AA145" i="18"/>
  <c r="AB105" i="27"/>
  <c r="X105" i="27" s="1"/>
  <c r="AB79" i="27"/>
  <c r="X79" i="27" s="1"/>
  <c r="AB61" i="27"/>
  <c r="X61" i="27" s="1"/>
  <c r="AB82" i="27"/>
  <c r="X82" i="27" s="1"/>
  <c r="AB101" i="27"/>
  <c r="X101" i="27" s="1"/>
  <c r="AB92" i="27"/>
  <c r="X92" i="27" s="1"/>
  <c r="AB114" i="27"/>
  <c r="X114" i="27" s="1"/>
  <c r="AB85" i="27"/>
  <c r="X85" i="27" s="1"/>
  <c r="E29" i="21"/>
  <c r="AB144" i="27"/>
  <c r="X144" i="27" s="1"/>
  <c r="AA144" i="18"/>
  <c r="AB83" i="27"/>
  <c r="X83" i="27" s="1"/>
  <c r="AB71" i="27"/>
  <c r="X71" i="27" s="1"/>
  <c r="AB100" i="27"/>
  <c r="X100" i="27" s="1"/>
  <c r="AB102" i="27"/>
  <c r="X102" i="27" s="1"/>
  <c r="AB88" i="27"/>
  <c r="X88" i="27" s="1"/>
  <c r="AB67" i="27"/>
  <c r="X67" i="27" s="1"/>
  <c r="AB64" i="27"/>
  <c r="X64" i="27" s="1"/>
  <c r="AB107" i="27"/>
  <c r="X107" i="27" s="1"/>
  <c r="E51" i="21"/>
  <c r="AB175" i="27"/>
  <c r="X175" i="27" s="1"/>
  <c r="AA175" i="18"/>
  <c r="AB84" i="27"/>
  <c r="X84" i="27" s="1"/>
  <c r="AB60" i="27"/>
  <c r="X60" i="27" s="1"/>
  <c r="AB75" i="27"/>
  <c r="X75" i="27" s="1"/>
  <c r="AB106" i="27"/>
  <c r="X106" i="27" s="1"/>
  <c r="AB99" i="27"/>
  <c r="X99" i="27" s="1"/>
  <c r="AB109" i="27"/>
  <c r="X109" i="27" s="1"/>
  <c r="AB116" i="27"/>
  <c r="X116" i="27" s="1"/>
  <c r="AB62" i="27"/>
  <c r="X62" i="27" s="1"/>
  <c r="X176" i="27"/>
  <c r="C41" i="23"/>
  <c r="AB131" i="27"/>
  <c r="E54" i="21"/>
  <c r="G6" i="23"/>
  <c r="L6" i="22"/>
  <c r="J6" i="22"/>
  <c r="R6" i="22"/>
  <c r="Q6" i="22"/>
  <c r="C50" i="23"/>
  <c r="AB132" i="27"/>
  <c r="X132" i="27" s="1"/>
  <c r="F6" i="23"/>
  <c r="I6" i="22"/>
  <c r="I2" i="22" s="1"/>
  <c r="C54" i="21"/>
  <c r="K6" i="22"/>
  <c r="G6" i="22"/>
  <c r="O6" i="22"/>
  <c r="N6" i="22"/>
  <c r="F6" i="22"/>
  <c r="D6" i="23"/>
  <c r="E62" i="21" l="1"/>
  <c r="C6" i="22"/>
  <c r="E11" i="21"/>
  <c r="Y122" i="27"/>
  <c r="X122" i="18"/>
  <c r="AB57" i="27"/>
  <c r="X58" i="27"/>
  <c r="X57" i="27" s="1"/>
  <c r="AB12" i="27"/>
  <c r="X16" i="27"/>
  <c r="X131" i="27"/>
  <c r="AB121" i="27"/>
  <c r="C6" i="23"/>
  <c r="C12" i="21"/>
  <c r="C11" i="21" s="1"/>
  <c r="C9" i="21" s="1"/>
  <c r="D10" i="21"/>
  <c r="E9" i="21" l="1"/>
  <c r="C10" i="21"/>
  <c r="C4" i="21"/>
  <c r="AB11" i="27"/>
  <c r="X122" i="27"/>
  <c r="X121" i="27" s="1"/>
  <c r="Y121" i="27"/>
  <c r="E10" i="21" l="1"/>
  <c r="L33" i="17"/>
  <c r="L37" i="17"/>
  <c r="L75" i="17"/>
  <c r="F54" i="17" l="1"/>
  <c r="W48" i="17"/>
  <c r="X48" i="17" s="1"/>
  <c r="W41" i="17"/>
  <c r="X41" i="17" s="1"/>
  <c r="W34" i="17"/>
  <c r="X34" i="17" s="1"/>
  <c r="W29" i="17"/>
  <c r="X29" i="17" s="1"/>
  <c r="W12" i="17"/>
  <c r="X12" i="17" s="1"/>
  <c r="R9" i="9" l="1"/>
  <c r="Q9" i="9"/>
  <c r="T78" i="17"/>
  <c r="T77" i="17"/>
  <c r="T76" i="17"/>
  <c r="T75" i="17"/>
  <c r="R75" i="17"/>
  <c r="T74" i="17"/>
  <c r="T71" i="17"/>
  <c r="R71" i="17"/>
  <c r="T69" i="17"/>
  <c r="R69" i="17"/>
  <c r="R68" i="17"/>
  <c r="R67" i="17"/>
  <c r="T65" i="17"/>
  <c r="R65" i="17"/>
  <c r="T64" i="17"/>
  <c r="R64" i="17"/>
  <c r="T63" i="17"/>
  <c r="R63" i="17"/>
  <c r="T62" i="17"/>
  <c r="R62" i="17"/>
  <c r="T61" i="17"/>
  <c r="R61" i="17"/>
  <c r="T60" i="17"/>
  <c r="R60" i="17"/>
  <c r="R59" i="17"/>
  <c r="T58" i="17"/>
  <c r="R58" i="17"/>
  <c r="R56" i="17"/>
  <c r="R53" i="17"/>
  <c r="T52" i="17"/>
  <c r="R52" i="17"/>
  <c r="T51" i="17"/>
  <c r="R51" i="17"/>
  <c r="R50" i="17"/>
  <c r="T49" i="17"/>
  <c r="R49" i="17"/>
  <c r="T47" i="17"/>
  <c r="R47" i="17"/>
  <c r="T46" i="17"/>
  <c r="R46" i="17"/>
  <c r="T45" i="17"/>
  <c r="R45" i="17"/>
  <c r="T44" i="17"/>
  <c r="R44" i="17"/>
  <c r="T43" i="17"/>
  <c r="R43" i="17"/>
  <c r="T42" i="17"/>
  <c r="R42" i="17"/>
  <c r="T38" i="17"/>
  <c r="T37" i="17"/>
  <c r="R37" i="17"/>
  <c r="T36" i="17"/>
  <c r="R36" i="17"/>
  <c r="R35" i="17"/>
  <c r="T33" i="17"/>
  <c r="R33" i="17"/>
  <c r="T32" i="17"/>
  <c r="R32" i="17"/>
  <c r="T28" i="17"/>
  <c r="R28" i="17"/>
  <c r="T27" i="17"/>
  <c r="R27" i="17"/>
  <c r="T26" i="17"/>
  <c r="R26" i="17"/>
  <c r="T25" i="17"/>
  <c r="R25" i="17"/>
  <c r="R24" i="17"/>
  <c r="T23" i="17"/>
  <c r="R23" i="17"/>
  <c r="T22" i="17"/>
  <c r="R22" i="17"/>
  <c r="R21" i="17"/>
  <c r="R20" i="17"/>
  <c r="R19" i="17"/>
  <c r="R18" i="17"/>
  <c r="R17" i="17"/>
  <c r="R16" i="17"/>
  <c r="T13" i="17"/>
  <c r="P73" i="17"/>
  <c r="O73" i="17"/>
  <c r="T73" i="17" s="1"/>
  <c r="N73" i="17"/>
  <c r="O72" i="17"/>
  <c r="T72" i="17" s="1"/>
  <c r="O70" i="17"/>
  <c r="T70" i="17" s="1"/>
  <c r="O68" i="17"/>
  <c r="T68" i="17" s="1"/>
  <c r="O67" i="17"/>
  <c r="T67" i="17" s="1"/>
  <c r="P66" i="17"/>
  <c r="N66" i="17"/>
  <c r="O59" i="17"/>
  <c r="T59" i="17" s="1"/>
  <c r="O57" i="17"/>
  <c r="T57" i="17" s="1"/>
  <c r="O56" i="17"/>
  <c r="T56" i="17" s="1"/>
  <c r="O54" i="17"/>
  <c r="T54" i="17" s="1"/>
  <c r="O53" i="17"/>
  <c r="T53" i="17" s="1"/>
  <c r="O50" i="17"/>
  <c r="T50" i="17" s="1"/>
  <c r="P11" i="17"/>
  <c r="N11" i="17"/>
  <c r="P40" i="17"/>
  <c r="N40" i="17"/>
  <c r="O39" i="17"/>
  <c r="T39" i="17" s="1"/>
  <c r="O35" i="17"/>
  <c r="T35" i="17" s="1"/>
  <c r="O31" i="17"/>
  <c r="T31" i="17" s="1"/>
  <c r="O30" i="17"/>
  <c r="T30" i="17" s="1"/>
  <c r="O24" i="17"/>
  <c r="T24" i="17" s="1"/>
  <c r="O21" i="17"/>
  <c r="T21" i="17" s="1"/>
  <c r="O20" i="17"/>
  <c r="T20" i="17" s="1"/>
  <c r="O19" i="17"/>
  <c r="T19" i="17" s="1"/>
  <c r="O18" i="17"/>
  <c r="T18" i="17" s="1"/>
  <c r="O17" i="17"/>
  <c r="T17" i="17" s="1"/>
  <c r="O16" i="17"/>
  <c r="T16" i="17" s="1"/>
  <c r="O15" i="17"/>
  <c r="T15" i="17" s="1"/>
  <c r="O14" i="17"/>
  <c r="T14" i="17" s="1"/>
  <c r="H73" i="17"/>
  <c r="K66" i="17"/>
  <c r="J66" i="17"/>
  <c r="I66" i="17"/>
  <c r="H66" i="17"/>
  <c r="K40" i="17"/>
  <c r="J40" i="17"/>
  <c r="I40" i="17"/>
  <c r="H40" i="17"/>
  <c r="K11" i="17"/>
  <c r="J11" i="17"/>
  <c r="I11" i="17"/>
  <c r="H11" i="17"/>
  <c r="AR277" i="27"/>
  <c r="AR276" i="27"/>
  <c r="AR275" i="27"/>
  <c r="AR274" i="27"/>
  <c r="AR273" i="27"/>
  <c r="AR272" i="27"/>
  <c r="AR271" i="27"/>
  <c r="AR270" i="27"/>
  <c r="AR269" i="27"/>
  <c r="AR268" i="27"/>
  <c r="AR267" i="27"/>
  <c r="AR266" i="27"/>
  <c r="AR265" i="27"/>
  <c r="AR264" i="27"/>
  <c r="AR263" i="27"/>
  <c r="AR262" i="27"/>
  <c r="AR261" i="27"/>
  <c r="AR260" i="27"/>
  <c r="AR259" i="27"/>
  <c r="AR258" i="27"/>
  <c r="AR257" i="27"/>
  <c r="AR256" i="27"/>
  <c r="AR255" i="27"/>
  <c r="AR254" i="27"/>
  <c r="AR253" i="27"/>
  <c r="AR252" i="27"/>
  <c r="AR251" i="27"/>
  <c r="AR250" i="27"/>
  <c r="AR249" i="27"/>
  <c r="AR248" i="27"/>
  <c r="AR247" i="27"/>
  <c r="AR246" i="27"/>
  <c r="AR245" i="27"/>
  <c r="AR244" i="27"/>
  <c r="AR243" i="27"/>
  <c r="AR242" i="27"/>
  <c r="AR241" i="27"/>
  <c r="AR240" i="27"/>
  <c r="AR239" i="27"/>
  <c r="AR238" i="27"/>
  <c r="AR237" i="27"/>
  <c r="AR236" i="27"/>
  <c r="AR235" i="27"/>
  <c r="AR234" i="27"/>
  <c r="AR233" i="27"/>
  <c r="AR232" i="27"/>
  <c r="AR231" i="27"/>
  <c r="AR230" i="27"/>
  <c r="AR229" i="27"/>
  <c r="AR228" i="27"/>
  <c r="AR227" i="27"/>
  <c r="AR226" i="27"/>
  <c r="AR225" i="27"/>
  <c r="AR224" i="27"/>
  <c r="AR223" i="27"/>
  <c r="AR222" i="27"/>
  <c r="AR221" i="27"/>
  <c r="AR220" i="27"/>
  <c r="AR219" i="27"/>
  <c r="AR218" i="27"/>
  <c r="AR217" i="27"/>
  <c r="AR216" i="27"/>
  <c r="AR215" i="27"/>
  <c r="AR214" i="27"/>
  <c r="AR213" i="27"/>
  <c r="AR212" i="27"/>
  <c r="AR211" i="27"/>
  <c r="AR210" i="27"/>
  <c r="AR209" i="27"/>
  <c r="AR208" i="27"/>
  <c r="AR207" i="27"/>
  <c r="AR206" i="27"/>
  <c r="AR205" i="27"/>
  <c r="AR204" i="27"/>
  <c r="AR203" i="27"/>
  <c r="AR202" i="27"/>
  <c r="AR201" i="27"/>
  <c r="AR200" i="27"/>
  <c r="AR199" i="27"/>
  <c r="AR198" i="27"/>
  <c r="AR197" i="27"/>
  <c r="AR196" i="27"/>
  <c r="AR195" i="27"/>
  <c r="AR194" i="27"/>
  <c r="AR193" i="27"/>
  <c r="AR192" i="27"/>
  <c r="AR191" i="27"/>
  <c r="AR190" i="27"/>
  <c r="L189" i="27"/>
  <c r="K189" i="27"/>
  <c r="J189" i="27"/>
  <c r="H189" i="27"/>
  <c r="F189" i="27"/>
  <c r="AR187" i="27"/>
  <c r="AR186" i="27"/>
  <c r="AR185" i="27"/>
  <c r="AR184" i="27"/>
  <c r="AR183" i="27"/>
  <c r="AR181" i="27"/>
  <c r="AD180" i="27"/>
  <c r="AR179" i="27"/>
  <c r="M177" i="27"/>
  <c r="H177" i="27"/>
  <c r="N176" i="27"/>
  <c r="M176" i="27"/>
  <c r="L176" i="27"/>
  <c r="K176" i="27"/>
  <c r="J176" i="27"/>
  <c r="H176" i="27"/>
  <c r="F176" i="27"/>
  <c r="E176" i="27"/>
  <c r="H175" i="27"/>
  <c r="N174" i="27"/>
  <c r="M174" i="27"/>
  <c r="L174" i="27"/>
  <c r="K174" i="27"/>
  <c r="H174" i="27"/>
  <c r="F174" i="27"/>
  <c r="E174" i="27"/>
  <c r="M173" i="27"/>
  <c r="H173" i="27"/>
  <c r="N172" i="27"/>
  <c r="M172" i="27"/>
  <c r="K172" i="27"/>
  <c r="J172" i="27"/>
  <c r="H172" i="27"/>
  <c r="F172" i="27"/>
  <c r="E172" i="27"/>
  <c r="K171" i="27"/>
  <c r="H171" i="27"/>
  <c r="N170" i="27"/>
  <c r="M170" i="27"/>
  <c r="L170" i="27"/>
  <c r="K170" i="27"/>
  <c r="J170" i="27"/>
  <c r="I170" i="27"/>
  <c r="H170" i="27"/>
  <c r="F170" i="27"/>
  <c r="H169" i="27"/>
  <c r="N168" i="27"/>
  <c r="M168" i="27"/>
  <c r="L168" i="27"/>
  <c r="K168" i="27"/>
  <c r="J168" i="27"/>
  <c r="H168" i="27"/>
  <c r="F168" i="27"/>
  <c r="E168" i="27"/>
  <c r="J167" i="27"/>
  <c r="I167" i="27"/>
  <c r="H167" i="27"/>
  <c r="N166" i="27"/>
  <c r="M166" i="27"/>
  <c r="L166" i="27"/>
  <c r="K166" i="27"/>
  <c r="J166" i="27"/>
  <c r="H166" i="27"/>
  <c r="F166" i="27"/>
  <c r="E166" i="27"/>
  <c r="K165" i="27"/>
  <c r="I165" i="27"/>
  <c r="H165" i="27"/>
  <c r="N164" i="27"/>
  <c r="M164" i="27"/>
  <c r="L164" i="27"/>
  <c r="K164" i="27"/>
  <c r="J164" i="27"/>
  <c r="H164" i="27"/>
  <c r="F164" i="27"/>
  <c r="E164" i="27"/>
  <c r="L163" i="27"/>
  <c r="J163" i="27"/>
  <c r="H163" i="27"/>
  <c r="M162" i="27"/>
  <c r="L162" i="27"/>
  <c r="K162" i="27"/>
  <c r="J162" i="27"/>
  <c r="H162" i="27"/>
  <c r="F162" i="27"/>
  <c r="M161" i="27"/>
  <c r="K161" i="27"/>
  <c r="H161" i="27"/>
  <c r="N160" i="27"/>
  <c r="M160" i="27"/>
  <c r="L160" i="27"/>
  <c r="K160" i="27"/>
  <c r="J160" i="27"/>
  <c r="H160" i="27"/>
  <c r="F160" i="27"/>
  <c r="E160" i="27"/>
  <c r="N159" i="27"/>
  <c r="L159" i="27"/>
  <c r="I159" i="27"/>
  <c r="H159" i="27"/>
  <c r="E159" i="27"/>
  <c r="N158" i="27"/>
  <c r="M158" i="27"/>
  <c r="L158" i="27"/>
  <c r="K158" i="27"/>
  <c r="J158" i="27"/>
  <c r="H158" i="27"/>
  <c r="F158" i="27"/>
  <c r="E158" i="27"/>
  <c r="M157" i="27"/>
  <c r="H157" i="27"/>
  <c r="F157" i="27"/>
  <c r="E157" i="27"/>
  <c r="N156" i="27"/>
  <c r="M156" i="27"/>
  <c r="L156" i="27"/>
  <c r="K156" i="27"/>
  <c r="J156" i="27"/>
  <c r="I156" i="27"/>
  <c r="H156" i="27"/>
  <c r="F156" i="27"/>
  <c r="E156" i="27"/>
  <c r="N155" i="27"/>
  <c r="M155" i="27"/>
  <c r="H155" i="27"/>
  <c r="E155" i="27"/>
  <c r="M154" i="27"/>
  <c r="L154" i="27"/>
  <c r="K154" i="27"/>
  <c r="J154" i="27"/>
  <c r="H154" i="27"/>
  <c r="F154" i="27"/>
  <c r="H153" i="27"/>
  <c r="N152" i="27"/>
  <c r="M152" i="27"/>
  <c r="L152" i="27"/>
  <c r="K152" i="27"/>
  <c r="J152" i="27"/>
  <c r="H152" i="27"/>
  <c r="F152" i="27"/>
  <c r="E152" i="27"/>
  <c r="L151" i="27"/>
  <c r="J151" i="27"/>
  <c r="I151" i="27"/>
  <c r="H151" i="27"/>
  <c r="N150" i="27"/>
  <c r="M150" i="27"/>
  <c r="L150" i="27"/>
  <c r="K150" i="27"/>
  <c r="J150" i="27"/>
  <c r="H150" i="27"/>
  <c r="F150" i="27"/>
  <c r="E150" i="27"/>
  <c r="K149" i="27"/>
  <c r="I149" i="27"/>
  <c r="H149" i="27"/>
  <c r="F149" i="27"/>
  <c r="N148" i="27"/>
  <c r="M148" i="27"/>
  <c r="L148" i="27"/>
  <c r="K148" i="27"/>
  <c r="J148" i="27"/>
  <c r="H148" i="27"/>
  <c r="F148" i="27"/>
  <c r="E148" i="27"/>
  <c r="L147" i="27"/>
  <c r="J147" i="27"/>
  <c r="H147" i="27"/>
  <c r="N146" i="27"/>
  <c r="M146" i="27"/>
  <c r="L146" i="27"/>
  <c r="K146" i="27"/>
  <c r="J146" i="27"/>
  <c r="H146" i="27"/>
  <c r="F146" i="27"/>
  <c r="M145" i="27"/>
  <c r="K145" i="27"/>
  <c r="H145" i="27"/>
  <c r="N144" i="27"/>
  <c r="M144" i="27"/>
  <c r="L144" i="27"/>
  <c r="K144" i="27"/>
  <c r="J144" i="27"/>
  <c r="H144" i="27"/>
  <c r="F144" i="27"/>
  <c r="E144" i="27"/>
  <c r="N143" i="27"/>
  <c r="L143" i="27"/>
  <c r="H143" i="27"/>
  <c r="E143" i="27"/>
  <c r="N142" i="27"/>
  <c r="M142" i="27"/>
  <c r="L142" i="27"/>
  <c r="K142" i="27"/>
  <c r="H142" i="27"/>
  <c r="F142" i="27"/>
  <c r="E142" i="27"/>
  <c r="M141" i="27"/>
  <c r="H141" i="27"/>
  <c r="F141" i="27"/>
  <c r="E141" i="27"/>
  <c r="N140" i="27"/>
  <c r="M140" i="27"/>
  <c r="K140" i="27"/>
  <c r="J140" i="27"/>
  <c r="H140" i="27"/>
  <c r="F140" i="27"/>
  <c r="E140" i="27"/>
  <c r="N139" i="27"/>
  <c r="H139" i="27"/>
  <c r="E139" i="27"/>
  <c r="N138" i="27"/>
  <c r="M138" i="27"/>
  <c r="L138" i="27"/>
  <c r="K138" i="27"/>
  <c r="J138" i="27"/>
  <c r="H138" i="27"/>
  <c r="F138" i="27"/>
  <c r="E138" i="27"/>
  <c r="H137" i="27"/>
  <c r="N136" i="27"/>
  <c r="M136" i="27"/>
  <c r="L136" i="27"/>
  <c r="K136" i="27"/>
  <c r="J136" i="27"/>
  <c r="H136" i="27"/>
  <c r="F136" i="27"/>
  <c r="E136" i="27"/>
  <c r="J135" i="27"/>
  <c r="H135" i="27"/>
  <c r="N134" i="27"/>
  <c r="M134" i="27"/>
  <c r="L134" i="27"/>
  <c r="K134" i="27"/>
  <c r="H134" i="27"/>
  <c r="F134" i="27"/>
  <c r="E134" i="27"/>
  <c r="K133" i="27"/>
  <c r="I133" i="27"/>
  <c r="H133" i="27"/>
  <c r="N132" i="27"/>
  <c r="M132" i="27"/>
  <c r="L132" i="27"/>
  <c r="K132" i="27"/>
  <c r="J132" i="27"/>
  <c r="H132" i="27"/>
  <c r="F132" i="27"/>
  <c r="E132" i="27"/>
  <c r="L131" i="27"/>
  <c r="J131" i="27"/>
  <c r="H131" i="27"/>
  <c r="N130" i="27"/>
  <c r="M130" i="27"/>
  <c r="L130" i="27"/>
  <c r="K130" i="27"/>
  <c r="J130" i="27"/>
  <c r="H130" i="27"/>
  <c r="F130" i="27"/>
  <c r="M129" i="27"/>
  <c r="K129" i="27"/>
  <c r="H129" i="27"/>
  <c r="N128" i="27"/>
  <c r="M128" i="27"/>
  <c r="L128" i="27"/>
  <c r="K128" i="27"/>
  <c r="J128" i="27"/>
  <c r="H128" i="27"/>
  <c r="F128" i="27"/>
  <c r="E128" i="27"/>
  <c r="N127" i="27"/>
  <c r="L127" i="27"/>
  <c r="J127" i="27"/>
  <c r="I127" i="27"/>
  <c r="H127" i="27"/>
  <c r="E127" i="27"/>
  <c r="N126" i="27"/>
  <c r="M126" i="27"/>
  <c r="L126" i="27"/>
  <c r="K126" i="27"/>
  <c r="H126" i="27"/>
  <c r="F126" i="27"/>
  <c r="E126" i="27"/>
  <c r="M125" i="27"/>
  <c r="I125" i="27"/>
  <c r="H125" i="27"/>
  <c r="F125" i="27"/>
  <c r="N124" i="27"/>
  <c r="M124" i="27"/>
  <c r="L124" i="27"/>
  <c r="K124" i="27"/>
  <c r="J124" i="27"/>
  <c r="I124" i="27"/>
  <c r="H124" i="27"/>
  <c r="F124" i="27"/>
  <c r="E124" i="27"/>
  <c r="N123" i="27"/>
  <c r="H123" i="27"/>
  <c r="E123" i="27"/>
  <c r="N122" i="27"/>
  <c r="M122" i="27"/>
  <c r="L122" i="27"/>
  <c r="K122" i="27"/>
  <c r="J122" i="27"/>
  <c r="I122" i="27"/>
  <c r="H122" i="27"/>
  <c r="F122" i="27"/>
  <c r="E122" i="27"/>
  <c r="N120" i="27"/>
  <c r="M120" i="27"/>
  <c r="L120" i="27"/>
  <c r="K120" i="27"/>
  <c r="E120" i="27"/>
  <c r="N119" i="27"/>
  <c r="M119" i="27"/>
  <c r="L119" i="27"/>
  <c r="K119" i="27"/>
  <c r="E119" i="27"/>
  <c r="N118" i="27"/>
  <c r="M118" i="27"/>
  <c r="L118" i="27"/>
  <c r="K118" i="27"/>
  <c r="E118" i="27"/>
  <c r="N117" i="27"/>
  <c r="M117" i="27"/>
  <c r="L117" i="27"/>
  <c r="K117" i="27"/>
  <c r="J117" i="27"/>
  <c r="F117" i="27"/>
  <c r="E117" i="27"/>
  <c r="N116" i="27"/>
  <c r="M116" i="27"/>
  <c r="L116" i="27"/>
  <c r="K116" i="27"/>
  <c r="J116" i="27"/>
  <c r="F116" i="27"/>
  <c r="E116" i="27"/>
  <c r="N115" i="27"/>
  <c r="M115" i="27"/>
  <c r="L115" i="27"/>
  <c r="K115" i="27"/>
  <c r="J115" i="27"/>
  <c r="F115" i="27"/>
  <c r="E115" i="27"/>
  <c r="N114" i="27"/>
  <c r="M114" i="27"/>
  <c r="L114" i="27"/>
  <c r="K114" i="27"/>
  <c r="J114" i="27"/>
  <c r="F114" i="27"/>
  <c r="E114" i="27"/>
  <c r="N113" i="27"/>
  <c r="M113" i="27"/>
  <c r="L113" i="27"/>
  <c r="K113" i="27"/>
  <c r="J113" i="27"/>
  <c r="F113" i="27"/>
  <c r="E113" i="27"/>
  <c r="N112" i="27"/>
  <c r="M112" i="27"/>
  <c r="L112" i="27"/>
  <c r="K112" i="27"/>
  <c r="J112" i="27"/>
  <c r="H112" i="18"/>
  <c r="F112" i="27"/>
  <c r="E112" i="27"/>
  <c r="N111" i="27"/>
  <c r="M111" i="27"/>
  <c r="L111" i="27"/>
  <c r="K111" i="27"/>
  <c r="J111" i="27"/>
  <c r="F111" i="27"/>
  <c r="E111" i="27"/>
  <c r="N110" i="27"/>
  <c r="M110" i="27"/>
  <c r="L110" i="27"/>
  <c r="K110" i="27"/>
  <c r="J110" i="27"/>
  <c r="F110" i="27"/>
  <c r="E110" i="27"/>
  <c r="M109" i="27"/>
  <c r="L109" i="27"/>
  <c r="K109" i="27"/>
  <c r="H109" i="18"/>
  <c r="F109" i="27"/>
  <c r="E109" i="27"/>
  <c r="N108" i="27"/>
  <c r="M108" i="27"/>
  <c r="L108" i="27"/>
  <c r="K108" i="27"/>
  <c r="J108" i="27"/>
  <c r="F108" i="27"/>
  <c r="E108" i="27"/>
  <c r="N107" i="27"/>
  <c r="M107" i="27"/>
  <c r="L107" i="27"/>
  <c r="K107" i="27"/>
  <c r="F107" i="27"/>
  <c r="E107" i="27"/>
  <c r="N106" i="27"/>
  <c r="M106" i="27"/>
  <c r="L106" i="27"/>
  <c r="K106" i="27"/>
  <c r="J106" i="27"/>
  <c r="F106" i="27"/>
  <c r="E106" i="27"/>
  <c r="N105" i="27"/>
  <c r="M105" i="27"/>
  <c r="L105" i="27"/>
  <c r="J105" i="27"/>
  <c r="F105" i="27"/>
  <c r="E105" i="27"/>
  <c r="N104" i="27"/>
  <c r="M104" i="27"/>
  <c r="L104" i="27"/>
  <c r="K104" i="27"/>
  <c r="J104" i="27"/>
  <c r="H104" i="18"/>
  <c r="F104" i="27"/>
  <c r="E104" i="27"/>
  <c r="N103" i="27"/>
  <c r="M103" i="27"/>
  <c r="K103" i="27"/>
  <c r="J103" i="27"/>
  <c r="E103" i="27"/>
  <c r="N102" i="27"/>
  <c r="M102" i="27"/>
  <c r="L102" i="27"/>
  <c r="K102" i="27"/>
  <c r="J102" i="27"/>
  <c r="F102" i="27"/>
  <c r="E102" i="27"/>
  <c r="N101" i="27"/>
  <c r="M101" i="27"/>
  <c r="K101" i="27"/>
  <c r="J101" i="27"/>
  <c r="F101" i="27"/>
  <c r="E101" i="27"/>
  <c r="N100" i="27"/>
  <c r="M100" i="27"/>
  <c r="L100" i="27"/>
  <c r="K100" i="27"/>
  <c r="J100" i="27"/>
  <c r="F100" i="27"/>
  <c r="E100" i="27"/>
  <c r="N99" i="27"/>
  <c r="L99" i="27"/>
  <c r="K99" i="27"/>
  <c r="J99" i="27"/>
  <c r="F99" i="27"/>
  <c r="E99" i="27"/>
  <c r="N98" i="27"/>
  <c r="M98" i="27"/>
  <c r="L98" i="27"/>
  <c r="K98" i="27"/>
  <c r="J98" i="27"/>
  <c r="F98" i="27"/>
  <c r="E98" i="27"/>
  <c r="N97" i="27"/>
  <c r="M97" i="27"/>
  <c r="L97" i="27"/>
  <c r="K97" i="27"/>
  <c r="J97" i="27"/>
  <c r="F97" i="27"/>
  <c r="E97" i="27"/>
  <c r="N96" i="27"/>
  <c r="M96" i="27"/>
  <c r="L96" i="27"/>
  <c r="K96" i="27"/>
  <c r="J96" i="27"/>
  <c r="H96" i="18"/>
  <c r="F96" i="27"/>
  <c r="E96" i="27"/>
  <c r="N95" i="27"/>
  <c r="M95" i="27"/>
  <c r="L95" i="27"/>
  <c r="K95" i="27"/>
  <c r="J95" i="27"/>
  <c r="F95" i="27"/>
  <c r="E95" i="27"/>
  <c r="M94" i="27"/>
  <c r="L94" i="27"/>
  <c r="K94" i="27"/>
  <c r="J94" i="27"/>
  <c r="F94" i="27"/>
  <c r="E94" i="27"/>
  <c r="M93" i="27"/>
  <c r="L93" i="27"/>
  <c r="K93" i="27"/>
  <c r="H93" i="18"/>
  <c r="F93" i="27"/>
  <c r="N92" i="27"/>
  <c r="M92" i="27"/>
  <c r="L92" i="27"/>
  <c r="K92" i="27"/>
  <c r="J92" i="27"/>
  <c r="F92" i="27"/>
  <c r="E92" i="27"/>
  <c r="N91" i="27"/>
  <c r="M91" i="27"/>
  <c r="L91" i="27"/>
  <c r="K91" i="27"/>
  <c r="J91" i="27"/>
  <c r="F91" i="27"/>
  <c r="E91" i="27"/>
  <c r="N90" i="27"/>
  <c r="M90" i="27"/>
  <c r="L90" i="27"/>
  <c r="K90" i="27"/>
  <c r="J90" i="27"/>
  <c r="H90" i="18"/>
  <c r="E90" i="27"/>
  <c r="N89" i="27"/>
  <c r="M89" i="27"/>
  <c r="L89" i="27"/>
  <c r="K89" i="27"/>
  <c r="J89" i="27"/>
  <c r="F89" i="27"/>
  <c r="E89" i="27"/>
  <c r="N88" i="27"/>
  <c r="M88" i="27"/>
  <c r="L88" i="27"/>
  <c r="K88" i="27"/>
  <c r="J88" i="27"/>
  <c r="H88" i="18"/>
  <c r="F88" i="27"/>
  <c r="E88" i="27"/>
  <c r="N87" i="27"/>
  <c r="M87" i="27"/>
  <c r="L87" i="27"/>
  <c r="K87" i="27"/>
  <c r="J87" i="27"/>
  <c r="F87" i="27"/>
  <c r="E87" i="27"/>
  <c r="N86" i="27"/>
  <c r="M86" i="27"/>
  <c r="L86" i="27"/>
  <c r="K86" i="27"/>
  <c r="J86" i="27"/>
  <c r="H86" i="18"/>
  <c r="F86" i="27"/>
  <c r="E86" i="27"/>
  <c r="N85" i="27"/>
  <c r="M85" i="27"/>
  <c r="L85" i="27"/>
  <c r="K85" i="27"/>
  <c r="J85" i="27"/>
  <c r="F85" i="27"/>
  <c r="E85" i="27"/>
  <c r="N84" i="27"/>
  <c r="M84" i="27"/>
  <c r="L84" i="27"/>
  <c r="K84" i="27"/>
  <c r="J84" i="27"/>
  <c r="H84" i="18"/>
  <c r="F84" i="27"/>
  <c r="E84" i="27"/>
  <c r="N83" i="27"/>
  <c r="M83" i="27"/>
  <c r="L83" i="27"/>
  <c r="K83" i="27"/>
  <c r="J83" i="27"/>
  <c r="F83" i="27"/>
  <c r="E83" i="27"/>
  <c r="N82" i="27"/>
  <c r="M82" i="27"/>
  <c r="L82" i="27"/>
  <c r="K82" i="27"/>
  <c r="J82" i="27"/>
  <c r="H82" i="18"/>
  <c r="F82" i="27"/>
  <c r="E82" i="27"/>
  <c r="N81" i="27"/>
  <c r="M81" i="27"/>
  <c r="K81" i="27"/>
  <c r="J81" i="27"/>
  <c r="H81" i="18"/>
  <c r="F81" i="27"/>
  <c r="E81" i="27"/>
  <c r="N80" i="27"/>
  <c r="M80" i="27"/>
  <c r="L80" i="27"/>
  <c r="K80" i="27"/>
  <c r="J80" i="27"/>
  <c r="F80" i="27"/>
  <c r="E80" i="27"/>
  <c r="N79" i="27"/>
  <c r="M79" i="27"/>
  <c r="L79" i="27"/>
  <c r="K79" i="27"/>
  <c r="J79" i="27"/>
  <c r="F79" i="27"/>
  <c r="E79" i="27"/>
  <c r="M78" i="27"/>
  <c r="L78" i="27"/>
  <c r="K78" i="27"/>
  <c r="J78" i="27"/>
  <c r="F78" i="27"/>
  <c r="N77" i="27"/>
  <c r="M77" i="27"/>
  <c r="L77" i="27"/>
  <c r="K77" i="27"/>
  <c r="J77" i="27"/>
  <c r="F77" i="27"/>
  <c r="E77" i="27"/>
  <c r="M76" i="27"/>
  <c r="L76" i="27"/>
  <c r="K76" i="27"/>
  <c r="J76" i="27"/>
  <c r="F76" i="27"/>
  <c r="E76" i="27"/>
  <c r="N75" i="27"/>
  <c r="L75" i="27"/>
  <c r="K75" i="27"/>
  <c r="J75" i="27"/>
  <c r="F75" i="27"/>
  <c r="E75" i="27"/>
  <c r="N74" i="27"/>
  <c r="M74" i="27"/>
  <c r="L74" i="27"/>
  <c r="K74" i="27"/>
  <c r="J74" i="27"/>
  <c r="H74" i="18"/>
  <c r="F74" i="27"/>
  <c r="E74" i="27"/>
  <c r="N73" i="27"/>
  <c r="M73" i="27"/>
  <c r="L73" i="27"/>
  <c r="K73" i="27"/>
  <c r="J73" i="27"/>
  <c r="H73" i="18"/>
  <c r="F73" i="27"/>
  <c r="N72" i="27"/>
  <c r="M72" i="27"/>
  <c r="L72" i="27"/>
  <c r="K72" i="27"/>
  <c r="J72" i="27"/>
  <c r="F72" i="27"/>
  <c r="E72" i="27"/>
  <c r="N71" i="27"/>
  <c r="M71" i="27"/>
  <c r="L71" i="27"/>
  <c r="K71" i="27"/>
  <c r="J71" i="27"/>
  <c r="F71" i="27"/>
  <c r="E71" i="27"/>
  <c r="N70" i="27"/>
  <c r="M70" i="27"/>
  <c r="L70" i="27"/>
  <c r="K70" i="27"/>
  <c r="J70" i="27"/>
  <c r="H70" i="18"/>
  <c r="F70" i="27"/>
  <c r="E70" i="27"/>
  <c r="N69" i="27"/>
  <c r="M69" i="27"/>
  <c r="L69" i="27"/>
  <c r="K69" i="27"/>
  <c r="J69" i="27"/>
  <c r="H69" i="18"/>
  <c r="F69" i="27"/>
  <c r="E69" i="27"/>
  <c r="N68" i="27"/>
  <c r="M68" i="27"/>
  <c r="L68" i="27"/>
  <c r="K68" i="27"/>
  <c r="J68" i="27"/>
  <c r="H68" i="18"/>
  <c r="F68" i="27"/>
  <c r="E68" i="27"/>
  <c r="N67" i="27"/>
  <c r="M67" i="27"/>
  <c r="L67" i="27"/>
  <c r="K67" i="27"/>
  <c r="F67" i="27"/>
  <c r="E67" i="27"/>
  <c r="N66" i="27"/>
  <c r="M66" i="27"/>
  <c r="L66" i="27"/>
  <c r="K66" i="27"/>
  <c r="J66" i="27"/>
  <c r="F66" i="27"/>
  <c r="E66" i="27"/>
  <c r="N65" i="27"/>
  <c r="M65" i="27"/>
  <c r="K65" i="27"/>
  <c r="H65" i="18"/>
  <c r="F65" i="27"/>
  <c r="M64" i="27"/>
  <c r="L64" i="27"/>
  <c r="K64" i="27"/>
  <c r="J64" i="27"/>
  <c r="H64" i="18"/>
  <c r="F64" i="27"/>
  <c r="E64" i="27"/>
  <c r="N63" i="27"/>
  <c r="M63" i="27"/>
  <c r="L63" i="27"/>
  <c r="K63" i="27"/>
  <c r="J63" i="27"/>
  <c r="F63" i="27"/>
  <c r="E63" i="27"/>
  <c r="L62" i="27"/>
  <c r="K62" i="27"/>
  <c r="J62" i="27"/>
  <c r="H62" i="18"/>
  <c r="F62" i="27"/>
  <c r="E62" i="27"/>
  <c r="N61" i="27"/>
  <c r="M61" i="27"/>
  <c r="L61" i="27"/>
  <c r="J61" i="27"/>
  <c r="H61" i="18"/>
  <c r="F61" i="27"/>
  <c r="E61" i="27"/>
  <c r="N60" i="27"/>
  <c r="M60" i="27"/>
  <c r="L60" i="27"/>
  <c r="K60" i="27"/>
  <c r="J60" i="27"/>
  <c r="H60" i="18"/>
  <c r="F60" i="27"/>
  <c r="E60" i="27"/>
  <c r="M59" i="27"/>
  <c r="K59" i="27"/>
  <c r="F59" i="27"/>
  <c r="N58" i="27"/>
  <c r="M58" i="27"/>
  <c r="L58" i="27"/>
  <c r="K58" i="27"/>
  <c r="J58" i="27"/>
  <c r="H58" i="18"/>
  <c r="F58" i="27"/>
  <c r="D58" i="18"/>
  <c r="AR56" i="27"/>
  <c r="AR55" i="27"/>
  <c r="AR54" i="27"/>
  <c r="AR53" i="27"/>
  <c r="AR52" i="27"/>
  <c r="AR51" i="27"/>
  <c r="AR50" i="27"/>
  <c r="AR49" i="27"/>
  <c r="AR48" i="27"/>
  <c r="AR47" i="27"/>
  <c r="AR46" i="27"/>
  <c r="AR45" i="27"/>
  <c r="AR44" i="27"/>
  <c r="AR43" i="27"/>
  <c r="AR42" i="27"/>
  <c r="AR41" i="27"/>
  <c r="AR40" i="27"/>
  <c r="AR39" i="27"/>
  <c r="AR38" i="27"/>
  <c r="AR37" i="27"/>
  <c r="AR36" i="27"/>
  <c r="AR35" i="27"/>
  <c r="AR34" i="27"/>
  <c r="AR33" i="27"/>
  <c r="AR32" i="27"/>
  <c r="AR31" i="27"/>
  <c r="AR30" i="27"/>
  <c r="AR29" i="27"/>
  <c r="AR28" i="27"/>
  <c r="I27" i="27"/>
  <c r="AR26" i="27"/>
  <c r="AR25" i="27"/>
  <c r="AR24" i="27"/>
  <c r="AR23" i="27"/>
  <c r="AR22" i="27"/>
  <c r="AR21" i="27"/>
  <c r="AR20" i="27"/>
  <c r="AR19" i="27"/>
  <c r="Y18" i="27"/>
  <c r="X18" i="27" s="1"/>
  <c r="F18" i="27"/>
  <c r="J15" i="27"/>
  <c r="M14" i="27"/>
  <c r="L14" i="27"/>
  <c r="I14" i="27"/>
  <c r="F14" i="27"/>
  <c r="AD13" i="27"/>
  <c r="O55" i="17"/>
  <c r="T55" i="17" s="1"/>
  <c r="AM277" i="18"/>
  <c r="AL277" i="18"/>
  <c r="AK277" i="18"/>
  <c r="AJ277" i="18"/>
  <c r="AI277" i="18"/>
  <c r="AH277" i="18"/>
  <c r="AG277" i="18"/>
  <c r="AF277" i="18"/>
  <c r="AD277" i="18"/>
  <c r="AC277" i="18"/>
  <c r="AA277" i="18"/>
  <c r="Z277" i="18"/>
  <c r="Y277" i="18"/>
  <c r="X277" i="18"/>
  <c r="V277" i="18"/>
  <c r="U277" i="18"/>
  <c r="T277" i="18"/>
  <c r="S277" i="18"/>
  <c r="R277" i="18"/>
  <c r="Q277" i="18"/>
  <c r="P277" i="18"/>
  <c r="O277" i="18"/>
  <c r="N277" i="18"/>
  <c r="M277" i="18"/>
  <c r="L277" i="18"/>
  <c r="K277" i="18"/>
  <c r="J277" i="18"/>
  <c r="I277" i="18"/>
  <c r="H277" i="18"/>
  <c r="G277" i="18"/>
  <c r="E277" i="18"/>
  <c r="D277" i="18"/>
  <c r="AM276" i="18"/>
  <c r="AL276" i="18"/>
  <c r="AK276" i="18"/>
  <c r="AJ276" i="18"/>
  <c r="AI276" i="18"/>
  <c r="AH276" i="18"/>
  <c r="AG276" i="18"/>
  <c r="AF276" i="18"/>
  <c r="AD276" i="18"/>
  <c r="AC276" i="18"/>
  <c r="AA276" i="18"/>
  <c r="Z276" i="18"/>
  <c r="Y276" i="18"/>
  <c r="X276" i="18"/>
  <c r="V276" i="18"/>
  <c r="U276" i="18"/>
  <c r="T276" i="18"/>
  <c r="S276" i="18"/>
  <c r="R276" i="18"/>
  <c r="Q276" i="18"/>
  <c r="P276" i="18"/>
  <c r="O276" i="18"/>
  <c r="N276" i="18"/>
  <c r="M276" i="18"/>
  <c r="L276" i="18"/>
  <c r="K276" i="18"/>
  <c r="J276" i="18"/>
  <c r="I276" i="18"/>
  <c r="H276" i="18"/>
  <c r="G276" i="18"/>
  <c r="E276" i="18"/>
  <c r="D276" i="18"/>
  <c r="AM275" i="18"/>
  <c r="AL275" i="18"/>
  <c r="AK275" i="18"/>
  <c r="AJ275" i="18"/>
  <c r="AI275" i="18"/>
  <c r="AH275" i="18"/>
  <c r="AG275" i="18"/>
  <c r="AF275" i="18"/>
  <c r="AD275" i="18"/>
  <c r="AC275" i="18"/>
  <c r="AA275" i="18"/>
  <c r="Z275" i="18"/>
  <c r="Y275" i="18"/>
  <c r="X275" i="18"/>
  <c r="V275" i="18"/>
  <c r="U275" i="18"/>
  <c r="T275" i="18"/>
  <c r="S275" i="18"/>
  <c r="R275" i="18"/>
  <c r="Q275" i="18"/>
  <c r="P275" i="18"/>
  <c r="O275" i="18"/>
  <c r="N275" i="18"/>
  <c r="M275" i="18"/>
  <c r="L275" i="18"/>
  <c r="K275" i="18"/>
  <c r="J275" i="18"/>
  <c r="I275" i="18"/>
  <c r="H275" i="18"/>
  <c r="G275" i="18"/>
  <c r="E275" i="18"/>
  <c r="D275" i="18"/>
  <c r="AM274" i="18"/>
  <c r="AL274" i="18"/>
  <c r="AK274" i="18"/>
  <c r="AJ274" i="18"/>
  <c r="AI274" i="18"/>
  <c r="AH274" i="18"/>
  <c r="AG274" i="18"/>
  <c r="AF274" i="18"/>
  <c r="AD274" i="18"/>
  <c r="AC274" i="18"/>
  <c r="AA274" i="18"/>
  <c r="Z274" i="18"/>
  <c r="Y274" i="18"/>
  <c r="X274" i="18"/>
  <c r="V274" i="18"/>
  <c r="U274" i="18"/>
  <c r="T274" i="18"/>
  <c r="S274" i="18"/>
  <c r="R274" i="18"/>
  <c r="Q274" i="18"/>
  <c r="P274" i="18"/>
  <c r="O274" i="18"/>
  <c r="N274" i="18"/>
  <c r="M274" i="18"/>
  <c r="L274" i="18"/>
  <c r="K274" i="18"/>
  <c r="J274" i="18"/>
  <c r="I274" i="18"/>
  <c r="H274" i="18"/>
  <c r="G274" i="18"/>
  <c r="E274" i="18"/>
  <c r="D274" i="18"/>
  <c r="AM273" i="18"/>
  <c r="AL273" i="18"/>
  <c r="AK273" i="18"/>
  <c r="AJ273" i="18"/>
  <c r="AI273" i="18"/>
  <c r="AH273" i="18"/>
  <c r="AG273" i="18"/>
  <c r="AF273" i="18"/>
  <c r="AD273" i="18"/>
  <c r="AC273" i="18"/>
  <c r="AA273" i="18"/>
  <c r="Z273" i="18"/>
  <c r="Y273" i="18"/>
  <c r="X273" i="18"/>
  <c r="V273" i="18"/>
  <c r="U273" i="18"/>
  <c r="T273" i="18"/>
  <c r="S273" i="18"/>
  <c r="R273" i="18"/>
  <c r="Q273" i="18"/>
  <c r="P273" i="18"/>
  <c r="O273" i="18"/>
  <c r="N273" i="18"/>
  <c r="M273" i="18"/>
  <c r="L273" i="18"/>
  <c r="K273" i="18"/>
  <c r="J273" i="18"/>
  <c r="I273" i="18"/>
  <c r="H273" i="18"/>
  <c r="G273" i="18"/>
  <c r="E273" i="18"/>
  <c r="D273" i="18"/>
  <c r="AM272" i="18"/>
  <c r="AL272" i="18"/>
  <c r="AK272" i="18"/>
  <c r="AJ272" i="18"/>
  <c r="AI272" i="18"/>
  <c r="AH272" i="18"/>
  <c r="AG272" i="18"/>
  <c r="AF272" i="18"/>
  <c r="AD272" i="18"/>
  <c r="AC272" i="18"/>
  <c r="AA272" i="18"/>
  <c r="Z272" i="18"/>
  <c r="Y272" i="18"/>
  <c r="X272" i="18"/>
  <c r="V272" i="18"/>
  <c r="U272" i="18"/>
  <c r="T272" i="18"/>
  <c r="S272" i="18"/>
  <c r="R272" i="18"/>
  <c r="Q272" i="18"/>
  <c r="P272" i="18"/>
  <c r="O272" i="18"/>
  <c r="N272" i="18"/>
  <c r="M272" i="18"/>
  <c r="L272" i="18"/>
  <c r="K272" i="18"/>
  <c r="J272" i="18"/>
  <c r="I272" i="18"/>
  <c r="H272" i="18"/>
  <c r="G272" i="18"/>
  <c r="E272" i="18"/>
  <c r="D272" i="18"/>
  <c r="AM271" i="18"/>
  <c r="AL271" i="18"/>
  <c r="AK271" i="18"/>
  <c r="AJ271" i="18"/>
  <c r="AI271" i="18"/>
  <c r="AH271" i="18"/>
  <c r="AG271" i="18"/>
  <c r="AF271" i="18"/>
  <c r="AD271" i="18"/>
  <c r="AC271" i="18"/>
  <c r="AA271" i="18"/>
  <c r="Z271" i="18"/>
  <c r="Y271" i="18"/>
  <c r="X271" i="18"/>
  <c r="V271" i="18"/>
  <c r="U271" i="18"/>
  <c r="T271" i="18"/>
  <c r="S271" i="18"/>
  <c r="R271" i="18"/>
  <c r="Q271" i="18"/>
  <c r="P271" i="18"/>
  <c r="O271" i="18"/>
  <c r="N271" i="18"/>
  <c r="M271" i="18"/>
  <c r="L271" i="18"/>
  <c r="K271" i="18"/>
  <c r="J271" i="18"/>
  <c r="I271" i="18"/>
  <c r="H271" i="18"/>
  <c r="G271" i="18"/>
  <c r="E271" i="18"/>
  <c r="D271" i="18"/>
  <c r="AM270" i="18"/>
  <c r="AL270" i="18"/>
  <c r="AK270" i="18"/>
  <c r="AJ270" i="18"/>
  <c r="AI270" i="18"/>
  <c r="AH270" i="18"/>
  <c r="AG270" i="18"/>
  <c r="AF270" i="18"/>
  <c r="AD270" i="18"/>
  <c r="AC270" i="18"/>
  <c r="AA270" i="18"/>
  <c r="Z270" i="18"/>
  <c r="Y270" i="18"/>
  <c r="X270" i="18"/>
  <c r="V270" i="18"/>
  <c r="U270" i="18"/>
  <c r="T270" i="18"/>
  <c r="S270" i="18"/>
  <c r="R270" i="18"/>
  <c r="Q270" i="18"/>
  <c r="P270" i="18"/>
  <c r="O270" i="18"/>
  <c r="N270" i="18"/>
  <c r="M270" i="18"/>
  <c r="L270" i="18"/>
  <c r="K270" i="18"/>
  <c r="J270" i="18"/>
  <c r="I270" i="18"/>
  <c r="H270" i="18"/>
  <c r="G270" i="18"/>
  <c r="E270" i="18"/>
  <c r="D270" i="18"/>
  <c r="AM269" i="18"/>
  <c r="AL269" i="18"/>
  <c r="AK269" i="18"/>
  <c r="AJ269" i="18"/>
  <c r="AI269" i="18"/>
  <c r="AH269" i="18"/>
  <c r="AG269" i="18"/>
  <c r="AF269" i="18"/>
  <c r="AD269" i="18"/>
  <c r="AC269" i="18"/>
  <c r="AA269" i="18"/>
  <c r="Z269" i="18"/>
  <c r="Y269" i="18"/>
  <c r="X269" i="18"/>
  <c r="V269" i="18"/>
  <c r="U269" i="18"/>
  <c r="T269" i="18"/>
  <c r="S269" i="18"/>
  <c r="R269" i="18"/>
  <c r="Q269" i="18"/>
  <c r="P269" i="18"/>
  <c r="O269" i="18"/>
  <c r="N269" i="18"/>
  <c r="M269" i="18"/>
  <c r="L269" i="18"/>
  <c r="K269" i="18"/>
  <c r="J269" i="18"/>
  <c r="I269" i="18"/>
  <c r="H269" i="18"/>
  <c r="G269" i="18"/>
  <c r="E269" i="18"/>
  <c r="D269" i="18"/>
  <c r="AM268" i="18"/>
  <c r="AL268" i="18"/>
  <c r="AK268" i="18"/>
  <c r="AJ268" i="18"/>
  <c r="AI268" i="18"/>
  <c r="AH268" i="18"/>
  <c r="AG268" i="18"/>
  <c r="AF268" i="18"/>
  <c r="AD268" i="18"/>
  <c r="AC268" i="18"/>
  <c r="AA268" i="18"/>
  <c r="Z268" i="18"/>
  <c r="Y268" i="18"/>
  <c r="X268" i="18"/>
  <c r="V268" i="18"/>
  <c r="U268" i="18"/>
  <c r="T268" i="18"/>
  <c r="S268" i="18"/>
  <c r="R268" i="18"/>
  <c r="Q268" i="18"/>
  <c r="P268" i="18"/>
  <c r="O268" i="18"/>
  <c r="N268" i="18"/>
  <c r="M268" i="18"/>
  <c r="L268" i="18"/>
  <c r="K268" i="18"/>
  <c r="J268" i="18"/>
  <c r="I268" i="18"/>
  <c r="H268" i="18"/>
  <c r="G268" i="18"/>
  <c r="E268" i="18"/>
  <c r="D268" i="18"/>
  <c r="AM267" i="18"/>
  <c r="AL267" i="18"/>
  <c r="AK267" i="18"/>
  <c r="AJ267" i="18"/>
  <c r="AI267" i="18"/>
  <c r="AH267" i="18"/>
  <c r="AG267" i="18"/>
  <c r="AF267" i="18"/>
  <c r="AD267" i="18"/>
  <c r="AC267" i="18"/>
  <c r="AA267" i="18"/>
  <c r="Z267" i="18"/>
  <c r="Y267" i="18"/>
  <c r="X267" i="18"/>
  <c r="V267" i="18"/>
  <c r="U267" i="18"/>
  <c r="T267" i="18"/>
  <c r="S267" i="18"/>
  <c r="R267" i="18"/>
  <c r="Q267" i="18"/>
  <c r="P267" i="18"/>
  <c r="O267" i="18"/>
  <c r="N267" i="18"/>
  <c r="M267" i="18"/>
  <c r="L267" i="18"/>
  <c r="K267" i="18"/>
  <c r="J267" i="18"/>
  <c r="I267" i="18"/>
  <c r="H267" i="18"/>
  <c r="G267" i="18"/>
  <c r="E267" i="18"/>
  <c r="D267" i="18"/>
  <c r="AM266" i="18"/>
  <c r="AL266" i="18"/>
  <c r="AK266" i="18"/>
  <c r="AJ266" i="18"/>
  <c r="AI266" i="18"/>
  <c r="AH266" i="18"/>
  <c r="AG266" i="18"/>
  <c r="AF266" i="18"/>
  <c r="AD266" i="18"/>
  <c r="AC266" i="18"/>
  <c r="AA266" i="18"/>
  <c r="Z266" i="18"/>
  <c r="Y266" i="18"/>
  <c r="X266" i="18"/>
  <c r="V266" i="18"/>
  <c r="U266" i="18"/>
  <c r="T266" i="18"/>
  <c r="S266" i="18"/>
  <c r="R266" i="18"/>
  <c r="Q266" i="18"/>
  <c r="P266" i="18"/>
  <c r="O266" i="18"/>
  <c r="N266" i="18"/>
  <c r="M266" i="18"/>
  <c r="L266" i="18"/>
  <c r="K266" i="18"/>
  <c r="J266" i="18"/>
  <c r="I266" i="18"/>
  <c r="H266" i="18"/>
  <c r="G266" i="18"/>
  <c r="E266" i="18"/>
  <c r="D266" i="18"/>
  <c r="AM265" i="18"/>
  <c r="AL265" i="18"/>
  <c r="AK265" i="18"/>
  <c r="AJ265" i="18"/>
  <c r="AI265" i="18"/>
  <c r="AH265" i="18"/>
  <c r="AG265" i="18"/>
  <c r="AF265" i="18"/>
  <c r="AD265" i="18"/>
  <c r="AC265" i="18"/>
  <c r="AA265" i="18"/>
  <c r="Z265" i="18"/>
  <c r="Y265" i="18"/>
  <c r="X265" i="18"/>
  <c r="V265" i="18"/>
  <c r="U265" i="18"/>
  <c r="T265" i="18"/>
  <c r="S265" i="18"/>
  <c r="R265" i="18"/>
  <c r="Q265" i="18"/>
  <c r="P265" i="18"/>
  <c r="O265" i="18"/>
  <c r="N265" i="18"/>
  <c r="M265" i="18"/>
  <c r="L265" i="18"/>
  <c r="K265" i="18"/>
  <c r="J265" i="18"/>
  <c r="I265" i="18"/>
  <c r="H265" i="18"/>
  <c r="G265" i="18"/>
  <c r="E265" i="18"/>
  <c r="D265" i="18"/>
  <c r="AM264" i="18"/>
  <c r="AL264" i="18"/>
  <c r="AK264" i="18"/>
  <c r="AJ264" i="18"/>
  <c r="AI264" i="18"/>
  <c r="AH264" i="18"/>
  <c r="AG264" i="18"/>
  <c r="AF264" i="18"/>
  <c r="AD264" i="18"/>
  <c r="AC264" i="18"/>
  <c r="AA264" i="18"/>
  <c r="Z264" i="18"/>
  <c r="Y264" i="18"/>
  <c r="X264" i="18"/>
  <c r="V264" i="18"/>
  <c r="U264" i="18"/>
  <c r="T264" i="18"/>
  <c r="S264" i="18"/>
  <c r="R264" i="18"/>
  <c r="Q264" i="18"/>
  <c r="P264" i="18"/>
  <c r="O264" i="18"/>
  <c r="N264" i="18"/>
  <c r="M264" i="18"/>
  <c r="L264" i="18"/>
  <c r="K264" i="18"/>
  <c r="J264" i="18"/>
  <c r="I264" i="18"/>
  <c r="H264" i="18"/>
  <c r="G264" i="18"/>
  <c r="E264" i="18"/>
  <c r="D264" i="18"/>
  <c r="AM263" i="18"/>
  <c r="AL263" i="18"/>
  <c r="AK263" i="18"/>
  <c r="AJ263" i="18"/>
  <c r="AI263" i="18"/>
  <c r="AH263" i="18"/>
  <c r="AG263" i="18"/>
  <c r="AF263" i="18"/>
  <c r="AD263" i="18"/>
  <c r="AC263" i="18"/>
  <c r="AA263" i="18"/>
  <c r="Z263" i="18"/>
  <c r="Y263" i="18"/>
  <c r="X263" i="18"/>
  <c r="V263" i="18"/>
  <c r="U263" i="18"/>
  <c r="T263" i="18"/>
  <c r="S263" i="18"/>
  <c r="R263" i="18"/>
  <c r="Q263" i="18"/>
  <c r="P263" i="18"/>
  <c r="O263" i="18"/>
  <c r="N263" i="18"/>
  <c r="M263" i="18"/>
  <c r="L263" i="18"/>
  <c r="K263" i="18"/>
  <c r="J263" i="18"/>
  <c r="I263" i="18"/>
  <c r="H263" i="18"/>
  <c r="G263" i="18"/>
  <c r="E263" i="18"/>
  <c r="D263" i="18"/>
  <c r="AM262" i="18"/>
  <c r="AL262" i="18"/>
  <c r="AK262" i="18"/>
  <c r="AJ262" i="18"/>
  <c r="AI262" i="18"/>
  <c r="AH262" i="18"/>
  <c r="AG262" i="18"/>
  <c r="AF262" i="18"/>
  <c r="AD262" i="18"/>
  <c r="AC262" i="18"/>
  <c r="AA262" i="18"/>
  <c r="Z262" i="18"/>
  <c r="Y262" i="18"/>
  <c r="X262" i="18"/>
  <c r="V262" i="18"/>
  <c r="U262" i="18"/>
  <c r="T262" i="18"/>
  <c r="S262" i="18"/>
  <c r="R262" i="18"/>
  <c r="Q262" i="18"/>
  <c r="P262" i="18"/>
  <c r="O262" i="18"/>
  <c r="N262" i="18"/>
  <c r="M262" i="18"/>
  <c r="L262" i="18"/>
  <c r="K262" i="18"/>
  <c r="J262" i="18"/>
  <c r="I262" i="18"/>
  <c r="H262" i="18"/>
  <c r="G262" i="18"/>
  <c r="E262" i="18"/>
  <c r="D262" i="18"/>
  <c r="AM261" i="18"/>
  <c r="AL261" i="18"/>
  <c r="AK261" i="18"/>
  <c r="AJ261" i="18"/>
  <c r="AI261" i="18"/>
  <c r="AH261" i="18"/>
  <c r="AG261" i="18"/>
  <c r="AF261" i="18"/>
  <c r="AD261" i="18"/>
  <c r="AC261" i="18"/>
  <c r="AA261" i="18"/>
  <c r="Z261" i="18"/>
  <c r="Y261" i="18"/>
  <c r="X261" i="18"/>
  <c r="V261" i="18"/>
  <c r="U261" i="18"/>
  <c r="T261" i="18"/>
  <c r="S261" i="18"/>
  <c r="R261" i="18"/>
  <c r="Q261" i="18"/>
  <c r="P261" i="18"/>
  <c r="O261" i="18"/>
  <c r="N261" i="18"/>
  <c r="M261" i="18"/>
  <c r="L261" i="18"/>
  <c r="K261" i="18"/>
  <c r="J261" i="18"/>
  <c r="I261" i="18"/>
  <c r="H261" i="18"/>
  <c r="G261" i="18"/>
  <c r="E261" i="18"/>
  <c r="D261" i="18"/>
  <c r="AM260" i="18"/>
  <c r="AL260" i="18"/>
  <c r="AK260" i="18"/>
  <c r="AJ260" i="18"/>
  <c r="AI260" i="18"/>
  <c r="AH260" i="18"/>
  <c r="AG260" i="18"/>
  <c r="AF260" i="18"/>
  <c r="AD260" i="18"/>
  <c r="AC260" i="18"/>
  <c r="AA260" i="18"/>
  <c r="Z260" i="18"/>
  <c r="Y260" i="18"/>
  <c r="X260" i="18"/>
  <c r="V260" i="18"/>
  <c r="U260" i="18"/>
  <c r="T260" i="18"/>
  <c r="S260" i="18"/>
  <c r="R260" i="18"/>
  <c r="Q260" i="18"/>
  <c r="P260" i="18"/>
  <c r="O260" i="18"/>
  <c r="N260" i="18"/>
  <c r="M260" i="18"/>
  <c r="L260" i="18"/>
  <c r="K260" i="18"/>
  <c r="J260" i="18"/>
  <c r="I260" i="18"/>
  <c r="H260" i="18"/>
  <c r="G260" i="18"/>
  <c r="E260" i="18"/>
  <c r="D260" i="18"/>
  <c r="AM259" i="18"/>
  <c r="AL259" i="18"/>
  <c r="AK259" i="18"/>
  <c r="AJ259" i="18"/>
  <c r="AI259" i="18"/>
  <c r="AH259" i="18"/>
  <c r="AG259" i="18"/>
  <c r="AF259" i="18"/>
  <c r="AD259" i="18"/>
  <c r="AC259" i="18"/>
  <c r="AA259" i="18"/>
  <c r="Z259" i="18"/>
  <c r="Y259" i="18"/>
  <c r="X259" i="18"/>
  <c r="V259" i="18"/>
  <c r="U259" i="18"/>
  <c r="T259" i="18"/>
  <c r="S259" i="18"/>
  <c r="R259" i="18"/>
  <c r="Q259" i="18"/>
  <c r="P259" i="18"/>
  <c r="O259" i="18"/>
  <c r="N259" i="18"/>
  <c r="M259" i="18"/>
  <c r="L259" i="18"/>
  <c r="K259" i="18"/>
  <c r="J259" i="18"/>
  <c r="I259" i="18"/>
  <c r="H259" i="18"/>
  <c r="G259" i="18"/>
  <c r="E259" i="18"/>
  <c r="D259" i="18"/>
  <c r="AM258" i="18"/>
  <c r="AL258" i="18"/>
  <c r="AK258" i="18"/>
  <c r="AJ258" i="18"/>
  <c r="AI258" i="18"/>
  <c r="AH258" i="18"/>
  <c r="AG258" i="18"/>
  <c r="AF258" i="18"/>
  <c r="AD258" i="18"/>
  <c r="AC258" i="18"/>
  <c r="AA258" i="18"/>
  <c r="Z258" i="18"/>
  <c r="Y258" i="18"/>
  <c r="X258" i="18"/>
  <c r="V258" i="18"/>
  <c r="U258" i="18"/>
  <c r="T258" i="18"/>
  <c r="S258" i="18"/>
  <c r="R258" i="18"/>
  <c r="Q258" i="18"/>
  <c r="P258" i="18"/>
  <c r="O258" i="18"/>
  <c r="N258" i="18"/>
  <c r="M258" i="18"/>
  <c r="L258" i="18"/>
  <c r="K258" i="18"/>
  <c r="J258" i="18"/>
  <c r="I258" i="18"/>
  <c r="H258" i="18"/>
  <c r="G258" i="18"/>
  <c r="E258" i="18"/>
  <c r="D258" i="18"/>
  <c r="AM257" i="18"/>
  <c r="AL257" i="18"/>
  <c r="AK257" i="18"/>
  <c r="AJ257" i="18"/>
  <c r="AI257" i="18"/>
  <c r="AH257" i="18"/>
  <c r="AG257" i="18"/>
  <c r="AF257" i="18"/>
  <c r="AD257" i="18"/>
  <c r="AC257" i="18"/>
  <c r="AA257" i="18"/>
  <c r="Z257" i="18"/>
  <c r="Y257" i="18"/>
  <c r="X257" i="18"/>
  <c r="V257" i="18"/>
  <c r="U257" i="18"/>
  <c r="T257" i="18"/>
  <c r="S257" i="18"/>
  <c r="R257" i="18"/>
  <c r="Q257" i="18"/>
  <c r="P257" i="18"/>
  <c r="O257" i="18"/>
  <c r="N257" i="18"/>
  <c r="M257" i="18"/>
  <c r="L257" i="18"/>
  <c r="K257" i="18"/>
  <c r="J257" i="18"/>
  <c r="I257" i="18"/>
  <c r="H257" i="18"/>
  <c r="G257" i="18"/>
  <c r="E257" i="18"/>
  <c r="D257" i="18"/>
  <c r="AM256" i="18"/>
  <c r="AL256" i="18"/>
  <c r="AK256" i="18"/>
  <c r="AJ256" i="18"/>
  <c r="AI256" i="18"/>
  <c r="AH256" i="18"/>
  <c r="AG256" i="18"/>
  <c r="AF256" i="18"/>
  <c r="AD256" i="18"/>
  <c r="AC256" i="18"/>
  <c r="AA256" i="18"/>
  <c r="Z256" i="18"/>
  <c r="Y256" i="18"/>
  <c r="X256" i="18"/>
  <c r="V256" i="18"/>
  <c r="U256" i="18"/>
  <c r="T256" i="18"/>
  <c r="S256" i="18"/>
  <c r="R256" i="18"/>
  <c r="Q256" i="18"/>
  <c r="P256" i="18"/>
  <c r="O256" i="18"/>
  <c r="N256" i="18"/>
  <c r="M256" i="18"/>
  <c r="L256" i="18"/>
  <c r="K256" i="18"/>
  <c r="J256" i="18"/>
  <c r="I256" i="18"/>
  <c r="H256" i="18"/>
  <c r="G256" i="18"/>
  <c r="E256" i="18"/>
  <c r="D256" i="18"/>
  <c r="AM255" i="18"/>
  <c r="AL255" i="18"/>
  <c r="AK255" i="18"/>
  <c r="AJ255" i="18"/>
  <c r="AI255" i="18"/>
  <c r="AH255" i="18"/>
  <c r="AG255" i="18"/>
  <c r="AF255" i="18"/>
  <c r="AD255" i="18"/>
  <c r="AC255" i="18"/>
  <c r="AA255" i="18"/>
  <c r="Z255" i="18"/>
  <c r="Y255" i="18"/>
  <c r="X255" i="18"/>
  <c r="V255" i="18"/>
  <c r="U255" i="18"/>
  <c r="T255" i="18"/>
  <c r="S255" i="18"/>
  <c r="R255" i="18"/>
  <c r="Q255" i="18"/>
  <c r="P255" i="18"/>
  <c r="O255" i="18"/>
  <c r="N255" i="18"/>
  <c r="M255" i="18"/>
  <c r="L255" i="18"/>
  <c r="K255" i="18"/>
  <c r="J255" i="18"/>
  <c r="I255" i="18"/>
  <c r="H255" i="18"/>
  <c r="G255" i="18"/>
  <c r="E255" i="18"/>
  <c r="D255" i="18"/>
  <c r="AM254" i="18"/>
  <c r="AL254" i="18"/>
  <c r="AK254" i="18"/>
  <c r="AJ254" i="18"/>
  <c r="AI254" i="18"/>
  <c r="AH254" i="18"/>
  <c r="AG254" i="18"/>
  <c r="AF254" i="18"/>
  <c r="AD254" i="18"/>
  <c r="AC254" i="18"/>
  <c r="AA254" i="18"/>
  <c r="Z254" i="18"/>
  <c r="Y254" i="18"/>
  <c r="X254" i="18"/>
  <c r="V254" i="18"/>
  <c r="U254" i="18"/>
  <c r="T254" i="18"/>
  <c r="S254" i="18"/>
  <c r="R254" i="18"/>
  <c r="Q254" i="18"/>
  <c r="P254" i="18"/>
  <c r="O254" i="18"/>
  <c r="N254" i="18"/>
  <c r="M254" i="18"/>
  <c r="L254" i="18"/>
  <c r="K254" i="18"/>
  <c r="J254" i="18"/>
  <c r="I254" i="18"/>
  <c r="H254" i="18"/>
  <c r="G254" i="18"/>
  <c r="E254" i="18"/>
  <c r="D254" i="18"/>
  <c r="AM253" i="18"/>
  <c r="AL253" i="18"/>
  <c r="AK253" i="18"/>
  <c r="AJ253" i="18"/>
  <c r="AI253" i="18"/>
  <c r="AH253" i="18"/>
  <c r="AG253" i="18"/>
  <c r="AF253" i="18"/>
  <c r="AD253" i="18"/>
  <c r="AC253" i="18"/>
  <c r="AA253" i="18"/>
  <c r="Z253" i="18"/>
  <c r="Y253" i="18"/>
  <c r="X253" i="18"/>
  <c r="V253" i="18"/>
  <c r="U253" i="18"/>
  <c r="T253" i="18"/>
  <c r="S253" i="18"/>
  <c r="R253" i="18"/>
  <c r="Q253" i="18"/>
  <c r="P253" i="18"/>
  <c r="O253" i="18"/>
  <c r="N253" i="18"/>
  <c r="M253" i="18"/>
  <c r="L253" i="18"/>
  <c r="K253" i="18"/>
  <c r="J253" i="18"/>
  <c r="I253" i="18"/>
  <c r="H253" i="18"/>
  <c r="G253" i="18"/>
  <c r="E253" i="18"/>
  <c r="D253" i="18"/>
  <c r="AM252" i="18"/>
  <c r="AL252" i="18"/>
  <c r="AK252" i="18"/>
  <c r="AJ252" i="18"/>
  <c r="AI252" i="18"/>
  <c r="AH252" i="18"/>
  <c r="AG252" i="18"/>
  <c r="AF252" i="18"/>
  <c r="AD252" i="18"/>
  <c r="AC252" i="18"/>
  <c r="AA252" i="18"/>
  <c r="Z252" i="18"/>
  <c r="Y252" i="18"/>
  <c r="X252" i="18"/>
  <c r="V252" i="18"/>
  <c r="U252" i="18"/>
  <c r="T252" i="18"/>
  <c r="S252" i="18"/>
  <c r="R252" i="18"/>
  <c r="Q252" i="18"/>
  <c r="P252" i="18"/>
  <c r="O252" i="18"/>
  <c r="N252" i="18"/>
  <c r="M252" i="18"/>
  <c r="L252" i="18"/>
  <c r="K252" i="18"/>
  <c r="J252" i="18"/>
  <c r="I252" i="18"/>
  <c r="H252" i="18"/>
  <c r="G252" i="18"/>
  <c r="E252" i="18"/>
  <c r="D252" i="18"/>
  <c r="AM251" i="18"/>
  <c r="AL251" i="18"/>
  <c r="AK251" i="18"/>
  <c r="AJ251" i="18"/>
  <c r="AI251" i="18"/>
  <c r="AH251" i="18"/>
  <c r="AG251" i="18"/>
  <c r="AF251" i="18"/>
  <c r="AD251" i="18"/>
  <c r="AC251" i="18"/>
  <c r="AA251" i="18"/>
  <c r="Z251" i="18"/>
  <c r="Y251" i="18"/>
  <c r="X251" i="18"/>
  <c r="V251" i="18"/>
  <c r="U251" i="18"/>
  <c r="T251" i="18"/>
  <c r="S251" i="18"/>
  <c r="R251" i="18"/>
  <c r="Q251" i="18"/>
  <c r="P251" i="18"/>
  <c r="O251" i="18"/>
  <c r="N251" i="18"/>
  <c r="M251" i="18"/>
  <c r="L251" i="18"/>
  <c r="K251" i="18"/>
  <c r="J251" i="18"/>
  <c r="I251" i="18"/>
  <c r="H251" i="18"/>
  <c r="G251" i="18"/>
  <c r="E251" i="18"/>
  <c r="D251" i="18"/>
  <c r="AM250" i="18"/>
  <c r="AL250" i="18"/>
  <c r="AK250" i="18"/>
  <c r="AJ250" i="18"/>
  <c r="AI250" i="18"/>
  <c r="AH250" i="18"/>
  <c r="AG250" i="18"/>
  <c r="AF250" i="18"/>
  <c r="AD250" i="18"/>
  <c r="AC250" i="18"/>
  <c r="AA250" i="18"/>
  <c r="Z250" i="18"/>
  <c r="Y250" i="18"/>
  <c r="X250" i="18"/>
  <c r="V250" i="18"/>
  <c r="U250" i="18"/>
  <c r="T250" i="18"/>
  <c r="S250" i="18"/>
  <c r="R250" i="18"/>
  <c r="Q250" i="18"/>
  <c r="P250" i="18"/>
  <c r="O250" i="18"/>
  <c r="N250" i="18"/>
  <c r="M250" i="18"/>
  <c r="L250" i="18"/>
  <c r="K250" i="18"/>
  <c r="J250" i="18"/>
  <c r="I250" i="18"/>
  <c r="H250" i="18"/>
  <c r="G250" i="18"/>
  <c r="E250" i="18"/>
  <c r="D250" i="18"/>
  <c r="AM249" i="18"/>
  <c r="AL249" i="18"/>
  <c r="AK249" i="18"/>
  <c r="AJ249" i="18"/>
  <c r="AI249" i="18"/>
  <c r="AH249" i="18"/>
  <c r="AG249" i="18"/>
  <c r="AF249" i="18"/>
  <c r="AD249" i="18"/>
  <c r="AC249" i="18"/>
  <c r="AA249" i="18"/>
  <c r="Z249" i="18"/>
  <c r="Y249" i="18"/>
  <c r="X249" i="18"/>
  <c r="V249" i="18"/>
  <c r="U249" i="18"/>
  <c r="T249" i="18"/>
  <c r="S249" i="18"/>
  <c r="R249" i="18"/>
  <c r="Q249" i="18"/>
  <c r="P249" i="18"/>
  <c r="O249" i="18"/>
  <c r="N249" i="18"/>
  <c r="M249" i="18"/>
  <c r="L249" i="18"/>
  <c r="K249" i="18"/>
  <c r="J249" i="18"/>
  <c r="I249" i="18"/>
  <c r="H249" i="18"/>
  <c r="G249" i="18"/>
  <c r="E249" i="18"/>
  <c r="D249" i="18"/>
  <c r="AM248" i="18"/>
  <c r="AL248" i="18"/>
  <c r="AK248" i="18"/>
  <c r="AJ248" i="18"/>
  <c r="AI248" i="18"/>
  <c r="AH248" i="18"/>
  <c r="AG248" i="18"/>
  <c r="AF248" i="18"/>
  <c r="AD248" i="18"/>
  <c r="AC248" i="18"/>
  <c r="AA248" i="18"/>
  <c r="Z248" i="18"/>
  <c r="Y248" i="18"/>
  <c r="X248" i="18"/>
  <c r="V248" i="18"/>
  <c r="U248" i="18"/>
  <c r="T248" i="18"/>
  <c r="S248" i="18"/>
  <c r="R248" i="18"/>
  <c r="Q248" i="18"/>
  <c r="P248" i="18"/>
  <c r="O248" i="18"/>
  <c r="N248" i="18"/>
  <c r="M248" i="18"/>
  <c r="L248" i="18"/>
  <c r="K248" i="18"/>
  <c r="J248" i="18"/>
  <c r="I248" i="18"/>
  <c r="H248" i="18"/>
  <c r="G248" i="18"/>
  <c r="E248" i="18"/>
  <c r="D248" i="18"/>
  <c r="AM247" i="18"/>
  <c r="AL247" i="18"/>
  <c r="AK247" i="18"/>
  <c r="AJ247" i="18"/>
  <c r="AI247" i="18"/>
  <c r="AH247" i="18"/>
  <c r="AG247" i="18"/>
  <c r="AF247" i="18"/>
  <c r="AD247" i="18"/>
  <c r="AC247" i="18"/>
  <c r="AA247" i="18"/>
  <c r="Z247" i="18"/>
  <c r="Y247" i="18"/>
  <c r="X247" i="18"/>
  <c r="V247" i="18"/>
  <c r="U247" i="18"/>
  <c r="T247" i="18"/>
  <c r="S247" i="18"/>
  <c r="R247" i="18"/>
  <c r="Q247" i="18"/>
  <c r="P247" i="18"/>
  <c r="O247" i="18"/>
  <c r="N247" i="18"/>
  <c r="M247" i="18"/>
  <c r="L247" i="18"/>
  <c r="K247" i="18"/>
  <c r="J247" i="18"/>
  <c r="I247" i="18"/>
  <c r="H247" i="18"/>
  <c r="G247" i="18"/>
  <c r="E247" i="18"/>
  <c r="D247" i="18"/>
  <c r="AM246" i="18"/>
  <c r="AL246" i="18"/>
  <c r="AK246" i="18"/>
  <c r="AJ246" i="18"/>
  <c r="AI246" i="18"/>
  <c r="AH246" i="18"/>
  <c r="AG246" i="18"/>
  <c r="AF246" i="18"/>
  <c r="AD246" i="18"/>
  <c r="AC246" i="18"/>
  <c r="AA246" i="18"/>
  <c r="Z246" i="18"/>
  <c r="Y246" i="18"/>
  <c r="X246" i="18"/>
  <c r="V246" i="18"/>
  <c r="U246" i="18"/>
  <c r="T246" i="18"/>
  <c r="S246" i="18"/>
  <c r="R246" i="18"/>
  <c r="Q246" i="18"/>
  <c r="P246" i="18"/>
  <c r="O246" i="18"/>
  <c r="N246" i="18"/>
  <c r="M246" i="18"/>
  <c r="L246" i="18"/>
  <c r="K246" i="18"/>
  <c r="J246" i="18"/>
  <c r="I246" i="18"/>
  <c r="H246" i="18"/>
  <c r="G246" i="18"/>
  <c r="E246" i="18"/>
  <c r="D246" i="18"/>
  <c r="AM245" i="18"/>
  <c r="AL245" i="18"/>
  <c r="AK245" i="18"/>
  <c r="AJ245" i="18"/>
  <c r="AI245" i="18"/>
  <c r="AH245" i="18"/>
  <c r="AG245" i="18"/>
  <c r="AF245" i="18"/>
  <c r="AD245" i="18"/>
  <c r="AC245" i="18"/>
  <c r="AA245" i="18"/>
  <c r="Z245" i="18"/>
  <c r="Y245" i="18"/>
  <c r="X245" i="18"/>
  <c r="V245" i="18"/>
  <c r="U245" i="18"/>
  <c r="T245" i="18"/>
  <c r="S245" i="18"/>
  <c r="R245" i="18"/>
  <c r="Q245" i="18"/>
  <c r="P245" i="18"/>
  <c r="O245" i="18"/>
  <c r="N245" i="18"/>
  <c r="M245" i="18"/>
  <c r="L245" i="18"/>
  <c r="K245" i="18"/>
  <c r="J245" i="18"/>
  <c r="I245" i="18"/>
  <c r="H245" i="18"/>
  <c r="G245" i="18"/>
  <c r="E245" i="18"/>
  <c r="D245" i="18"/>
  <c r="AM244" i="18"/>
  <c r="AL244" i="18"/>
  <c r="AK244" i="18"/>
  <c r="AJ244" i="18"/>
  <c r="AI244" i="18"/>
  <c r="AH244" i="18"/>
  <c r="AG244" i="18"/>
  <c r="AF244" i="18"/>
  <c r="AD244" i="18"/>
  <c r="AC244" i="18"/>
  <c r="AA244" i="18"/>
  <c r="Z244" i="18"/>
  <c r="Y244" i="18"/>
  <c r="X244" i="18"/>
  <c r="V244" i="18"/>
  <c r="U244" i="18"/>
  <c r="T244" i="18"/>
  <c r="S244" i="18"/>
  <c r="R244" i="18"/>
  <c r="Q244" i="18"/>
  <c r="P244" i="18"/>
  <c r="O244" i="18"/>
  <c r="N244" i="18"/>
  <c r="M244" i="18"/>
  <c r="L244" i="18"/>
  <c r="K244" i="18"/>
  <c r="J244" i="18"/>
  <c r="I244" i="18"/>
  <c r="H244" i="18"/>
  <c r="G244" i="18"/>
  <c r="E244" i="18"/>
  <c r="D244" i="18"/>
  <c r="AM243" i="18"/>
  <c r="AL243" i="18"/>
  <c r="AK243" i="18"/>
  <c r="AJ243" i="18"/>
  <c r="AI243" i="18"/>
  <c r="AH243" i="18"/>
  <c r="AG243" i="18"/>
  <c r="AF243" i="18"/>
  <c r="AD243" i="18"/>
  <c r="AC243" i="18"/>
  <c r="AA243" i="18"/>
  <c r="Z243" i="18"/>
  <c r="Y243" i="18"/>
  <c r="X243" i="18"/>
  <c r="V243" i="18"/>
  <c r="U243" i="18"/>
  <c r="T243" i="18"/>
  <c r="S243" i="18"/>
  <c r="R243" i="18"/>
  <c r="Q243" i="18"/>
  <c r="P243" i="18"/>
  <c r="O243" i="18"/>
  <c r="N243" i="18"/>
  <c r="M243" i="18"/>
  <c r="L243" i="18"/>
  <c r="K243" i="18"/>
  <c r="J243" i="18"/>
  <c r="I243" i="18"/>
  <c r="H243" i="18"/>
  <c r="G243" i="18"/>
  <c r="E243" i="18"/>
  <c r="D243" i="18"/>
  <c r="AM242" i="18"/>
  <c r="AL242" i="18"/>
  <c r="AK242" i="18"/>
  <c r="AJ242" i="18"/>
  <c r="AI242" i="18"/>
  <c r="AH242" i="18"/>
  <c r="AG242" i="18"/>
  <c r="AF242" i="18"/>
  <c r="AD242" i="18"/>
  <c r="AC242" i="18"/>
  <c r="AA242" i="18"/>
  <c r="Z242" i="18"/>
  <c r="Y242" i="18"/>
  <c r="X242" i="18"/>
  <c r="V242" i="18"/>
  <c r="U242" i="18"/>
  <c r="T242" i="18"/>
  <c r="S242" i="18"/>
  <c r="R242" i="18"/>
  <c r="Q242" i="18"/>
  <c r="P242" i="18"/>
  <c r="O242" i="18"/>
  <c r="N242" i="18"/>
  <c r="M242" i="18"/>
  <c r="L242" i="18"/>
  <c r="K242" i="18"/>
  <c r="J242" i="18"/>
  <c r="I242" i="18"/>
  <c r="H242" i="18"/>
  <c r="G242" i="18"/>
  <c r="E242" i="18"/>
  <c r="D242" i="18"/>
  <c r="AM241" i="18"/>
  <c r="AL241" i="18"/>
  <c r="AK241" i="18"/>
  <c r="AJ241" i="18"/>
  <c r="AI241" i="18"/>
  <c r="AH241" i="18"/>
  <c r="AG241" i="18"/>
  <c r="AF241" i="18"/>
  <c r="AD241" i="18"/>
  <c r="AC241" i="18"/>
  <c r="AA241" i="18"/>
  <c r="Z241" i="18"/>
  <c r="Y241" i="18"/>
  <c r="X241" i="18"/>
  <c r="V241" i="18"/>
  <c r="U241" i="18"/>
  <c r="T241" i="18"/>
  <c r="S241" i="18"/>
  <c r="R241" i="18"/>
  <c r="Q241" i="18"/>
  <c r="P241" i="18"/>
  <c r="O241" i="18"/>
  <c r="N241" i="18"/>
  <c r="M241" i="18"/>
  <c r="L241" i="18"/>
  <c r="K241" i="18"/>
  <c r="J241" i="18"/>
  <c r="I241" i="18"/>
  <c r="H241" i="18"/>
  <c r="G241" i="18"/>
  <c r="E241" i="18"/>
  <c r="D241" i="18"/>
  <c r="AM240" i="18"/>
  <c r="AL240" i="18"/>
  <c r="AK240" i="18"/>
  <c r="AJ240" i="18"/>
  <c r="AI240" i="18"/>
  <c r="AH240" i="18"/>
  <c r="AG240" i="18"/>
  <c r="AF240" i="18"/>
  <c r="AD240" i="18"/>
  <c r="AC240" i="18"/>
  <c r="AA240" i="18"/>
  <c r="Z240" i="18"/>
  <c r="Y240" i="18"/>
  <c r="X240" i="18"/>
  <c r="V240" i="18"/>
  <c r="U240" i="18"/>
  <c r="T240" i="18"/>
  <c r="S240" i="18"/>
  <c r="R240" i="18"/>
  <c r="Q240" i="18"/>
  <c r="P240" i="18"/>
  <c r="O240" i="18"/>
  <c r="N240" i="18"/>
  <c r="M240" i="18"/>
  <c r="L240" i="18"/>
  <c r="K240" i="18"/>
  <c r="J240" i="18"/>
  <c r="I240" i="18"/>
  <c r="H240" i="18"/>
  <c r="G240" i="18"/>
  <c r="E240" i="18"/>
  <c r="D240" i="18"/>
  <c r="AM239" i="18"/>
  <c r="AL239" i="18"/>
  <c r="AK239" i="18"/>
  <c r="AJ239" i="18"/>
  <c r="AI239" i="18"/>
  <c r="AH239" i="18"/>
  <c r="AG239" i="18"/>
  <c r="AF239" i="18"/>
  <c r="AD239" i="18"/>
  <c r="AC239" i="18"/>
  <c r="AA239" i="18"/>
  <c r="Z239" i="18"/>
  <c r="Y239" i="18"/>
  <c r="X239" i="18"/>
  <c r="V239" i="18"/>
  <c r="U239" i="18"/>
  <c r="T239" i="18"/>
  <c r="S239" i="18"/>
  <c r="R239" i="18"/>
  <c r="Q239" i="18"/>
  <c r="P239" i="18"/>
  <c r="O239" i="18"/>
  <c r="N239" i="18"/>
  <c r="M239" i="18"/>
  <c r="L239" i="18"/>
  <c r="K239" i="18"/>
  <c r="J239" i="18"/>
  <c r="I239" i="18"/>
  <c r="H239" i="18"/>
  <c r="G239" i="18"/>
  <c r="E239" i="18"/>
  <c r="D239" i="18"/>
  <c r="AM238" i="18"/>
  <c r="AL238" i="18"/>
  <c r="AK238" i="18"/>
  <c r="AJ238" i="18"/>
  <c r="AI238" i="18"/>
  <c r="AH238" i="18"/>
  <c r="AG238" i="18"/>
  <c r="AF238" i="18"/>
  <c r="AD238" i="18"/>
  <c r="AC238" i="18"/>
  <c r="AA238" i="18"/>
  <c r="Z238" i="18"/>
  <c r="Y238" i="18"/>
  <c r="X238" i="18"/>
  <c r="V238" i="18"/>
  <c r="U238" i="18"/>
  <c r="T238" i="18"/>
  <c r="S238" i="18"/>
  <c r="R238" i="18"/>
  <c r="Q238" i="18"/>
  <c r="P238" i="18"/>
  <c r="O238" i="18"/>
  <c r="N238" i="18"/>
  <c r="M238" i="18"/>
  <c r="L238" i="18"/>
  <c r="K238" i="18"/>
  <c r="J238" i="18"/>
  <c r="I238" i="18"/>
  <c r="H238" i="18"/>
  <c r="G238" i="18"/>
  <c r="E238" i="18"/>
  <c r="D238" i="18"/>
  <c r="AM237" i="18"/>
  <c r="AL237" i="18"/>
  <c r="AK237" i="18"/>
  <c r="AJ237" i="18"/>
  <c r="AI237" i="18"/>
  <c r="AH237" i="18"/>
  <c r="AG237" i="18"/>
  <c r="AF237" i="18"/>
  <c r="AD237" i="18"/>
  <c r="AC237" i="18"/>
  <c r="AA237" i="18"/>
  <c r="Z237" i="18"/>
  <c r="Y237" i="18"/>
  <c r="X237" i="18"/>
  <c r="V237" i="18"/>
  <c r="U237" i="18"/>
  <c r="T237" i="18"/>
  <c r="S237" i="18"/>
  <c r="R237" i="18"/>
  <c r="Q237" i="18"/>
  <c r="P237" i="18"/>
  <c r="O237" i="18"/>
  <c r="N237" i="18"/>
  <c r="M237" i="18"/>
  <c r="L237" i="18"/>
  <c r="K237" i="18"/>
  <c r="J237" i="18"/>
  <c r="I237" i="18"/>
  <c r="H237" i="18"/>
  <c r="G237" i="18"/>
  <c r="E237" i="18"/>
  <c r="D237" i="18"/>
  <c r="AM236" i="18"/>
  <c r="AL236" i="18"/>
  <c r="AK236" i="18"/>
  <c r="AJ236" i="18"/>
  <c r="AI236" i="18"/>
  <c r="AH236" i="18"/>
  <c r="AG236" i="18"/>
  <c r="AF236" i="18"/>
  <c r="AD236" i="18"/>
  <c r="AC236" i="18"/>
  <c r="AA236" i="18"/>
  <c r="Z236" i="18"/>
  <c r="Y236" i="18"/>
  <c r="X236" i="18"/>
  <c r="V236" i="18"/>
  <c r="U236" i="18"/>
  <c r="T236" i="18"/>
  <c r="S236" i="18"/>
  <c r="R236" i="18"/>
  <c r="Q236" i="18"/>
  <c r="P236" i="18"/>
  <c r="O236" i="18"/>
  <c r="N236" i="18"/>
  <c r="M236" i="18"/>
  <c r="L236" i="18"/>
  <c r="K236" i="18"/>
  <c r="J236" i="18"/>
  <c r="I236" i="18"/>
  <c r="H236" i="18"/>
  <c r="G236" i="18"/>
  <c r="E236" i="18"/>
  <c r="D236" i="18"/>
  <c r="AM235" i="18"/>
  <c r="AL235" i="18"/>
  <c r="AK235" i="18"/>
  <c r="AJ235" i="18"/>
  <c r="AI235" i="18"/>
  <c r="AH235" i="18"/>
  <c r="AG235" i="18"/>
  <c r="AF235" i="18"/>
  <c r="AD235" i="18"/>
  <c r="AC235" i="18"/>
  <c r="AA235" i="18"/>
  <c r="Z235" i="18"/>
  <c r="Y235" i="18"/>
  <c r="X235" i="18"/>
  <c r="V235" i="18"/>
  <c r="U235" i="18"/>
  <c r="T235" i="18"/>
  <c r="S235" i="18"/>
  <c r="R235" i="18"/>
  <c r="Q235" i="18"/>
  <c r="P235" i="18"/>
  <c r="O235" i="18"/>
  <c r="N235" i="18"/>
  <c r="M235" i="18"/>
  <c r="L235" i="18"/>
  <c r="K235" i="18"/>
  <c r="J235" i="18"/>
  <c r="I235" i="18"/>
  <c r="H235" i="18"/>
  <c r="G235" i="18"/>
  <c r="E235" i="18"/>
  <c r="D235" i="18"/>
  <c r="AM234" i="18"/>
  <c r="AL234" i="18"/>
  <c r="AK234" i="18"/>
  <c r="AJ234" i="18"/>
  <c r="AI234" i="18"/>
  <c r="AH234" i="18"/>
  <c r="AG234" i="18"/>
  <c r="AF234" i="18"/>
  <c r="AD234" i="18"/>
  <c r="AC234" i="18"/>
  <c r="AA234" i="18"/>
  <c r="Z234" i="18"/>
  <c r="Y234" i="18"/>
  <c r="X234" i="18"/>
  <c r="V234" i="18"/>
  <c r="U234" i="18"/>
  <c r="T234" i="18"/>
  <c r="S234" i="18"/>
  <c r="R234" i="18"/>
  <c r="Q234" i="18"/>
  <c r="P234" i="18"/>
  <c r="O234" i="18"/>
  <c r="N234" i="18"/>
  <c r="M234" i="18"/>
  <c r="L234" i="18"/>
  <c r="K234" i="18"/>
  <c r="J234" i="18"/>
  <c r="I234" i="18"/>
  <c r="H234" i="18"/>
  <c r="G234" i="18"/>
  <c r="E234" i="18"/>
  <c r="D234" i="18"/>
  <c r="AM233" i="18"/>
  <c r="AL233" i="18"/>
  <c r="AK233" i="18"/>
  <c r="AJ233" i="18"/>
  <c r="AI233" i="18"/>
  <c r="AH233" i="18"/>
  <c r="AG233" i="18"/>
  <c r="AF233" i="18"/>
  <c r="AD233" i="18"/>
  <c r="AC233" i="18"/>
  <c r="AA233" i="18"/>
  <c r="Z233" i="18"/>
  <c r="Y233" i="18"/>
  <c r="X233" i="18"/>
  <c r="V233" i="18"/>
  <c r="U233" i="18"/>
  <c r="T233" i="18"/>
  <c r="S233" i="18"/>
  <c r="R233" i="18"/>
  <c r="Q233" i="18"/>
  <c r="P233" i="18"/>
  <c r="O233" i="18"/>
  <c r="N233" i="18"/>
  <c r="M233" i="18"/>
  <c r="L233" i="18"/>
  <c r="K233" i="18"/>
  <c r="J233" i="18"/>
  <c r="I233" i="18"/>
  <c r="H233" i="18"/>
  <c r="G233" i="18"/>
  <c r="E233" i="18"/>
  <c r="D233" i="18"/>
  <c r="AM232" i="18"/>
  <c r="AL232" i="18"/>
  <c r="AK232" i="18"/>
  <c r="AJ232" i="18"/>
  <c r="AI232" i="18"/>
  <c r="AH232" i="18"/>
  <c r="AG232" i="18"/>
  <c r="AF232" i="18"/>
  <c r="AD232" i="18"/>
  <c r="AC232" i="18"/>
  <c r="AA232" i="18"/>
  <c r="Z232" i="18"/>
  <c r="Y232" i="18"/>
  <c r="X232" i="18"/>
  <c r="V232" i="18"/>
  <c r="U232" i="18"/>
  <c r="T232" i="18"/>
  <c r="S232" i="18"/>
  <c r="R232" i="18"/>
  <c r="Q232" i="18"/>
  <c r="P232" i="18"/>
  <c r="O232" i="18"/>
  <c r="N232" i="18"/>
  <c r="M232" i="18"/>
  <c r="L232" i="18"/>
  <c r="K232" i="18"/>
  <c r="J232" i="18"/>
  <c r="I232" i="18"/>
  <c r="H232" i="18"/>
  <c r="G232" i="18"/>
  <c r="E232" i="18"/>
  <c r="D232" i="18"/>
  <c r="AM231" i="18"/>
  <c r="AL231" i="18"/>
  <c r="AK231" i="18"/>
  <c r="AJ231" i="18"/>
  <c r="AI231" i="18"/>
  <c r="AH231" i="18"/>
  <c r="AG231" i="18"/>
  <c r="AF231" i="18"/>
  <c r="AD231" i="18"/>
  <c r="AC231" i="18"/>
  <c r="AA231" i="18"/>
  <c r="Z231" i="18"/>
  <c r="Y231" i="18"/>
  <c r="X231" i="18"/>
  <c r="V231" i="18"/>
  <c r="U231" i="18"/>
  <c r="T231" i="18"/>
  <c r="S231" i="18"/>
  <c r="R231" i="18"/>
  <c r="Q231" i="18"/>
  <c r="P231" i="18"/>
  <c r="O231" i="18"/>
  <c r="N231" i="18"/>
  <c r="M231" i="18"/>
  <c r="L231" i="18"/>
  <c r="K231" i="18"/>
  <c r="J231" i="18"/>
  <c r="I231" i="18"/>
  <c r="H231" i="18"/>
  <c r="G231" i="18"/>
  <c r="E231" i="18"/>
  <c r="D231" i="18"/>
  <c r="AM230" i="18"/>
  <c r="AL230" i="18"/>
  <c r="AK230" i="18"/>
  <c r="AJ230" i="18"/>
  <c r="AI230" i="18"/>
  <c r="AH230" i="18"/>
  <c r="AG230" i="18"/>
  <c r="AF230" i="18"/>
  <c r="AD230" i="18"/>
  <c r="AC230" i="18"/>
  <c r="AA230" i="18"/>
  <c r="Z230" i="18"/>
  <c r="Y230" i="18"/>
  <c r="X230" i="18"/>
  <c r="V230" i="18"/>
  <c r="U230" i="18"/>
  <c r="T230" i="18"/>
  <c r="S230" i="18"/>
  <c r="R230" i="18"/>
  <c r="Q230" i="18"/>
  <c r="P230" i="18"/>
  <c r="O230" i="18"/>
  <c r="N230" i="18"/>
  <c r="M230" i="18"/>
  <c r="L230" i="18"/>
  <c r="K230" i="18"/>
  <c r="J230" i="18"/>
  <c r="I230" i="18"/>
  <c r="H230" i="18"/>
  <c r="G230" i="18"/>
  <c r="E230" i="18"/>
  <c r="D230" i="18"/>
  <c r="AM229" i="18"/>
  <c r="AL229" i="18"/>
  <c r="AK229" i="18"/>
  <c r="AJ229" i="18"/>
  <c r="AI229" i="18"/>
  <c r="AH229" i="18"/>
  <c r="AG229" i="18"/>
  <c r="AF229" i="18"/>
  <c r="AD229" i="18"/>
  <c r="AC229" i="18"/>
  <c r="AA229" i="18"/>
  <c r="Z229" i="18"/>
  <c r="Y229" i="18"/>
  <c r="X229" i="18"/>
  <c r="V229" i="18"/>
  <c r="U229" i="18"/>
  <c r="T229" i="18"/>
  <c r="S229" i="18"/>
  <c r="R229" i="18"/>
  <c r="Q229" i="18"/>
  <c r="P229" i="18"/>
  <c r="O229" i="18"/>
  <c r="N229" i="18"/>
  <c r="M229" i="18"/>
  <c r="L229" i="18"/>
  <c r="K229" i="18"/>
  <c r="J229" i="18"/>
  <c r="I229" i="18"/>
  <c r="H229" i="18"/>
  <c r="G229" i="18"/>
  <c r="E229" i="18"/>
  <c r="D229" i="18"/>
  <c r="AM228" i="18"/>
  <c r="AL228" i="18"/>
  <c r="AK228" i="18"/>
  <c r="AJ228" i="18"/>
  <c r="AI228" i="18"/>
  <c r="AH228" i="18"/>
  <c r="AG228" i="18"/>
  <c r="AF228" i="18"/>
  <c r="AD228" i="18"/>
  <c r="AC228" i="18"/>
  <c r="AA228" i="18"/>
  <c r="Z228" i="18"/>
  <c r="Y228" i="18"/>
  <c r="X228" i="18"/>
  <c r="V228" i="18"/>
  <c r="U228" i="18"/>
  <c r="T228" i="18"/>
  <c r="S228" i="18"/>
  <c r="R228" i="18"/>
  <c r="Q228" i="18"/>
  <c r="P228" i="18"/>
  <c r="O228" i="18"/>
  <c r="N228" i="18"/>
  <c r="M228" i="18"/>
  <c r="L228" i="18"/>
  <c r="K228" i="18"/>
  <c r="J228" i="18"/>
  <c r="I228" i="18"/>
  <c r="H228" i="18"/>
  <c r="G228" i="18"/>
  <c r="E228" i="18"/>
  <c r="D228" i="18"/>
  <c r="AM227" i="18"/>
  <c r="AL227" i="18"/>
  <c r="AK227" i="18"/>
  <c r="AJ227" i="18"/>
  <c r="AI227" i="18"/>
  <c r="AH227" i="18"/>
  <c r="AG227" i="18"/>
  <c r="AF227" i="18"/>
  <c r="AD227" i="18"/>
  <c r="AC227" i="18"/>
  <c r="AA227" i="18"/>
  <c r="Z227" i="18"/>
  <c r="Y227" i="18"/>
  <c r="X227" i="18"/>
  <c r="V227" i="18"/>
  <c r="U227" i="18"/>
  <c r="T227" i="18"/>
  <c r="S227" i="18"/>
  <c r="R227" i="18"/>
  <c r="Q227" i="18"/>
  <c r="P227" i="18"/>
  <c r="O227" i="18"/>
  <c r="N227" i="18"/>
  <c r="M227" i="18"/>
  <c r="L227" i="18"/>
  <c r="K227" i="18"/>
  <c r="J227" i="18"/>
  <c r="I227" i="18"/>
  <c r="H227" i="18"/>
  <c r="G227" i="18"/>
  <c r="E227" i="18"/>
  <c r="D227" i="18"/>
  <c r="AM226" i="18"/>
  <c r="AL226" i="18"/>
  <c r="AK226" i="18"/>
  <c r="AJ226" i="18"/>
  <c r="AI226" i="18"/>
  <c r="AH226" i="18"/>
  <c r="AG226" i="18"/>
  <c r="AF226" i="18"/>
  <c r="AD226" i="18"/>
  <c r="AC226" i="18"/>
  <c r="AA226" i="18"/>
  <c r="Z226" i="18"/>
  <c r="Y226" i="18"/>
  <c r="X226" i="18"/>
  <c r="V226" i="18"/>
  <c r="U226" i="18"/>
  <c r="T226" i="18"/>
  <c r="S226" i="18"/>
  <c r="R226" i="18"/>
  <c r="Q226" i="18"/>
  <c r="P226" i="18"/>
  <c r="O226" i="18"/>
  <c r="N226" i="18"/>
  <c r="M226" i="18"/>
  <c r="L226" i="18"/>
  <c r="K226" i="18"/>
  <c r="J226" i="18"/>
  <c r="I226" i="18"/>
  <c r="H226" i="18"/>
  <c r="G226" i="18"/>
  <c r="E226" i="18"/>
  <c r="D226" i="18"/>
  <c r="AM225" i="18"/>
  <c r="AL225" i="18"/>
  <c r="AK225" i="18"/>
  <c r="AJ225" i="18"/>
  <c r="AI225" i="18"/>
  <c r="AH225" i="18"/>
  <c r="AG225" i="18"/>
  <c r="AF225" i="18"/>
  <c r="AD225" i="18"/>
  <c r="AC225" i="18"/>
  <c r="AA225" i="18"/>
  <c r="Z225" i="18"/>
  <c r="Y225" i="18"/>
  <c r="X225" i="18"/>
  <c r="V225" i="18"/>
  <c r="U225" i="18"/>
  <c r="T225" i="18"/>
  <c r="S225" i="18"/>
  <c r="R225" i="18"/>
  <c r="Q225" i="18"/>
  <c r="P225" i="18"/>
  <c r="O225" i="18"/>
  <c r="N225" i="18"/>
  <c r="M225" i="18"/>
  <c r="L225" i="18"/>
  <c r="K225" i="18"/>
  <c r="J225" i="18"/>
  <c r="I225" i="18"/>
  <c r="H225" i="18"/>
  <c r="G225" i="18"/>
  <c r="E225" i="18"/>
  <c r="D225" i="18"/>
  <c r="AM224" i="18"/>
  <c r="AL224" i="18"/>
  <c r="AK224" i="18"/>
  <c r="AJ224" i="18"/>
  <c r="AI224" i="18"/>
  <c r="AH224" i="18"/>
  <c r="AG224" i="18"/>
  <c r="AF224" i="18"/>
  <c r="AD224" i="18"/>
  <c r="AC224" i="18"/>
  <c r="AA224" i="18"/>
  <c r="Z224" i="18"/>
  <c r="Y224" i="18"/>
  <c r="X224" i="18"/>
  <c r="V224" i="18"/>
  <c r="U224" i="18"/>
  <c r="T224" i="18"/>
  <c r="S224" i="18"/>
  <c r="R224" i="18"/>
  <c r="Q224" i="18"/>
  <c r="P224" i="18"/>
  <c r="O224" i="18"/>
  <c r="N224" i="18"/>
  <c r="M224" i="18"/>
  <c r="L224" i="18"/>
  <c r="K224" i="18"/>
  <c r="J224" i="18"/>
  <c r="I224" i="18"/>
  <c r="H224" i="18"/>
  <c r="G224" i="18"/>
  <c r="E224" i="18"/>
  <c r="D224" i="18"/>
  <c r="AM223" i="18"/>
  <c r="AL223" i="18"/>
  <c r="AK223" i="18"/>
  <c r="AJ223" i="18"/>
  <c r="AI223" i="18"/>
  <c r="AH223" i="18"/>
  <c r="AG223" i="18"/>
  <c r="AF223" i="18"/>
  <c r="AD223" i="18"/>
  <c r="AC223" i="18"/>
  <c r="AA223" i="18"/>
  <c r="Z223" i="18"/>
  <c r="Y223" i="18"/>
  <c r="X223" i="18"/>
  <c r="V223" i="18"/>
  <c r="U223" i="18"/>
  <c r="T223" i="18"/>
  <c r="S223" i="18"/>
  <c r="R223" i="18"/>
  <c r="Q223" i="18"/>
  <c r="P223" i="18"/>
  <c r="O223" i="18"/>
  <c r="N223" i="18"/>
  <c r="M223" i="18"/>
  <c r="L223" i="18"/>
  <c r="K223" i="18"/>
  <c r="J223" i="18"/>
  <c r="I223" i="18"/>
  <c r="H223" i="18"/>
  <c r="G223" i="18"/>
  <c r="E223" i="18"/>
  <c r="D223" i="18"/>
  <c r="AM222" i="18"/>
  <c r="AL222" i="18"/>
  <c r="AK222" i="18"/>
  <c r="AJ222" i="18"/>
  <c r="AI222" i="18"/>
  <c r="AH222" i="18"/>
  <c r="AG222" i="18"/>
  <c r="AF222" i="18"/>
  <c r="AD222" i="18"/>
  <c r="AC222" i="18"/>
  <c r="AA222" i="18"/>
  <c r="Z222" i="18"/>
  <c r="Y222" i="18"/>
  <c r="X222" i="18"/>
  <c r="V222" i="18"/>
  <c r="U222" i="18"/>
  <c r="T222" i="18"/>
  <c r="S222" i="18"/>
  <c r="R222" i="18"/>
  <c r="Q222" i="18"/>
  <c r="P222" i="18"/>
  <c r="O222" i="18"/>
  <c r="N222" i="18"/>
  <c r="M222" i="18"/>
  <c r="L222" i="18"/>
  <c r="K222" i="18"/>
  <c r="J222" i="18"/>
  <c r="I222" i="18"/>
  <c r="H222" i="18"/>
  <c r="G222" i="18"/>
  <c r="E222" i="18"/>
  <c r="D222" i="18"/>
  <c r="AM221" i="18"/>
  <c r="AL221" i="18"/>
  <c r="AK221" i="18"/>
  <c r="AJ221" i="18"/>
  <c r="AI221" i="18"/>
  <c r="AH221" i="18"/>
  <c r="AG221" i="18"/>
  <c r="AF221" i="18"/>
  <c r="AD221" i="18"/>
  <c r="AC221" i="18"/>
  <c r="AA221" i="18"/>
  <c r="Z221" i="18"/>
  <c r="Y221" i="18"/>
  <c r="X221" i="18"/>
  <c r="V221" i="18"/>
  <c r="U221" i="18"/>
  <c r="T221" i="18"/>
  <c r="S221" i="18"/>
  <c r="R221" i="18"/>
  <c r="Q221" i="18"/>
  <c r="P221" i="18"/>
  <c r="O221" i="18"/>
  <c r="N221" i="18"/>
  <c r="M221" i="18"/>
  <c r="L221" i="18"/>
  <c r="K221" i="18"/>
  <c r="J221" i="18"/>
  <c r="I221" i="18"/>
  <c r="H221" i="18"/>
  <c r="G221" i="18"/>
  <c r="E221" i="18"/>
  <c r="D221" i="18"/>
  <c r="AM220" i="18"/>
  <c r="AL220" i="18"/>
  <c r="AK220" i="18"/>
  <c r="AJ220" i="18"/>
  <c r="AI220" i="18"/>
  <c r="AH220" i="18"/>
  <c r="AG220" i="18"/>
  <c r="AF220" i="18"/>
  <c r="AD220" i="18"/>
  <c r="AC220" i="18"/>
  <c r="AA220" i="18"/>
  <c r="Z220" i="18"/>
  <c r="Y220" i="18"/>
  <c r="X220" i="18"/>
  <c r="V220" i="18"/>
  <c r="U220" i="18"/>
  <c r="T220" i="18"/>
  <c r="S220" i="18"/>
  <c r="R220" i="18"/>
  <c r="Q220" i="18"/>
  <c r="P220" i="18"/>
  <c r="O220" i="18"/>
  <c r="N220" i="18"/>
  <c r="M220" i="18"/>
  <c r="L220" i="18"/>
  <c r="K220" i="18"/>
  <c r="J220" i="18"/>
  <c r="I220" i="18"/>
  <c r="H220" i="18"/>
  <c r="G220" i="18"/>
  <c r="E220" i="18"/>
  <c r="D220" i="18"/>
  <c r="AM219" i="18"/>
  <c r="AL219" i="18"/>
  <c r="AK219" i="18"/>
  <c r="AJ219" i="18"/>
  <c r="AI219" i="18"/>
  <c r="AH219" i="18"/>
  <c r="AG219" i="18"/>
  <c r="AF219" i="18"/>
  <c r="AD219" i="18"/>
  <c r="AC219" i="18"/>
  <c r="AA219" i="18"/>
  <c r="Z219" i="18"/>
  <c r="Y219" i="18"/>
  <c r="X219" i="18"/>
  <c r="V219" i="18"/>
  <c r="U219" i="18"/>
  <c r="T219" i="18"/>
  <c r="S219" i="18"/>
  <c r="R219" i="18"/>
  <c r="Q219" i="18"/>
  <c r="P219" i="18"/>
  <c r="O219" i="18"/>
  <c r="N219" i="18"/>
  <c r="M219" i="18"/>
  <c r="L219" i="18"/>
  <c r="K219" i="18"/>
  <c r="J219" i="18"/>
  <c r="I219" i="18"/>
  <c r="H219" i="18"/>
  <c r="G219" i="18"/>
  <c r="E219" i="18"/>
  <c r="D219" i="18"/>
  <c r="AM218" i="18"/>
  <c r="AL218" i="18"/>
  <c r="AK218" i="18"/>
  <c r="AJ218" i="18"/>
  <c r="AI218" i="18"/>
  <c r="AH218" i="18"/>
  <c r="AG218" i="18"/>
  <c r="AF218" i="18"/>
  <c r="AD218" i="18"/>
  <c r="AC218" i="18"/>
  <c r="AA218" i="18"/>
  <c r="Z218" i="18"/>
  <c r="Y218" i="18"/>
  <c r="X218" i="18"/>
  <c r="V218" i="18"/>
  <c r="U218" i="18"/>
  <c r="T218" i="18"/>
  <c r="S218" i="18"/>
  <c r="R218" i="18"/>
  <c r="Q218" i="18"/>
  <c r="P218" i="18"/>
  <c r="O218" i="18"/>
  <c r="N218" i="18"/>
  <c r="M218" i="18"/>
  <c r="L218" i="18"/>
  <c r="K218" i="18"/>
  <c r="J218" i="18"/>
  <c r="I218" i="18"/>
  <c r="H218" i="18"/>
  <c r="G218" i="18"/>
  <c r="E218" i="18"/>
  <c r="D218" i="18"/>
  <c r="AM217" i="18"/>
  <c r="AL217" i="18"/>
  <c r="AK217" i="18"/>
  <c r="AJ217" i="18"/>
  <c r="AI217" i="18"/>
  <c r="AH217" i="18"/>
  <c r="AG217" i="18"/>
  <c r="AF217" i="18"/>
  <c r="AD217" i="18"/>
  <c r="AC217" i="18"/>
  <c r="AA217" i="18"/>
  <c r="Z217" i="18"/>
  <c r="Y217" i="18"/>
  <c r="X217" i="18"/>
  <c r="V217" i="18"/>
  <c r="U217" i="18"/>
  <c r="T217" i="18"/>
  <c r="S217" i="18"/>
  <c r="R217" i="18"/>
  <c r="Q217" i="18"/>
  <c r="P217" i="18"/>
  <c r="O217" i="18"/>
  <c r="N217" i="18"/>
  <c r="M217" i="18"/>
  <c r="L217" i="18"/>
  <c r="K217" i="18"/>
  <c r="J217" i="18"/>
  <c r="I217" i="18"/>
  <c r="H217" i="18"/>
  <c r="G217" i="18"/>
  <c r="E217" i="18"/>
  <c r="D217" i="18"/>
  <c r="AM216" i="18"/>
  <c r="AL216" i="18"/>
  <c r="AK216" i="18"/>
  <c r="AJ216" i="18"/>
  <c r="AI216" i="18"/>
  <c r="AH216" i="18"/>
  <c r="AG216" i="18"/>
  <c r="AF216" i="18"/>
  <c r="AD216" i="18"/>
  <c r="AC216" i="18"/>
  <c r="AA216" i="18"/>
  <c r="Z216" i="18"/>
  <c r="Y216" i="18"/>
  <c r="X216" i="18"/>
  <c r="V216" i="18"/>
  <c r="U216" i="18"/>
  <c r="T216" i="18"/>
  <c r="S216" i="18"/>
  <c r="R216" i="18"/>
  <c r="Q216" i="18"/>
  <c r="P216" i="18"/>
  <c r="O216" i="18"/>
  <c r="N216" i="18"/>
  <c r="M216" i="18"/>
  <c r="L216" i="18"/>
  <c r="K216" i="18"/>
  <c r="J216" i="18"/>
  <c r="I216" i="18"/>
  <c r="H216" i="18"/>
  <c r="G216" i="18"/>
  <c r="E216" i="18"/>
  <c r="D216" i="18"/>
  <c r="AM215" i="18"/>
  <c r="AL215" i="18"/>
  <c r="AK215" i="18"/>
  <c r="AJ215" i="18"/>
  <c r="AI215" i="18"/>
  <c r="AH215" i="18"/>
  <c r="AG215" i="18"/>
  <c r="AF215" i="18"/>
  <c r="AD215" i="18"/>
  <c r="AC215" i="18"/>
  <c r="AA215" i="18"/>
  <c r="Z215" i="18"/>
  <c r="Y215" i="18"/>
  <c r="X215" i="18"/>
  <c r="V215" i="18"/>
  <c r="U215" i="18"/>
  <c r="T215" i="18"/>
  <c r="S215" i="18"/>
  <c r="R215" i="18"/>
  <c r="Q215" i="18"/>
  <c r="P215" i="18"/>
  <c r="O215" i="18"/>
  <c r="N215" i="18"/>
  <c r="M215" i="18"/>
  <c r="L215" i="18"/>
  <c r="K215" i="18"/>
  <c r="J215" i="18"/>
  <c r="I215" i="18"/>
  <c r="H215" i="18"/>
  <c r="G215" i="18"/>
  <c r="E215" i="18"/>
  <c r="D215" i="18"/>
  <c r="AM214" i="18"/>
  <c r="AL214" i="18"/>
  <c r="AK214" i="18"/>
  <c r="AJ214" i="18"/>
  <c r="AI214" i="18"/>
  <c r="AH214" i="18"/>
  <c r="AG214" i="18"/>
  <c r="AF214" i="18"/>
  <c r="AD214" i="18"/>
  <c r="AC214" i="18"/>
  <c r="AA214" i="18"/>
  <c r="Z214" i="18"/>
  <c r="Y214" i="18"/>
  <c r="X214" i="18"/>
  <c r="V214" i="18"/>
  <c r="U214" i="18"/>
  <c r="T214" i="18"/>
  <c r="S214" i="18"/>
  <c r="R214" i="18"/>
  <c r="Q214" i="18"/>
  <c r="P214" i="18"/>
  <c r="O214" i="18"/>
  <c r="N214" i="18"/>
  <c r="M214" i="18"/>
  <c r="L214" i="18"/>
  <c r="K214" i="18"/>
  <c r="J214" i="18"/>
  <c r="I214" i="18"/>
  <c r="H214" i="18"/>
  <c r="G214" i="18"/>
  <c r="E214" i="18"/>
  <c r="D214" i="18"/>
  <c r="AM213" i="18"/>
  <c r="AL213" i="18"/>
  <c r="AK213" i="18"/>
  <c r="AJ213" i="18"/>
  <c r="AI213" i="18"/>
  <c r="AH213" i="18"/>
  <c r="AG213" i="18"/>
  <c r="AF213" i="18"/>
  <c r="AD213" i="18"/>
  <c r="AC213" i="18"/>
  <c r="AA213" i="18"/>
  <c r="Z213" i="18"/>
  <c r="Y213" i="18"/>
  <c r="X213" i="18"/>
  <c r="V213" i="18"/>
  <c r="U213" i="18"/>
  <c r="T213" i="18"/>
  <c r="S213" i="18"/>
  <c r="R213" i="18"/>
  <c r="Q213" i="18"/>
  <c r="P213" i="18"/>
  <c r="O213" i="18"/>
  <c r="N213" i="18"/>
  <c r="M213" i="18"/>
  <c r="L213" i="18"/>
  <c r="K213" i="18"/>
  <c r="J213" i="18"/>
  <c r="I213" i="18"/>
  <c r="H213" i="18"/>
  <c r="G213" i="18"/>
  <c r="E213" i="18"/>
  <c r="D213" i="18"/>
  <c r="AM212" i="18"/>
  <c r="AL212" i="18"/>
  <c r="AK212" i="18"/>
  <c r="AJ212" i="18"/>
  <c r="AI212" i="18"/>
  <c r="AH212" i="18"/>
  <c r="AG212" i="18"/>
  <c r="AF212" i="18"/>
  <c r="AD212" i="18"/>
  <c r="AC212" i="18"/>
  <c r="AA212" i="18"/>
  <c r="Z212" i="18"/>
  <c r="Y212" i="18"/>
  <c r="X212" i="18"/>
  <c r="V212" i="18"/>
  <c r="U212" i="18"/>
  <c r="T212" i="18"/>
  <c r="S212" i="18"/>
  <c r="R212" i="18"/>
  <c r="Q212" i="18"/>
  <c r="P212" i="18"/>
  <c r="O212" i="18"/>
  <c r="N212" i="18"/>
  <c r="M212" i="18"/>
  <c r="L212" i="18"/>
  <c r="K212" i="18"/>
  <c r="J212" i="18"/>
  <c r="I212" i="18"/>
  <c r="H212" i="18"/>
  <c r="G212" i="18"/>
  <c r="E212" i="18"/>
  <c r="D212" i="18"/>
  <c r="AM211" i="18"/>
  <c r="AL211" i="18"/>
  <c r="AK211" i="18"/>
  <c r="AJ211" i="18"/>
  <c r="AI211" i="18"/>
  <c r="AH211" i="18"/>
  <c r="AG211" i="18"/>
  <c r="AF211" i="18"/>
  <c r="AD211" i="18"/>
  <c r="AC211" i="18"/>
  <c r="AA211" i="18"/>
  <c r="Z211" i="18"/>
  <c r="Y211" i="18"/>
  <c r="X211" i="18"/>
  <c r="V211" i="18"/>
  <c r="U211" i="18"/>
  <c r="T211" i="18"/>
  <c r="S211" i="18"/>
  <c r="R211" i="18"/>
  <c r="Q211" i="18"/>
  <c r="P211" i="18"/>
  <c r="O211" i="18"/>
  <c r="N211" i="18"/>
  <c r="M211" i="18"/>
  <c r="L211" i="18"/>
  <c r="K211" i="18"/>
  <c r="J211" i="18"/>
  <c r="I211" i="18"/>
  <c r="H211" i="18"/>
  <c r="G211" i="18"/>
  <c r="E211" i="18"/>
  <c r="D211" i="18"/>
  <c r="AM210" i="18"/>
  <c r="AL210" i="18"/>
  <c r="AK210" i="18"/>
  <c r="AJ210" i="18"/>
  <c r="AI210" i="18"/>
  <c r="AH210" i="18"/>
  <c r="AG210" i="18"/>
  <c r="AF210" i="18"/>
  <c r="AD210" i="18"/>
  <c r="AC210" i="18"/>
  <c r="AA210" i="18"/>
  <c r="Z210" i="18"/>
  <c r="Y210" i="18"/>
  <c r="X210" i="18"/>
  <c r="V210" i="18"/>
  <c r="U210" i="18"/>
  <c r="T210" i="18"/>
  <c r="S210" i="18"/>
  <c r="R210" i="18"/>
  <c r="Q210" i="18"/>
  <c r="P210" i="18"/>
  <c r="O210" i="18"/>
  <c r="N210" i="18"/>
  <c r="M210" i="18"/>
  <c r="L210" i="18"/>
  <c r="K210" i="18"/>
  <c r="J210" i="18"/>
  <c r="I210" i="18"/>
  <c r="H210" i="18"/>
  <c r="G210" i="18"/>
  <c r="E210" i="18"/>
  <c r="D210" i="18"/>
  <c r="AM209" i="18"/>
  <c r="AL209" i="18"/>
  <c r="AK209" i="18"/>
  <c r="AJ209" i="18"/>
  <c r="AI209" i="18"/>
  <c r="AH209" i="18"/>
  <c r="AG209" i="18"/>
  <c r="AF209" i="18"/>
  <c r="AD209" i="18"/>
  <c r="AC209" i="18"/>
  <c r="AA209" i="18"/>
  <c r="Z209" i="18"/>
  <c r="Y209" i="18"/>
  <c r="X209" i="18"/>
  <c r="V209" i="18"/>
  <c r="U209" i="18"/>
  <c r="T209" i="18"/>
  <c r="S209" i="18"/>
  <c r="R209" i="18"/>
  <c r="Q209" i="18"/>
  <c r="P209" i="18"/>
  <c r="O209" i="18"/>
  <c r="N209" i="18"/>
  <c r="M209" i="18"/>
  <c r="L209" i="18"/>
  <c r="K209" i="18"/>
  <c r="J209" i="18"/>
  <c r="I209" i="18"/>
  <c r="H209" i="18"/>
  <c r="G209" i="18"/>
  <c r="E209" i="18"/>
  <c r="D209" i="18"/>
  <c r="AM208" i="18"/>
  <c r="AL208" i="18"/>
  <c r="AK208" i="18"/>
  <c r="AJ208" i="18"/>
  <c r="AI208" i="18"/>
  <c r="AH208" i="18"/>
  <c r="AG208" i="18"/>
  <c r="AF208" i="18"/>
  <c r="AD208" i="18"/>
  <c r="AC208" i="18"/>
  <c r="AA208" i="18"/>
  <c r="Z208" i="18"/>
  <c r="Y208" i="18"/>
  <c r="X208" i="18"/>
  <c r="V208" i="18"/>
  <c r="U208" i="18"/>
  <c r="T208" i="18"/>
  <c r="S208" i="18"/>
  <c r="R208" i="18"/>
  <c r="Q208" i="18"/>
  <c r="P208" i="18"/>
  <c r="O208" i="18"/>
  <c r="N208" i="18"/>
  <c r="M208" i="18"/>
  <c r="L208" i="18"/>
  <c r="K208" i="18"/>
  <c r="J208" i="18"/>
  <c r="I208" i="18"/>
  <c r="H208" i="18"/>
  <c r="G208" i="18"/>
  <c r="E208" i="18"/>
  <c r="D208" i="18"/>
  <c r="AM207" i="18"/>
  <c r="AL207" i="18"/>
  <c r="AK207" i="18"/>
  <c r="AJ207" i="18"/>
  <c r="AI207" i="18"/>
  <c r="AH207" i="18"/>
  <c r="AG207" i="18"/>
  <c r="AF207" i="18"/>
  <c r="AD207" i="18"/>
  <c r="AC207" i="18"/>
  <c r="AA207" i="18"/>
  <c r="Z207" i="18"/>
  <c r="Y207" i="18"/>
  <c r="X207" i="18"/>
  <c r="V207" i="18"/>
  <c r="U207" i="18"/>
  <c r="T207" i="18"/>
  <c r="S207" i="18"/>
  <c r="R207" i="18"/>
  <c r="Q207" i="18"/>
  <c r="P207" i="18"/>
  <c r="O207" i="18"/>
  <c r="N207" i="18"/>
  <c r="M207" i="18"/>
  <c r="L207" i="18"/>
  <c r="K207" i="18"/>
  <c r="J207" i="18"/>
  <c r="I207" i="18"/>
  <c r="H207" i="18"/>
  <c r="G207" i="18"/>
  <c r="E207" i="18"/>
  <c r="D207" i="18"/>
  <c r="AM206" i="18"/>
  <c r="AL206" i="18"/>
  <c r="AK206" i="18"/>
  <c r="AJ206" i="18"/>
  <c r="AI206" i="18"/>
  <c r="AH206" i="18"/>
  <c r="AG206" i="18"/>
  <c r="AF206" i="18"/>
  <c r="AD206" i="18"/>
  <c r="AC206" i="18"/>
  <c r="AA206" i="18"/>
  <c r="Z206" i="18"/>
  <c r="Y206" i="18"/>
  <c r="X206" i="18"/>
  <c r="V206" i="18"/>
  <c r="U206" i="18"/>
  <c r="T206" i="18"/>
  <c r="S206" i="18"/>
  <c r="R206" i="18"/>
  <c r="Q206" i="18"/>
  <c r="P206" i="18"/>
  <c r="O206" i="18"/>
  <c r="N206" i="18"/>
  <c r="M206" i="18"/>
  <c r="L206" i="18"/>
  <c r="K206" i="18"/>
  <c r="J206" i="18"/>
  <c r="I206" i="18"/>
  <c r="H206" i="18"/>
  <c r="G206" i="18"/>
  <c r="E206" i="18"/>
  <c r="D206" i="18"/>
  <c r="AM205" i="18"/>
  <c r="AL205" i="18"/>
  <c r="AK205" i="18"/>
  <c r="AJ205" i="18"/>
  <c r="AI205" i="18"/>
  <c r="AH205" i="18"/>
  <c r="AG205" i="18"/>
  <c r="AF205" i="18"/>
  <c r="AD205" i="18"/>
  <c r="AC205" i="18"/>
  <c r="AA205" i="18"/>
  <c r="Z205" i="18"/>
  <c r="Y205" i="18"/>
  <c r="X205" i="18"/>
  <c r="V205" i="18"/>
  <c r="U205" i="18"/>
  <c r="T205" i="18"/>
  <c r="S205" i="18"/>
  <c r="R205" i="18"/>
  <c r="Q205" i="18"/>
  <c r="P205" i="18"/>
  <c r="O205" i="18"/>
  <c r="N205" i="18"/>
  <c r="M205" i="18"/>
  <c r="L205" i="18"/>
  <c r="K205" i="18"/>
  <c r="J205" i="18"/>
  <c r="I205" i="18"/>
  <c r="H205" i="18"/>
  <c r="G205" i="18"/>
  <c r="E205" i="18"/>
  <c r="D205" i="18"/>
  <c r="AM204" i="18"/>
  <c r="AL204" i="18"/>
  <c r="AK204" i="18"/>
  <c r="AJ204" i="18"/>
  <c r="AI204" i="18"/>
  <c r="AH204" i="18"/>
  <c r="AG204" i="18"/>
  <c r="AF204" i="18"/>
  <c r="AD204" i="18"/>
  <c r="AC204" i="18"/>
  <c r="AA204" i="18"/>
  <c r="Z204" i="18"/>
  <c r="Y204" i="18"/>
  <c r="X204" i="18"/>
  <c r="V204" i="18"/>
  <c r="U204" i="18"/>
  <c r="T204" i="18"/>
  <c r="S204" i="18"/>
  <c r="R204" i="18"/>
  <c r="Q204" i="18"/>
  <c r="P204" i="18"/>
  <c r="O204" i="18"/>
  <c r="N204" i="18"/>
  <c r="M204" i="18"/>
  <c r="L204" i="18"/>
  <c r="K204" i="18"/>
  <c r="J204" i="18"/>
  <c r="I204" i="18"/>
  <c r="H204" i="18"/>
  <c r="G204" i="18"/>
  <c r="E204" i="18"/>
  <c r="D204" i="18"/>
  <c r="AM203" i="18"/>
  <c r="AL203" i="18"/>
  <c r="AK203" i="18"/>
  <c r="AJ203" i="18"/>
  <c r="AI203" i="18"/>
  <c r="AH203" i="18"/>
  <c r="AG203" i="18"/>
  <c r="AF203" i="18"/>
  <c r="AD203" i="18"/>
  <c r="AC203" i="18"/>
  <c r="AA203" i="18"/>
  <c r="Z203" i="18"/>
  <c r="Y203" i="18"/>
  <c r="X203" i="18"/>
  <c r="V203" i="18"/>
  <c r="U203" i="18"/>
  <c r="T203" i="18"/>
  <c r="S203" i="18"/>
  <c r="R203" i="18"/>
  <c r="Q203" i="18"/>
  <c r="P203" i="18"/>
  <c r="O203" i="18"/>
  <c r="N203" i="18"/>
  <c r="M203" i="18"/>
  <c r="L203" i="18"/>
  <c r="K203" i="18"/>
  <c r="J203" i="18"/>
  <c r="I203" i="18"/>
  <c r="H203" i="18"/>
  <c r="G203" i="18"/>
  <c r="E203" i="18"/>
  <c r="D203" i="18"/>
  <c r="AM202" i="18"/>
  <c r="AL202" i="18"/>
  <c r="AK202" i="18"/>
  <c r="AJ202" i="18"/>
  <c r="AI202" i="18"/>
  <c r="AH202" i="18"/>
  <c r="AG202" i="18"/>
  <c r="AF202" i="18"/>
  <c r="AD202" i="18"/>
  <c r="AC202" i="18"/>
  <c r="AA202" i="18"/>
  <c r="Z202" i="18"/>
  <c r="Y202" i="18"/>
  <c r="X202" i="18"/>
  <c r="V202" i="18"/>
  <c r="U202" i="18"/>
  <c r="T202" i="18"/>
  <c r="S202" i="18"/>
  <c r="R202" i="18"/>
  <c r="Q202" i="18"/>
  <c r="P202" i="18"/>
  <c r="O202" i="18"/>
  <c r="N202" i="18"/>
  <c r="M202" i="18"/>
  <c r="L202" i="18"/>
  <c r="K202" i="18"/>
  <c r="J202" i="18"/>
  <c r="I202" i="18"/>
  <c r="H202" i="18"/>
  <c r="G202" i="18"/>
  <c r="E202" i="18"/>
  <c r="D202" i="18"/>
  <c r="AM201" i="18"/>
  <c r="AL201" i="18"/>
  <c r="AK201" i="18"/>
  <c r="AJ201" i="18"/>
  <c r="AI201" i="18"/>
  <c r="AH201" i="18"/>
  <c r="AG201" i="18"/>
  <c r="AF201" i="18"/>
  <c r="AD201" i="18"/>
  <c r="AC201" i="18"/>
  <c r="AA201" i="18"/>
  <c r="Z201" i="18"/>
  <c r="Y201" i="18"/>
  <c r="X201" i="18"/>
  <c r="V201" i="18"/>
  <c r="U201" i="18"/>
  <c r="T201" i="18"/>
  <c r="S201" i="18"/>
  <c r="R201" i="18"/>
  <c r="Q201" i="18"/>
  <c r="P201" i="18"/>
  <c r="O201" i="18"/>
  <c r="N201" i="18"/>
  <c r="M201" i="18"/>
  <c r="L201" i="18"/>
  <c r="K201" i="18"/>
  <c r="J201" i="18"/>
  <c r="I201" i="18"/>
  <c r="H201" i="18"/>
  <c r="G201" i="18"/>
  <c r="E201" i="18"/>
  <c r="D201" i="18"/>
  <c r="AM200" i="18"/>
  <c r="AL200" i="18"/>
  <c r="AK200" i="18"/>
  <c r="AJ200" i="18"/>
  <c r="AI200" i="18"/>
  <c r="AH200" i="18"/>
  <c r="AG200" i="18"/>
  <c r="AF200" i="18"/>
  <c r="AD200" i="18"/>
  <c r="AC200" i="18"/>
  <c r="AA200" i="18"/>
  <c r="Z200" i="18"/>
  <c r="Y200" i="18"/>
  <c r="X200" i="18"/>
  <c r="V200" i="18"/>
  <c r="U200" i="18"/>
  <c r="T200" i="18"/>
  <c r="S200" i="18"/>
  <c r="R200" i="18"/>
  <c r="Q200" i="18"/>
  <c r="P200" i="18"/>
  <c r="O200" i="18"/>
  <c r="N200" i="18"/>
  <c r="M200" i="18"/>
  <c r="L200" i="18"/>
  <c r="K200" i="18"/>
  <c r="J200" i="18"/>
  <c r="I200" i="18"/>
  <c r="H200" i="18"/>
  <c r="G200" i="18"/>
  <c r="E200" i="18"/>
  <c r="D200" i="18"/>
  <c r="AM199" i="18"/>
  <c r="AL199" i="18"/>
  <c r="AK199" i="18"/>
  <c r="AJ199" i="18"/>
  <c r="AI199" i="18"/>
  <c r="AH199" i="18"/>
  <c r="AG199" i="18"/>
  <c r="AF199" i="18"/>
  <c r="AD199" i="18"/>
  <c r="AC199" i="18"/>
  <c r="AA199" i="18"/>
  <c r="Z199" i="18"/>
  <c r="Y199" i="18"/>
  <c r="X199" i="18"/>
  <c r="V199" i="18"/>
  <c r="U199" i="18"/>
  <c r="T199" i="18"/>
  <c r="S199" i="18"/>
  <c r="R199" i="18"/>
  <c r="Q199" i="18"/>
  <c r="P199" i="18"/>
  <c r="O199" i="18"/>
  <c r="N199" i="18"/>
  <c r="M199" i="18"/>
  <c r="L199" i="18"/>
  <c r="K199" i="18"/>
  <c r="J199" i="18"/>
  <c r="I199" i="18"/>
  <c r="H199" i="18"/>
  <c r="G199" i="18"/>
  <c r="E199" i="18"/>
  <c r="D199" i="18"/>
  <c r="AM198" i="18"/>
  <c r="AL198" i="18"/>
  <c r="AK198" i="18"/>
  <c r="AJ198" i="18"/>
  <c r="AI198" i="18"/>
  <c r="AH198" i="18"/>
  <c r="AG198" i="18"/>
  <c r="AF198" i="18"/>
  <c r="AD198" i="18"/>
  <c r="AC198" i="18"/>
  <c r="AA198" i="18"/>
  <c r="Z198" i="18"/>
  <c r="Y198" i="18"/>
  <c r="X198" i="18"/>
  <c r="V198" i="18"/>
  <c r="U198" i="18"/>
  <c r="T198" i="18"/>
  <c r="S198" i="18"/>
  <c r="R198" i="18"/>
  <c r="Q198" i="18"/>
  <c r="P198" i="18"/>
  <c r="O198" i="18"/>
  <c r="N198" i="18"/>
  <c r="M198" i="18"/>
  <c r="L198" i="18"/>
  <c r="K198" i="18"/>
  <c r="J198" i="18"/>
  <c r="I198" i="18"/>
  <c r="H198" i="18"/>
  <c r="G198" i="18"/>
  <c r="E198" i="18"/>
  <c r="D198" i="18"/>
  <c r="AM197" i="18"/>
  <c r="AL197" i="18"/>
  <c r="AK197" i="18"/>
  <c r="AJ197" i="18"/>
  <c r="AI197" i="18"/>
  <c r="AH197" i="18"/>
  <c r="AG197" i="18"/>
  <c r="AF197" i="18"/>
  <c r="AD197" i="18"/>
  <c r="AC197" i="18"/>
  <c r="AA197" i="18"/>
  <c r="Z197" i="18"/>
  <c r="Y197" i="18"/>
  <c r="X197" i="18"/>
  <c r="V197" i="18"/>
  <c r="U197" i="18"/>
  <c r="T197" i="18"/>
  <c r="S197" i="18"/>
  <c r="R197" i="18"/>
  <c r="Q197" i="18"/>
  <c r="P197" i="18"/>
  <c r="O197" i="18"/>
  <c r="N197" i="18"/>
  <c r="M197" i="18"/>
  <c r="L197" i="18"/>
  <c r="K197" i="18"/>
  <c r="J197" i="18"/>
  <c r="I197" i="18"/>
  <c r="H197" i="18"/>
  <c r="G197" i="18"/>
  <c r="E197" i="18"/>
  <c r="D197" i="18"/>
  <c r="AM196" i="18"/>
  <c r="AL196" i="18"/>
  <c r="AK196" i="18"/>
  <c r="AJ196" i="18"/>
  <c r="AI196" i="18"/>
  <c r="AH196" i="18"/>
  <c r="AG196" i="18"/>
  <c r="AF196" i="18"/>
  <c r="AD196" i="18"/>
  <c r="AC196" i="18"/>
  <c r="AA196" i="18"/>
  <c r="Z196" i="18"/>
  <c r="Y196" i="18"/>
  <c r="X196" i="18"/>
  <c r="V196" i="18"/>
  <c r="U196" i="18"/>
  <c r="T196" i="18"/>
  <c r="S196" i="18"/>
  <c r="R196" i="18"/>
  <c r="Q196" i="18"/>
  <c r="P196" i="18"/>
  <c r="O196" i="18"/>
  <c r="N196" i="18"/>
  <c r="M196" i="18"/>
  <c r="L196" i="18"/>
  <c r="K196" i="18"/>
  <c r="J196" i="18"/>
  <c r="I196" i="18"/>
  <c r="H196" i="18"/>
  <c r="G196" i="18"/>
  <c r="E196" i="18"/>
  <c r="D196" i="18"/>
  <c r="AM195" i="18"/>
  <c r="AL195" i="18"/>
  <c r="AK195" i="18"/>
  <c r="AJ195" i="18"/>
  <c r="AI195" i="18"/>
  <c r="AH195" i="18"/>
  <c r="AG195" i="18"/>
  <c r="AF195" i="18"/>
  <c r="AD195" i="18"/>
  <c r="AC195" i="18"/>
  <c r="AA195" i="18"/>
  <c r="Z195" i="18"/>
  <c r="Y195" i="18"/>
  <c r="X195" i="18"/>
  <c r="V195" i="18"/>
  <c r="U195" i="18"/>
  <c r="T195" i="18"/>
  <c r="S195" i="18"/>
  <c r="R195" i="18"/>
  <c r="Q195" i="18"/>
  <c r="P195" i="18"/>
  <c r="O195" i="18"/>
  <c r="N195" i="18"/>
  <c r="M195" i="18"/>
  <c r="L195" i="18"/>
  <c r="K195" i="18"/>
  <c r="J195" i="18"/>
  <c r="I195" i="18"/>
  <c r="H195" i="18"/>
  <c r="G195" i="18"/>
  <c r="E195" i="18"/>
  <c r="D195" i="18"/>
  <c r="AM194" i="18"/>
  <c r="AL194" i="18"/>
  <c r="AK194" i="18"/>
  <c r="AJ194" i="18"/>
  <c r="AI194" i="18"/>
  <c r="AH194" i="18"/>
  <c r="AG194" i="18"/>
  <c r="AF194" i="18"/>
  <c r="AD194" i="18"/>
  <c r="AC194" i="18"/>
  <c r="AA194" i="18"/>
  <c r="Z194" i="18"/>
  <c r="Y194" i="18"/>
  <c r="X194" i="18"/>
  <c r="V194" i="18"/>
  <c r="U194" i="18"/>
  <c r="T194" i="18"/>
  <c r="S194" i="18"/>
  <c r="R194" i="18"/>
  <c r="Q194" i="18"/>
  <c r="P194" i="18"/>
  <c r="O194" i="18"/>
  <c r="N194" i="18"/>
  <c r="M194" i="18"/>
  <c r="L194" i="18"/>
  <c r="K194" i="18"/>
  <c r="J194" i="18"/>
  <c r="I194" i="18"/>
  <c r="H194" i="18"/>
  <c r="G194" i="18"/>
  <c r="E194" i="18"/>
  <c r="D194" i="18"/>
  <c r="AM193" i="18"/>
  <c r="AL193" i="18"/>
  <c r="AK193" i="18"/>
  <c r="AJ193" i="18"/>
  <c r="AI193" i="18"/>
  <c r="AH193" i="18"/>
  <c r="AG193" i="18"/>
  <c r="AF193" i="18"/>
  <c r="AD193" i="18"/>
  <c r="AC193" i="18"/>
  <c r="AA193" i="18"/>
  <c r="Z193" i="18"/>
  <c r="Y193" i="18"/>
  <c r="X193" i="18"/>
  <c r="V193" i="18"/>
  <c r="U193" i="18"/>
  <c r="T193" i="18"/>
  <c r="S193" i="18"/>
  <c r="R193" i="18"/>
  <c r="Q193" i="18"/>
  <c r="P193" i="18"/>
  <c r="O193" i="18"/>
  <c r="N193" i="18"/>
  <c r="M193" i="18"/>
  <c r="L193" i="18"/>
  <c r="K193" i="18"/>
  <c r="J193" i="18"/>
  <c r="I193" i="18"/>
  <c r="H193" i="18"/>
  <c r="G193" i="18"/>
  <c r="E193" i="18"/>
  <c r="D193" i="18"/>
  <c r="AM192" i="18"/>
  <c r="AL192" i="18"/>
  <c r="AK192" i="18"/>
  <c r="AJ192" i="18"/>
  <c r="AI192" i="18"/>
  <c r="AH192" i="18"/>
  <c r="AG192" i="18"/>
  <c r="AF192" i="18"/>
  <c r="AD192" i="18"/>
  <c r="AC192" i="18"/>
  <c r="AA192" i="18"/>
  <c r="Z192" i="18"/>
  <c r="Y192" i="18"/>
  <c r="X192" i="18"/>
  <c r="V192" i="18"/>
  <c r="U192" i="18"/>
  <c r="T192" i="18"/>
  <c r="S192" i="18"/>
  <c r="R192" i="18"/>
  <c r="Q192" i="18"/>
  <c r="P192" i="18"/>
  <c r="O192" i="18"/>
  <c r="N192" i="18"/>
  <c r="M192" i="18"/>
  <c r="L192" i="18"/>
  <c r="K192" i="18"/>
  <c r="J192" i="18"/>
  <c r="I192" i="18"/>
  <c r="H192" i="18"/>
  <c r="G192" i="18"/>
  <c r="E192" i="18"/>
  <c r="D192" i="18"/>
  <c r="AM191" i="18"/>
  <c r="AL191" i="18"/>
  <c r="AK191" i="18"/>
  <c r="AJ191" i="18"/>
  <c r="AI191" i="18"/>
  <c r="AH191" i="18"/>
  <c r="AG191" i="18"/>
  <c r="AF191" i="18"/>
  <c r="AD191" i="18"/>
  <c r="AC191" i="18"/>
  <c r="AA191" i="18"/>
  <c r="Z191" i="18"/>
  <c r="Y191" i="18"/>
  <c r="X191" i="18"/>
  <c r="V191" i="18"/>
  <c r="U191" i="18"/>
  <c r="T191" i="18"/>
  <c r="S191" i="18"/>
  <c r="R191" i="18"/>
  <c r="Q191" i="18"/>
  <c r="P191" i="18"/>
  <c r="O191" i="18"/>
  <c r="N191" i="18"/>
  <c r="M191" i="18"/>
  <c r="L191" i="18"/>
  <c r="K191" i="18"/>
  <c r="J191" i="18"/>
  <c r="I191" i="18"/>
  <c r="H191" i="18"/>
  <c r="G191" i="18"/>
  <c r="E191" i="18"/>
  <c r="D191" i="18"/>
  <c r="AM190" i="18"/>
  <c r="AL190" i="18"/>
  <c r="AK190" i="18"/>
  <c r="AJ190" i="18"/>
  <c r="AI190" i="18"/>
  <c r="AH190" i="18"/>
  <c r="AG190" i="18"/>
  <c r="AF190" i="18"/>
  <c r="AD190" i="18"/>
  <c r="AC190" i="18"/>
  <c r="AA190" i="18"/>
  <c r="Z190" i="18"/>
  <c r="Y190" i="18"/>
  <c r="X190" i="18"/>
  <c r="V190" i="18"/>
  <c r="U190" i="18"/>
  <c r="T190" i="18"/>
  <c r="S190" i="18"/>
  <c r="R190" i="18"/>
  <c r="Q190" i="18"/>
  <c r="P190" i="18"/>
  <c r="O190" i="18"/>
  <c r="N190" i="18"/>
  <c r="M190" i="18"/>
  <c r="L190" i="18"/>
  <c r="K190" i="18"/>
  <c r="J190" i="18"/>
  <c r="I190" i="18"/>
  <c r="H190" i="18"/>
  <c r="G190" i="18"/>
  <c r="E190" i="18"/>
  <c r="D190" i="18"/>
  <c r="AM189" i="18"/>
  <c r="AL189" i="18"/>
  <c r="AK189" i="18"/>
  <c r="AJ189" i="18"/>
  <c r="AI189" i="18"/>
  <c r="AH189" i="18"/>
  <c r="AG189" i="18"/>
  <c r="AF189" i="18"/>
  <c r="AA189" i="18"/>
  <c r="Z189" i="18"/>
  <c r="Y189" i="18"/>
  <c r="X189" i="18"/>
  <c r="V189" i="18"/>
  <c r="U189" i="18"/>
  <c r="T189" i="18"/>
  <c r="S189" i="18"/>
  <c r="R189" i="18"/>
  <c r="Q189" i="18"/>
  <c r="P189" i="18"/>
  <c r="O189" i="18"/>
  <c r="N189" i="18"/>
  <c r="AM188" i="18"/>
  <c r="AL188" i="18"/>
  <c r="AK188" i="18"/>
  <c r="AJ188" i="18"/>
  <c r="AI188" i="18"/>
  <c r="AH188" i="18"/>
  <c r="AG188" i="18"/>
  <c r="AF188" i="18"/>
  <c r="AD188" i="18"/>
  <c r="AC188" i="18"/>
  <c r="AA188" i="18"/>
  <c r="Z188" i="18"/>
  <c r="Y188" i="18"/>
  <c r="X188" i="18"/>
  <c r="V188" i="18"/>
  <c r="U188" i="18"/>
  <c r="T188" i="18"/>
  <c r="S188" i="18"/>
  <c r="R188" i="18"/>
  <c r="Q188" i="18"/>
  <c r="P188" i="18"/>
  <c r="O188" i="18"/>
  <c r="N188" i="18"/>
  <c r="K188" i="18"/>
  <c r="J188" i="18"/>
  <c r="I188" i="18"/>
  <c r="H188" i="18"/>
  <c r="G188" i="18"/>
  <c r="E188" i="18"/>
  <c r="D188" i="18"/>
  <c r="AM187" i="18"/>
  <c r="AL187" i="18"/>
  <c r="AK187" i="18"/>
  <c r="AJ187" i="18"/>
  <c r="AI187" i="18"/>
  <c r="AH187" i="18"/>
  <c r="AG187" i="18"/>
  <c r="AF187" i="18"/>
  <c r="AD187" i="18"/>
  <c r="AC187" i="18"/>
  <c r="AA187" i="18"/>
  <c r="Z187" i="18"/>
  <c r="Y187" i="18"/>
  <c r="X187" i="18"/>
  <c r="V187" i="18"/>
  <c r="U187" i="18"/>
  <c r="T187" i="18"/>
  <c r="S187" i="18"/>
  <c r="R187" i="18"/>
  <c r="Q187" i="18"/>
  <c r="P187" i="18"/>
  <c r="O187" i="18"/>
  <c r="N187" i="18"/>
  <c r="M187" i="18"/>
  <c r="L187" i="18"/>
  <c r="K187" i="18"/>
  <c r="J187" i="18"/>
  <c r="I187" i="18"/>
  <c r="H187" i="18"/>
  <c r="G187" i="18"/>
  <c r="E187" i="18"/>
  <c r="D187" i="18"/>
  <c r="AM186" i="18"/>
  <c r="AL186" i="18"/>
  <c r="AK186" i="18"/>
  <c r="AJ186" i="18"/>
  <c r="AI186" i="18"/>
  <c r="AH186" i="18"/>
  <c r="AG186" i="18"/>
  <c r="AF186" i="18"/>
  <c r="AD186" i="18"/>
  <c r="AC186" i="18"/>
  <c r="AA186" i="18"/>
  <c r="Z186" i="18"/>
  <c r="Y186" i="18"/>
  <c r="X186" i="18"/>
  <c r="V186" i="18"/>
  <c r="U186" i="18"/>
  <c r="T186" i="18"/>
  <c r="S186" i="18"/>
  <c r="R186" i="18"/>
  <c r="Q186" i="18"/>
  <c r="P186" i="18"/>
  <c r="O186" i="18"/>
  <c r="N186" i="18"/>
  <c r="M186" i="18"/>
  <c r="L186" i="18"/>
  <c r="K186" i="18"/>
  <c r="J186" i="18"/>
  <c r="I186" i="18"/>
  <c r="H186" i="18"/>
  <c r="G186" i="18"/>
  <c r="E186" i="18"/>
  <c r="D186" i="18"/>
  <c r="AM185" i="18"/>
  <c r="AL185" i="18"/>
  <c r="AK185" i="18"/>
  <c r="AJ185" i="18"/>
  <c r="AI185" i="18"/>
  <c r="AH185" i="18"/>
  <c r="AG185" i="18"/>
  <c r="AF185" i="18"/>
  <c r="AD185" i="18"/>
  <c r="AC185" i="18"/>
  <c r="AA185" i="18"/>
  <c r="Z185" i="18"/>
  <c r="Y185" i="18"/>
  <c r="X185" i="18"/>
  <c r="V185" i="18"/>
  <c r="U185" i="18"/>
  <c r="T185" i="18"/>
  <c r="S185" i="18"/>
  <c r="R185" i="18"/>
  <c r="Q185" i="18"/>
  <c r="P185" i="18"/>
  <c r="O185" i="18"/>
  <c r="N185" i="18"/>
  <c r="M185" i="18"/>
  <c r="L185" i="18"/>
  <c r="K185" i="18"/>
  <c r="J185" i="18"/>
  <c r="I185" i="18"/>
  <c r="H185" i="18"/>
  <c r="G185" i="18"/>
  <c r="E185" i="18"/>
  <c r="D185" i="18"/>
  <c r="AM184" i="18"/>
  <c r="AL184" i="18"/>
  <c r="AK184" i="18"/>
  <c r="AJ184" i="18"/>
  <c r="AI184" i="18"/>
  <c r="AH184" i="18"/>
  <c r="AG184" i="18"/>
  <c r="AF184" i="18"/>
  <c r="AD184" i="18"/>
  <c r="AC184" i="18"/>
  <c r="AA184" i="18"/>
  <c r="Z184" i="18"/>
  <c r="Y184" i="18"/>
  <c r="X184" i="18"/>
  <c r="V184" i="18"/>
  <c r="U184" i="18"/>
  <c r="T184" i="18"/>
  <c r="S184" i="18"/>
  <c r="R184" i="18"/>
  <c r="Q184" i="18"/>
  <c r="P184" i="18"/>
  <c r="O184" i="18"/>
  <c r="N184" i="18"/>
  <c r="M184" i="18"/>
  <c r="L184" i="18"/>
  <c r="K184" i="18"/>
  <c r="J184" i="18"/>
  <c r="I184" i="18"/>
  <c r="H184" i="18"/>
  <c r="G184" i="18"/>
  <c r="E184" i="18"/>
  <c r="D184" i="18"/>
  <c r="AM183" i="18"/>
  <c r="AL183" i="18"/>
  <c r="AK183" i="18"/>
  <c r="AJ183" i="18"/>
  <c r="AI183" i="18"/>
  <c r="AH183" i="18"/>
  <c r="AG183" i="18"/>
  <c r="AF183" i="18"/>
  <c r="AD183" i="18"/>
  <c r="AC183" i="18"/>
  <c r="AA183" i="18"/>
  <c r="Z183" i="18"/>
  <c r="Y183" i="18"/>
  <c r="X183" i="18"/>
  <c r="V183" i="18"/>
  <c r="U183" i="18"/>
  <c r="T183" i="18"/>
  <c r="S183" i="18"/>
  <c r="R183" i="18"/>
  <c r="Q183" i="18"/>
  <c r="P183" i="18"/>
  <c r="O183" i="18"/>
  <c r="N183" i="18"/>
  <c r="M183" i="18"/>
  <c r="L183" i="18"/>
  <c r="K183" i="18"/>
  <c r="J183" i="18"/>
  <c r="I183" i="18"/>
  <c r="H183" i="18"/>
  <c r="G183" i="18"/>
  <c r="E183" i="18"/>
  <c r="D183" i="18"/>
  <c r="AM182" i="18"/>
  <c r="AL182" i="18"/>
  <c r="AK182" i="18"/>
  <c r="AJ182" i="18"/>
  <c r="AI182" i="18"/>
  <c r="AH182" i="18"/>
  <c r="AG182" i="18"/>
  <c r="AF182" i="18"/>
  <c r="AD182" i="18"/>
  <c r="AC182" i="18"/>
  <c r="AA182" i="18"/>
  <c r="Z182" i="18"/>
  <c r="Y182" i="18"/>
  <c r="X182" i="18"/>
  <c r="V182" i="18"/>
  <c r="U182" i="18"/>
  <c r="T182" i="18"/>
  <c r="S182" i="18"/>
  <c r="R182" i="18"/>
  <c r="Q182" i="18"/>
  <c r="P182" i="18"/>
  <c r="O182" i="18"/>
  <c r="N182" i="18"/>
  <c r="M182" i="18"/>
  <c r="L182" i="18"/>
  <c r="K182" i="18"/>
  <c r="J182" i="18"/>
  <c r="H182" i="18"/>
  <c r="G182" i="18"/>
  <c r="D182" i="18"/>
  <c r="AM181" i="18"/>
  <c r="AL181" i="18"/>
  <c r="AK181" i="18"/>
  <c r="AJ181" i="18"/>
  <c r="AI181" i="18"/>
  <c r="AH181" i="18"/>
  <c r="AG181" i="18"/>
  <c r="AF181" i="18"/>
  <c r="AD181" i="18"/>
  <c r="AC181" i="18"/>
  <c r="AA181" i="18"/>
  <c r="Z181" i="18"/>
  <c r="Y181" i="18"/>
  <c r="X181" i="18"/>
  <c r="V181" i="18"/>
  <c r="U181" i="18"/>
  <c r="T181" i="18"/>
  <c r="S181" i="18"/>
  <c r="R181" i="18"/>
  <c r="Q181" i="18"/>
  <c r="P181" i="18"/>
  <c r="O181" i="18"/>
  <c r="N181" i="18"/>
  <c r="M181" i="18"/>
  <c r="L181" i="18"/>
  <c r="K181" i="18"/>
  <c r="J181" i="18"/>
  <c r="I181" i="18"/>
  <c r="H181" i="18"/>
  <c r="G181" i="18"/>
  <c r="E181" i="18"/>
  <c r="D181" i="18"/>
  <c r="AM180" i="18"/>
  <c r="AL180" i="18"/>
  <c r="AK180" i="18"/>
  <c r="AJ180" i="18"/>
  <c r="AI180" i="18"/>
  <c r="AH180" i="18"/>
  <c r="AG180" i="18"/>
  <c r="AF180" i="18"/>
  <c r="AA180" i="18"/>
  <c r="Z180" i="18"/>
  <c r="Y180" i="18"/>
  <c r="X180" i="18"/>
  <c r="V180" i="18"/>
  <c r="U180" i="18"/>
  <c r="T180" i="18"/>
  <c r="S180" i="18"/>
  <c r="R180" i="18"/>
  <c r="Q180" i="18"/>
  <c r="P180" i="18"/>
  <c r="O180" i="18"/>
  <c r="N180" i="18"/>
  <c r="M180" i="18"/>
  <c r="L180" i="18"/>
  <c r="K180" i="18"/>
  <c r="J180" i="18"/>
  <c r="H180" i="18"/>
  <c r="G180" i="18"/>
  <c r="D180" i="18"/>
  <c r="AM179" i="18"/>
  <c r="AL179" i="18"/>
  <c r="AK179" i="18"/>
  <c r="AJ179" i="18"/>
  <c r="AI179" i="18"/>
  <c r="AH179" i="18"/>
  <c r="AG179" i="18"/>
  <c r="AF179" i="18"/>
  <c r="AD179" i="18"/>
  <c r="AC179" i="18"/>
  <c r="AA179" i="18"/>
  <c r="Z179" i="18"/>
  <c r="Y179" i="18"/>
  <c r="X179" i="18"/>
  <c r="V179" i="18"/>
  <c r="U179" i="18"/>
  <c r="T179" i="18"/>
  <c r="S179" i="18"/>
  <c r="R179" i="18"/>
  <c r="Q179" i="18"/>
  <c r="P179" i="18"/>
  <c r="O179" i="18"/>
  <c r="N179" i="18"/>
  <c r="M179" i="18"/>
  <c r="L179" i="18"/>
  <c r="K179" i="18"/>
  <c r="J179" i="18"/>
  <c r="I179" i="18"/>
  <c r="H179" i="18"/>
  <c r="G179" i="18"/>
  <c r="E179" i="18"/>
  <c r="D179" i="18"/>
  <c r="AM178" i="18"/>
  <c r="AL178" i="18"/>
  <c r="AK178" i="18"/>
  <c r="AJ178" i="18"/>
  <c r="AI178" i="18"/>
  <c r="AH178" i="18"/>
  <c r="AG178" i="18"/>
  <c r="AF178" i="18"/>
  <c r="AD178" i="18"/>
  <c r="AC178" i="18"/>
  <c r="AA178" i="18"/>
  <c r="Z178" i="18"/>
  <c r="Y178" i="18"/>
  <c r="X178" i="18"/>
  <c r="V178" i="18"/>
  <c r="U178" i="18"/>
  <c r="T178" i="18"/>
  <c r="S178" i="18"/>
  <c r="R178" i="18"/>
  <c r="Q178" i="18"/>
  <c r="P178" i="18"/>
  <c r="O178" i="18"/>
  <c r="N178" i="18"/>
  <c r="M178" i="18"/>
  <c r="L178" i="18"/>
  <c r="K178" i="18"/>
  <c r="J178" i="18"/>
  <c r="H178" i="18"/>
  <c r="G178" i="18"/>
  <c r="D178" i="18"/>
  <c r="AM177" i="18"/>
  <c r="AL177" i="18"/>
  <c r="AK177" i="18"/>
  <c r="AJ177" i="18"/>
  <c r="AI177" i="18"/>
  <c r="AH177" i="18"/>
  <c r="AG177" i="18"/>
  <c r="AF177" i="18"/>
  <c r="AD177" i="18"/>
  <c r="AC177" i="18"/>
  <c r="AA177" i="18"/>
  <c r="Z177" i="18"/>
  <c r="Y177" i="18"/>
  <c r="X177" i="18"/>
  <c r="V177" i="18"/>
  <c r="U177" i="18"/>
  <c r="T177" i="18"/>
  <c r="S177" i="18"/>
  <c r="R177" i="18"/>
  <c r="Q177" i="18"/>
  <c r="P177" i="18"/>
  <c r="O177" i="18"/>
  <c r="N177" i="18"/>
  <c r="L177" i="18"/>
  <c r="AM176" i="18"/>
  <c r="AL176" i="18"/>
  <c r="AK176" i="18"/>
  <c r="AJ176" i="18"/>
  <c r="AI176" i="18"/>
  <c r="AH176" i="18"/>
  <c r="AG176" i="18"/>
  <c r="AF176" i="18"/>
  <c r="AD176" i="18"/>
  <c r="AC176" i="18"/>
  <c r="AA176" i="18"/>
  <c r="Z176" i="18"/>
  <c r="Y176" i="18"/>
  <c r="X176" i="18"/>
  <c r="V176" i="18"/>
  <c r="U176" i="18"/>
  <c r="T176" i="18"/>
  <c r="S176" i="18"/>
  <c r="R176" i="18"/>
  <c r="Q176" i="18"/>
  <c r="P176" i="18"/>
  <c r="O176" i="18"/>
  <c r="N176" i="18"/>
  <c r="AM175" i="18"/>
  <c r="AL175" i="18"/>
  <c r="AK175" i="18"/>
  <c r="AJ175" i="18"/>
  <c r="AI175" i="18"/>
  <c r="AH175" i="18"/>
  <c r="AG175" i="18"/>
  <c r="AF175" i="18"/>
  <c r="AD175" i="18"/>
  <c r="AC175" i="18"/>
  <c r="Z175" i="18"/>
  <c r="Y175" i="18"/>
  <c r="V175" i="18"/>
  <c r="U175" i="18"/>
  <c r="T175" i="18"/>
  <c r="S175" i="18"/>
  <c r="R175" i="18"/>
  <c r="Q175" i="18"/>
  <c r="P175" i="18"/>
  <c r="O175" i="18"/>
  <c r="N175" i="18"/>
  <c r="AM174" i="18"/>
  <c r="AL174" i="18"/>
  <c r="AK174" i="18"/>
  <c r="AJ174" i="18"/>
  <c r="AI174" i="18"/>
  <c r="AH174" i="18"/>
  <c r="AG174" i="18"/>
  <c r="AF174" i="18"/>
  <c r="AD174" i="18"/>
  <c r="AC174" i="18"/>
  <c r="AA174" i="18"/>
  <c r="Z174" i="18"/>
  <c r="Y174" i="18"/>
  <c r="X174" i="18"/>
  <c r="V174" i="18"/>
  <c r="U174" i="18"/>
  <c r="T174" i="18"/>
  <c r="S174" i="18"/>
  <c r="R174" i="18"/>
  <c r="Q174" i="18"/>
  <c r="P174" i="18"/>
  <c r="O174" i="18"/>
  <c r="N174" i="18"/>
  <c r="AM173" i="18"/>
  <c r="AL173" i="18"/>
  <c r="AK173" i="18"/>
  <c r="AJ173" i="18"/>
  <c r="AI173" i="18"/>
  <c r="AH173" i="18"/>
  <c r="AG173" i="18"/>
  <c r="AF173" i="18"/>
  <c r="AD173" i="18"/>
  <c r="AC173" i="18"/>
  <c r="AA173" i="18"/>
  <c r="Z173" i="18"/>
  <c r="Y173" i="18"/>
  <c r="X173" i="18"/>
  <c r="V173" i="18"/>
  <c r="U173" i="18"/>
  <c r="T173" i="18"/>
  <c r="S173" i="18"/>
  <c r="R173" i="18"/>
  <c r="Q173" i="18"/>
  <c r="P173" i="18"/>
  <c r="O173" i="18"/>
  <c r="N173" i="18"/>
  <c r="L173" i="18"/>
  <c r="AM172" i="18"/>
  <c r="AL172" i="18"/>
  <c r="AK172" i="18"/>
  <c r="AJ172" i="18"/>
  <c r="AI172" i="18"/>
  <c r="AH172" i="18"/>
  <c r="AG172" i="18"/>
  <c r="AF172" i="18"/>
  <c r="AD172" i="18"/>
  <c r="AC172" i="18"/>
  <c r="AA172" i="18"/>
  <c r="Z172" i="18"/>
  <c r="Y172" i="18"/>
  <c r="X172" i="18"/>
  <c r="V172" i="18"/>
  <c r="U172" i="18"/>
  <c r="T172" i="18"/>
  <c r="S172" i="18"/>
  <c r="R172" i="18"/>
  <c r="Q172" i="18"/>
  <c r="P172" i="18"/>
  <c r="O172" i="18"/>
  <c r="N172" i="18"/>
  <c r="M172" i="18"/>
  <c r="L172" i="18"/>
  <c r="AM171" i="18"/>
  <c r="AL171" i="18"/>
  <c r="AK171" i="18"/>
  <c r="AJ171" i="18"/>
  <c r="AI171" i="18"/>
  <c r="AH171" i="18"/>
  <c r="AG171" i="18"/>
  <c r="AF171" i="18"/>
  <c r="AD171" i="18"/>
  <c r="AC171" i="18"/>
  <c r="AA171" i="18"/>
  <c r="Z171" i="18"/>
  <c r="Y171" i="18"/>
  <c r="X171" i="18"/>
  <c r="V171" i="18"/>
  <c r="U171" i="18"/>
  <c r="T171" i="18"/>
  <c r="S171" i="18"/>
  <c r="R171" i="18"/>
  <c r="Q171" i="18"/>
  <c r="P171" i="18"/>
  <c r="O171" i="18"/>
  <c r="N171" i="18"/>
  <c r="J171" i="18"/>
  <c r="AM170" i="18"/>
  <c r="AL170" i="18"/>
  <c r="AK170" i="18"/>
  <c r="AJ170" i="18"/>
  <c r="AI170" i="18"/>
  <c r="AH170" i="18"/>
  <c r="AG170" i="18"/>
  <c r="AF170" i="18"/>
  <c r="AD170" i="18"/>
  <c r="AC170" i="18"/>
  <c r="AA170" i="18"/>
  <c r="Z170" i="18"/>
  <c r="Y170" i="18"/>
  <c r="X170" i="18"/>
  <c r="V170" i="18"/>
  <c r="U170" i="18"/>
  <c r="T170" i="18"/>
  <c r="S170" i="18"/>
  <c r="R170" i="18"/>
  <c r="Q170" i="18"/>
  <c r="P170" i="18"/>
  <c r="O170" i="18"/>
  <c r="N170" i="18"/>
  <c r="H170" i="18"/>
  <c r="AM169" i="18"/>
  <c r="AL169" i="18"/>
  <c r="AK169" i="18"/>
  <c r="AJ169" i="18"/>
  <c r="AI169" i="18"/>
  <c r="AH169" i="18"/>
  <c r="AG169" i="18"/>
  <c r="AF169" i="18"/>
  <c r="AD169" i="18"/>
  <c r="AC169" i="18"/>
  <c r="AA169" i="18"/>
  <c r="Z169" i="18"/>
  <c r="Y169" i="18"/>
  <c r="V169" i="18"/>
  <c r="U169" i="18"/>
  <c r="T169" i="18"/>
  <c r="S169" i="18"/>
  <c r="R169" i="18"/>
  <c r="Q169" i="18"/>
  <c r="P169" i="18"/>
  <c r="O169" i="18"/>
  <c r="N169" i="18"/>
  <c r="AM168" i="18"/>
  <c r="AL168" i="18"/>
  <c r="AK168" i="18"/>
  <c r="AJ168" i="18"/>
  <c r="AI168" i="18"/>
  <c r="AH168" i="18"/>
  <c r="AG168" i="18"/>
  <c r="AF168" i="18"/>
  <c r="AD168" i="18"/>
  <c r="AC168" i="18"/>
  <c r="AA168" i="18"/>
  <c r="Z168" i="18"/>
  <c r="Y168" i="18"/>
  <c r="X168" i="18"/>
  <c r="V168" i="18"/>
  <c r="U168" i="18"/>
  <c r="T168" i="18"/>
  <c r="S168" i="18"/>
  <c r="R168" i="18"/>
  <c r="Q168" i="18"/>
  <c r="P168" i="18"/>
  <c r="O168" i="18"/>
  <c r="N168" i="18"/>
  <c r="AM167" i="18"/>
  <c r="AL167" i="18"/>
  <c r="AK167" i="18"/>
  <c r="AJ167" i="18"/>
  <c r="AI167" i="18"/>
  <c r="AH167" i="18"/>
  <c r="AG167" i="18"/>
  <c r="AF167" i="18"/>
  <c r="AD167" i="18"/>
  <c r="AC167" i="18"/>
  <c r="AA167" i="18"/>
  <c r="Z167" i="18"/>
  <c r="Y167" i="18"/>
  <c r="X167" i="18"/>
  <c r="V167" i="18"/>
  <c r="U167" i="18"/>
  <c r="T167" i="18"/>
  <c r="S167" i="18"/>
  <c r="R167" i="18"/>
  <c r="Q167" i="18"/>
  <c r="P167" i="18"/>
  <c r="O167" i="18"/>
  <c r="N167" i="18"/>
  <c r="AM166" i="18"/>
  <c r="AL166" i="18"/>
  <c r="AK166" i="18"/>
  <c r="AJ166" i="18"/>
  <c r="AI166" i="18"/>
  <c r="AH166" i="18"/>
  <c r="AG166" i="18"/>
  <c r="AF166" i="18"/>
  <c r="AD166" i="18"/>
  <c r="AC166" i="18"/>
  <c r="AA166" i="18"/>
  <c r="Z166" i="18"/>
  <c r="Y166" i="18"/>
  <c r="X166" i="18"/>
  <c r="V166" i="18"/>
  <c r="U166" i="18"/>
  <c r="T166" i="18"/>
  <c r="S166" i="18"/>
  <c r="R166" i="18"/>
  <c r="Q166" i="18"/>
  <c r="P166" i="18"/>
  <c r="O166" i="18"/>
  <c r="N166" i="18"/>
  <c r="AM165" i="18"/>
  <c r="AL165" i="18"/>
  <c r="AK165" i="18"/>
  <c r="AJ165" i="18"/>
  <c r="AI165" i="18"/>
  <c r="AH165" i="18"/>
  <c r="AG165" i="18"/>
  <c r="AF165" i="18"/>
  <c r="AD165" i="18"/>
  <c r="AC165" i="18"/>
  <c r="AA165" i="18"/>
  <c r="Z165" i="18"/>
  <c r="Y165" i="18"/>
  <c r="X165" i="18"/>
  <c r="V165" i="18"/>
  <c r="U165" i="18"/>
  <c r="T165" i="18"/>
  <c r="S165" i="18"/>
  <c r="R165" i="18"/>
  <c r="Q165" i="18"/>
  <c r="P165" i="18"/>
  <c r="O165" i="18"/>
  <c r="N165" i="18"/>
  <c r="AM164" i="18"/>
  <c r="AL164" i="18"/>
  <c r="AK164" i="18"/>
  <c r="AJ164" i="18"/>
  <c r="AI164" i="18"/>
  <c r="AH164" i="18"/>
  <c r="AG164" i="18"/>
  <c r="AF164" i="18"/>
  <c r="AD164" i="18"/>
  <c r="AC164" i="18"/>
  <c r="AA164" i="18"/>
  <c r="Z164" i="18"/>
  <c r="Y164" i="18"/>
  <c r="X164" i="18"/>
  <c r="V164" i="18"/>
  <c r="U164" i="18"/>
  <c r="T164" i="18"/>
  <c r="S164" i="18"/>
  <c r="R164" i="18"/>
  <c r="Q164" i="18"/>
  <c r="P164" i="18"/>
  <c r="O164" i="18"/>
  <c r="N164" i="18"/>
  <c r="AM163" i="18"/>
  <c r="AL163" i="18"/>
  <c r="AK163" i="18"/>
  <c r="AJ163" i="18"/>
  <c r="AI163" i="18"/>
  <c r="AH163" i="18"/>
  <c r="AG163" i="18"/>
  <c r="AF163" i="18"/>
  <c r="AD163" i="18"/>
  <c r="AC163" i="18"/>
  <c r="AA163" i="18"/>
  <c r="Z163" i="18"/>
  <c r="Y163" i="18"/>
  <c r="X163" i="18"/>
  <c r="V163" i="18"/>
  <c r="U163" i="18"/>
  <c r="T163" i="18"/>
  <c r="S163" i="18"/>
  <c r="R163" i="18"/>
  <c r="Q163" i="18"/>
  <c r="P163" i="18"/>
  <c r="O163" i="18"/>
  <c r="N163" i="18"/>
  <c r="AM162" i="18"/>
  <c r="AL162" i="18"/>
  <c r="AK162" i="18"/>
  <c r="AJ162" i="18"/>
  <c r="AI162" i="18"/>
  <c r="AH162" i="18"/>
  <c r="AG162" i="18"/>
  <c r="AF162" i="18"/>
  <c r="AD162" i="18"/>
  <c r="AC162" i="18"/>
  <c r="AA162" i="18"/>
  <c r="Z162" i="18"/>
  <c r="Y162" i="18"/>
  <c r="X162" i="18"/>
  <c r="V162" i="18"/>
  <c r="U162" i="18"/>
  <c r="T162" i="18"/>
  <c r="S162" i="18"/>
  <c r="R162" i="18"/>
  <c r="Q162" i="18"/>
  <c r="P162" i="18"/>
  <c r="O162" i="18"/>
  <c r="N162" i="18"/>
  <c r="AM161" i="18"/>
  <c r="AL161" i="18"/>
  <c r="AK161" i="18"/>
  <c r="AJ161" i="18"/>
  <c r="AI161" i="18"/>
  <c r="AH161" i="18"/>
  <c r="AG161" i="18"/>
  <c r="AF161" i="18"/>
  <c r="AD161" i="18"/>
  <c r="AC161" i="18"/>
  <c r="AA161" i="18"/>
  <c r="Z161" i="18"/>
  <c r="Y161" i="18"/>
  <c r="X161" i="18"/>
  <c r="V161" i="18"/>
  <c r="U161" i="18"/>
  <c r="T161" i="18"/>
  <c r="S161" i="18"/>
  <c r="R161" i="18"/>
  <c r="Q161" i="18"/>
  <c r="P161" i="18"/>
  <c r="O161" i="18"/>
  <c r="N161" i="18"/>
  <c r="AM160" i="18"/>
  <c r="AL160" i="18"/>
  <c r="AK160" i="18"/>
  <c r="AJ160" i="18"/>
  <c r="AI160" i="18"/>
  <c r="AH160" i="18"/>
  <c r="AG160" i="18"/>
  <c r="AF160" i="18"/>
  <c r="AD160" i="18"/>
  <c r="AC160" i="18"/>
  <c r="AA160" i="18"/>
  <c r="Z160" i="18"/>
  <c r="Y160" i="18"/>
  <c r="X160" i="18"/>
  <c r="V160" i="18"/>
  <c r="U160" i="18"/>
  <c r="T160" i="18"/>
  <c r="S160" i="18"/>
  <c r="R160" i="18"/>
  <c r="Q160" i="18"/>
  <c r="P160" i="18"/>
  <c r="O160" i="18"/>
  <c r="N160" i="18"/>
  <c r="G160" i="18"/>
  <c r="AM159" i="18"/>
  <c r="AL159" i="18"/>
  <c r="AK159" i="18"/>
  <c r="AJ159" i="18"/>
  <c r="AI159" i="18"/>
  <c r="AH159" i="18"/>
  <c r="AG159" i="18"/>
  <c r="AF159" i="18"/>
  <c r="AD159" i="18"/>
  <c r="AC159" i="18"/>
  <c r="AA159" i="18"/>
  <c r="Z159" i="18"/>
  <c r="Y159" i="18"/>
  <c r="X159" i="18"/>
  <c r="V159" i="18"/>
  <c r="U159" i="18"/>
  <c r="T159" i="18"/>
  <c r="S159" i="18"/>
  <c r="R159" i="18"/>
  <c r="Q159" i="18"/>
  <c r="P159" i="18"/>
  <c r="O159" i="18"/>
  <c r="N159" i="18"/>
  <c r="H159" i="18"/>
  <c r="AM158" i="18"/>
  <c r="AL158" i="18"/>
  <c r="AK158" i="18"/>
  <c r="AJ158" i="18"/>
  <c r="AI158" i="18"/>
  <c r="AH158" i="18"/>
  <c r="AG158" i="18"/>
  <c r="AF158" i="18"/>
  <c r="AD158" i="18"/>
  <c r="AC158" i="18"/>
  <c r="AA158" i="18"/>
  <c r="Z158" i="18"/>
  <c r="Y158" i="18"/>
  <c r="X158" i="18"/>
  <c r="V158" i="18"/>
  <c r="U158" i="18"/>
  <c r="T158" i="18"/>
  <c r="S158" i="18"/>
  <c r="R158" i="18"/>
  <c r="Q158" i="18"/>
  <c r="P158" i="18"/>
  <c r="O158" i="18"/>
  <c r="N158" i="18"/>
  <c r="G158" i="18"/>
  <c r="AM157" i="18"/>
  <c r="AL157" i="18"/>
  <c r="AK157" i="18"/>
  <c r="AJ157" i="18"/>
  <c r="AI157" i="18"/>
  <c r="AH157" i="18"/>
  <c r="AG157" i="18"/>
  <c r="AF157" i="18"/>
  <c r="AD157" i="18"/>
  <c r="AC157" i="18"/>
  <c r="AA157" i="18"/>
  <c r="Z157" i="18"/>
  <c r="Y157" i="18"/>
  <c r="X157" i="18"/>
  <c r="V157" i="18"/>
  <c r="U157" i="18"/>
  <c r="T157" i="18"/>
  <c r="S157" i="18"/>
  <c r="R157" i="18"/>
  <c r="Q157" i="18"/>
  <c r="P157" i="18"/>
  <c r="O157" i="18"/>
  <c r="N157" i="18"/>
  <c r="AM156" i="18"/>
  <c r="AL156" i="18"/>
  <c r="AK156" i="18"/>
  <c r="AJ156" i="18"/>
  <c r="AI156" i="18"/>
  <c r="AH156" i="18"/>
  <c r="AG156" i="18"/>
  <c r="AF156" i="18"/>
  <c r="AD156" i="18"/>
  <c r="AC156" i="18"/>
  <c r="AA156" i="18"/>
  <c r="Z156" i="18"/>
  <c r="Y156" i="18"/>
  <c r="X156" i="18"/>
  <c r="V156" i="18"/>
  <c r="U156" i="18"/>
  <c r="T156" i="18"/>
  <c r="S156" i="18"/>
  <c r="R156" i="18"/>
  <c r="Q156" i="18"/>
  <c r="P156" i="18"/>
  <c r="O156" i="18"/>
  <c r="N156" i="18"/>
  <c r="AM155" i="18"/>
  <c r="AL155" i="18"/>
  <c r="AK155" i="18"/>
  <c r="AJ155" i="18"/>
  <c r="AI155" i="18"/>
  <c r="AH155" i="18"/>
  <c r="AG155" i="18"/>
  <c r="AF155" i="18"/>
  <c r="AD155" i="18"/>
  <c r="AC155" i="18"/>
  <c r="AA155" i="18"/>
  <c r="Z155" i="18"/>
  <c r="Y155" i="18"/>
  <c r="X155" i="18"/>
  <c r="V155" i="18"/>
  <c r="U155" i="18"/>
  <c r="T155" i="18"/>
  <c r="S155" i="18"/>
  <c r="R155" i="18"/>
  <c r="Q155" i="18"/>
  <c r="P155" i="18"/>
  <c r="O155" i="18"/>
  <c r="N155" i="18"/>
  <c r="M155" i="18"/>
  <c r="L155" i="18"/>
  <c r="AM154" i="18"/>
  <c r="AL154" i="18"/>
  <c r="AK154" i="18"/>
  <c r="AJ154" i="18"/>
  <c r="AI154" i="18"/>
  <c r="AH154" i="18"/>
  <c r="AG154" i="18"/>
  <c r="AF154" i="18"/>
  <c r="AD154" i="18"/>
  <c r="AC154" i="18"/>
  <c r="AA154" i="18"/>
  <c r="Z154" i="18"/>
  <c r="Y154" i="18"/>
  <c r="X154" i="18"/>
  <c r="V154" i="18"/>
  <c r="U154" i="18"/>
  <c r="T154" i="18"/>
  <c r="S154" i="18"/>
  <c r="R154" i="18"/>
  <c r="Q154" i="18"/>
  <c r="P154" i="18"/>
  <c r="O154" i="18"/>
  <c r="N154" i="18"/>
  <c r="AM153" i="18"/>
  <c r="AL153" i="18"/>
  <c r="AK153" i="18"/>
  <c r="AJ153" i="18"/>
  <c r="AI153" i="18"/>
  <c r="AH153" i="18"/>
  <c r="AG153" i="18"/>
  <c r="AF153" i="18"/>
  <c r="AD153" i="18"/>
  <c r="AC153" i="18"/>
  <c r="AA153" i="18"/>
  <c r="Z153" i="18"/>
  <c r="Y153" i="18"/>
  <c r="X153" i="18"/>
  <c r="V153" i="18"/>
  <c r="U153" i="18"/>
  <c r="T153" i="18"/>
  <c r="S153" i="18"/>
  <c r="R153" i="18"/>
  <c r="Q153" i="18"/>
  <c r="P153" i="18"/>
  <c r="O153" i="18"/>
  <c r="N153" i="18"/>
  <c r="AM152" i="18"/>
  <c r="AL152" i="18"/>
  <c r="AK152" i="18"/>
  <c r="AJ152" i="18"/>
  <c r="AI152" i="18"/>
  <c r="AH152" i="18"/>
  <c r="AG152" i="18"/>
  <c r="AF152" i="18"/>
  <c r="AD152" i="18"/>
  <c r="AC152" i="18"/>
  <c r="AA152" i="18"/>
  <c r="Z152" i="18"/>
  <c r="Y152" i="18"/>
  <c r="V152" i="18"/>
  <c r="U152" i="18"/>
  <c r="T152" i="18"/>
  <c r="S152" i="18"/>
  <c r="R152" i="18"/>
  <c r="Q152" i="18"/>
  <c r="P152" i="18"/>
  <c r="O152" i="18"/>
  <c r="N152" i="18"/>
  <c r="M152" i="18"/>
  <c r="AM151" i="18"/>
  <c r="AL151" i="18"/>
  <c r="AK151" i="18"/>
  <c r="AJ151" i="18"/>
  <c r="AI151" i="18"/>
  <c r="AH151" i="18"/>
  <c r="AG151" i="18"/>
  <c r="AF151" i="18"/>
  <c r="AD151" i="18"/>
  <c r="AC151" i="18"/>
  <c r="AA151" i="18"/>
  <c r="Z151" i="18"/>
  <c r="Y151" i="18"/>
  <c r="X151" i="18"/>
  <c r="V151" i="18"/>
  <c r="U151" i="18"/>
  <c r="T151" i="18"/>
  <c r="S151" i="18"/>
  <c r="R151" i="18"/>
  <c r="Q151" i="18"/>
  <c r="P151" i="18"/>
  <c r="O151" i="18"/>
  <c r="N151" i="18"/>
  <c r="K151" i="18"/>
  <c r="AM150" i="18"/>
  <c r="AL150" i="18"/>
  <c r="AK150" i="18"/>
  <c r="AJ150" i="18"/>
  <c r="AI150" i="18"/>
  <c r="AH150" i="18"/>
  <c r="AG150" i="18"/>
  <c r="AF150" i="18"/>
  <c r="AD150" i="18"/>
  <c r="AC150" i="18"/>
  <c r="AA150" i="18"/>
  <c r="Z150" i="18"/>
  <c r="Y150" i="18"/>
  <c r="X150" i="18"/>
  <c r="V150" i="18"/>
  <c r="U150" i="18"/>
  <c r="T150" i="18"/>
  <c r="S150" i="18"/>
  <c r="R150" i="18"/>
  <c r="Q150" i="18"/>
  <c r="P150" i="18"/>
  <c r="O150" i="18"/>
  <c r="N150" i="18"/>
  <c r="AM149" i="18"/>
  <c r="AL149" i="18"/>
  <c r="AK149" i="18"/>
  <c r="AJ149" i="18"/>
  <c r="AI149" i="18"/>
  <c r="AH149" i="18"/>
  <c r="AG149" i="18"/>
  <c r="AF149" i="18"/>
  <c r="AD149" i="18"/>
  <c r="AC149" i="18"/>
  <c r="AA149" i="18"/>
  <c r="Z149" i="18"/>
  <c r="Y149" i="18"/>
  <c r="X149" i="18"/>
  <c r="V149" i="18"/>
  <c r="U149" i="18"/>
  <c r="T149" i="18"/>
  <c r="S149" i="18"/>
  <c r="R149" i="18"/>
  <c r="Q149" i="18"/>
  <c r="P149" i="18"/>
  <c r="O149" i="18"/>
  <c r="N149" i="18"/>
  <c r="AM148" i="18"/>
  <c r="AL148" i="18"/>
  <c r="AK148" i="18"/>
  <c r="AJ148" i="18"/>
  <c r="AI148" i="18"/>
  <c r="AH148" i="18"/>
  <c r="AG148" i="18"/>
  <c r="AF148" i="18"/>
  <c r="AD148" i="18"/>
  <c r="AC148" i="18"/>
  <c r="AA148" i="18"/>
  <c r="Z148" i="18"/>
  <c r="Y148" i="18"/>
  <c r="V148" i="18"/>
  <c r="U148" i="18"/>
  <c r="T148" i="18"/>
  <c r="S148" i="18"/>
  <c r="R148" i="18"/>
  <c r="Q148" i="18"/>
  <c r="P148" i="18"/>
  <c r="O148" i="18"/>
  <c r="N148" i="18"/>
  <c r="I148" i="18"/>
  <c r="AM147" i="18"/>
  <c r="AL147" i="18"/>
  <c r="AK147" i="18"/>
  <c r="AJ147" i="18"/>
  <c r="AI147" i="18"/>
  <c r="AH147" i="18"/>
  <c r="AG147" i="18"/>
  <c r="AF147" i="18"/>
  <c r="AD147" i="18"/>
  <c r="AC147" i="18"/>
  <c r="AA147" i="18"/>
  <c r="Z147" i="18"/>
  <c r="Y147" i="18"/>
  <c r="V147" i="18"/>
  <c r="U147" i="18"/>
  <c r="T147" i="18"/>
  <c r="S147" i="18"/>
  <c r="R147" i="18"/>
  <c r="Q147" i="18"/>
  <c r="P147" i="18"/>
  <c r="O147" i="18"/>
  <c r="N147" i="18"/>
  <c r="AM146" i="18"/>
  <c r="AL146" i="18"/>
  <c r="AK146" i="18"/>
  <c r="AJ146" i="18"/>
  <c r="AI146" i="18"/>
  <c r="AH146" i="18"/>
  <c r="AG146" i="18"/>
  <c r="AF146" i="18"/>
  <c r="AD146" i="18"/>
  <c r="AC146" i="18"/>
  <c r="AA146" i="18"/>
  <c r="Z146" i="18"/>
  <c r="Y146" i="18"/>
  <c r="V146" i="18"/>
  <c r="U146" i="18"/>
  <c r="T146" i="18"/>
  <c r="S146" i="18"/>
  <c r="R146" i="18"/>
  <c r="Q146" i="18"/>
  <c r="P146" i="18"/>
  <c r="O146" i="18"/>
  <c r="N146" i="18"/>
  <c r="AM145" i="18"/>
  <c r="AL145" i="18"/>
  <c r="AK145" i="18"/>
  <c r="AJ145" i="18"/>
  <c r="AI145" i="18"/>
  <c r="AH145" i="18"/>
  <c r="AG145" i="18"/>
  <c r="AF145" i="18"/>
  <c r="AD145" i="18"/>
  <c r="AC145" i="18"/>
  <c r="Z145" i="18"/>
  <c r="Y145" i="18"/>
  <c r="V145" i="18"/>
  <c r="U145" i="18"/>
  <c r="T145" i="18"/>
  <c r="S145" i="18"/>
  <c r="R145" i="18"/>
  <c r="Q145" i="18"/>
  <c r="P145" i="18"/>
  <c r="O145" i="18"/>
  <c r="N145" i="18"/>
  <c r="AM144" i="18"/>
  <c r="AL144" i="18"/>
  <c r="AK144" i="18"/>
  <c r="AJ144" i="18"/>
  <c r="AI144" i="18"/>
  <c r="AH144" i="18"/>
  <c r="AG144" i="18"/>
  <c r="AF144" i="18"/>
  <c r="AD144" i="18"/>
  <c r="AC144" i="18"/>
  <c r="Z144" i="18"/>
  <c r="Y144" i="18"/>
  <c r="V144" i="18"/>
  <c r="U144" i="18"/>
  <c r="T144" i="18"/>
  <c r="S144" i="18"/>
  <c r="R144" i="18"/>
  <c r="Q144" i="18"/>
  <c r="P144" i="18"/>
  <c r="O144" i="18"/>
  <c r="N144" i="18"/>
  <c r="AM143" i="18"/>
  <c r="AL143" i="18"/>
  <c r="AK143" i="18"/>
  <c r="AJ143" i="18"/>
  <c r="AI143" i="18"/>
  <c r="AH143" i="18"/>
  <c r="AG143" i="18"/>
  <c r="AF143" i="18"/>
  <c r="AD143" i="18"/>
  <c r="AC143" i="18"/>
  <c r="Z143" i="18"/>
  <c r="Y143" i="18"/>
  <c r="V143" i="18"/>
  <c r="U143" i="18"/>
  <c r="T143" i="18"/>
  <c r="S143" i="18"/>
  <c r="R143" i="18"/>
  <c r="Q143" i="18"/>
  <c r="P143" i="18"/>
  <c r="O143" i="18"/>
  <c r="N143" i="18"/>
  <c r="AM142" i="18"/>
  <c r="AL142" i="18"/>
  <c r="AK142" i="18"/>
  <c r="AJ142" i="18"/>
  <c r="AI142" i="18"/>
  <c r="AH142" i="18"/>
  <c r="AG142" i="18"/>
  <c r="AF142" i="18"/>
  <c r="AD142" i="18"/>
  <c r="AC142" i="18"/>
  <c r="AA142" i="18"/>
  <c r="Z142" i="18"/>
  <c r="Y142" i="18"/>
  <c r="V142" i="18"/>
  <c r="U142" i="18"/>
  <c r="T142" i="18"/>
  <c r="S142" i="18"/>
  <c r="R142" i="18"/>
  <c r="Q142" i="18"/>
  <c r="P142" i="18"/>
  <c r="O142" i="18"/>
  <c r="N142" i="18"/>
  <c r="AM141" i="18"/>
  <c r="AL141" i="18"/>
  <c r="AK141" i="18"/>
  <c r="AJ141" i="18"/>
  <c r="AI141" i="18"/>
  <c r="AH141" i="18"/>
  <c r="AG141" i="18"/>
  <c r="AF141" i="18"/>
  <c r="AD141" i="18"/>
  <c r="AC141" i="18"/>
  <c r="AA141" i="18"/>
  <c r="Z141" i="18"/>
  <c r="Y141" i="18"/>
  <c r="V141" i="18"/>
  <c r="U141" i="18"/>
  <c r="T141" i="18"/>
  <c r="S141" i="18"/>
  <c r="R141" i="18"/>
  <c r="Q141" i="18"/>
  <c r="P141" i="18"/>
  <c r="O141" i="18"/>
  <c r="N141" i="18"/>
  <c r="AM140" i="18"/>
  <c r="AL140" i="18"/>
  <c r="AK140" i="18"/>
  <c r="AJ140" i="18"/>
  <c r="AI140" i="18"/>
  <c r="AH140" i="18"/>
  <c r="AG140" i="18"/>
  <c r="AF140" i="18"/>
  <c r="AD140" i="18"/>
  <c r="AC140" i="18"/>
  <c r="AA140" i="18"/>
  <c r="Z140" i="18"/>
  <c r="Y140" i="18"/>
  <c r="V140" i="18"/>
  <c r="U140" i="18"/>
  <c r="T140" i="18"/>
  <c r="S140" i="18"/>
  <c r="R140" i="18"/>
  <c r="Q140" i="18"/>
  <c r="P140" i="18"/>
  <c r="O140" i="18"/>
  <c r="N140" i="18"/>
  <c r="AM139" i="18"/>
  <c r="AL139" i="18"/>
  <c r="AK139" i="18"/>
  <c r="AJ139" i="18"/>
  <c r="AI139" i="18"/>
  <c r="AH139" i="18"/>
  <c r="AG139" i="18"/>
  <c r="AF139" i="18"/>
  <c r="AD139" i="18"/>
  <c r="AC139" i="18"/>
  <c r="Z139" i="18"/>
  <c r="Y139" i="18"/>
  <c r="V139" i="18"/>
  <c r="U139" i="18"/>
  <c r="T139" i="18"/>
  <c r="S139" i="18"/>
  <c r="R139" i="18"/>
  <c r="Q139" i="18"/>
  <c r="P139" i="18"/>
  <c r="O139" i="18"/>
  <c r="N139" i="18"/>
  <c r="AM138" i="18"/>
  <c r="AL138" i="18"/>
  <c r="AK138" i="18"/>
  <c r="AJ138" i="18"/>
  <c r="AI138" i="18"/>
  <c r="AH138" i="18"/>
  <c r="AG138" i="18"/>
  <c r="AF138" i="18"/>
  <c r="AD138" i="18"/>
  <c r="AC138" i="18"/>
  <c r="AA138" i="18"/>
  <c r="Z138" i="18"/>
  <c r="Y138" i="18"/>
  <c r="V138" i="18"/>
  <c r="U138" i="18"/>
  <c r="T138" i="18"/>
  <c r="S138" i="18"/>
  <c r="R138" i="18"/>
  <c r="Q138" i="18"/>
  <c r="P138" i="18"/>
  <c r="O138" i="18"/>
  <c r="N138" i="18"/>
  <c r="AM137" i="18"/>
  <c r="AL137" i="18"/>
  <c r="AK137" i="18"/>
  <c r="AJ137" i="18"/>
  <c r="AI137" i="18"/>
  <c r="AH137" i="18"/>
  <c r="AG137" i="18"/>
  <c r="AF137" i="18"/>
  <c r="AD137" i="18"/>
  <c r="AC137" i="18"/>
  <c r="AA137" i="18"/>
  <c r="Z137" i="18"/>
  <c r="Y137" i="18"/>
  <c r="V137" i="18"/>
  <c r="U137" i="18"/>
  <c r="T137" i="18"/>
  <c r="S137" i="18"/>
  <c r="R137" i="18"/>
  <c r="Q137" i="18"/>
  <c r="P137" i="18"/>
  <c r="O137" i="18"/>
  <c r="N137" i="18"/>
  <c r="AM136" i="18"/>
  <c r="AL136" i="18"/>
  <c r="AK136" i="18"/>
  <c r="AJ136" i="18"/>
  <c r="AI136" i="18"/>
  <c r="AH136" i="18"/>
  <c r="AG136" i="18"/>
  <c r="AF136" i="18"/>
  <c r="AD136" i="18"/>
  <c r="AC136" i="18"/>
  <c r="AA136" i="18"/>
  <c r="Z136" i="18"/>
  <c r="Y136" i="18"/>
  <c r="V136" i="18"/>
  <c r="U136" i="18"/>
  <c r="T136" i="18"/>
  <c r="S136" i="18"/>
  <c r="R136" i="18"/>
  <c r="Q136" i="18"/>
  <c r="P136" i="18"/>
  <c r="O136" i="18"/>
  <c r="N136" i="18"/>
  <c r="AM135" i="18"/>
  <c r="AL135" i="18"/>
  <c r="AK135" i="18"/>
  <c r="AJ135" i="18"/>
  <c r="AI135" i="18"/>
  <c r="AH135" i="18"/>
  <c r="AG135" i="18"/>
  <c r="AF135" i="18"/>
  <c r="AD135" i="18"/>
  <c r="AC135" i="18"/>
  <c r="AA135" i="18"/>
  <c r="Z135" i="18"/>
  <c r="Y135" i="18"/>
  <c r="V135" i="18"/>
  <c r="U135" i="18"/>
  <c r="T135" i="18"/>
  <c r="S135" i="18"/>
  <c r="R135" i="18"/>
  <c r="Q135" i="18"/>
  <c r="P135" i="18"/>
  <c r="O135" i="18"/>
  <c r="N135" i="18"/>
  <c r="AM134" i="18"/>
  <c r="AL134" i="18"/>
  <c r="AK134" i="18"/>
  <c r="AJ134" i="18"/>
  <c r="AI134" i="18"/>
  <c r="AH134" i="18"/>
  <c r="AG134" i="18"/>
  <c r="AF134" i="18"/>
  <c r="AD134" i="18"/>
  <c r="AC134" i="18"/>
  <c r="AA134" i="18"/>
  <c r="Z134" i="18"/>
  <c r="Y134" i="18"/>
  <c r="V134" i="18"/>
  <c r="U134" i="18"/>
  <c r="T134" i="18"/>
  <c r="S134" i="18"/>
  <c r="R134" i="18"/>
  <c r="Q134" i="18"/>
  <c r="P134" i="18"/>
  <c r="O134" i="18"/>
  <c r="N134" i="18"/>
  <c r="AM133" i="18"/>
  <c r="AL133" i="18"/>
  <c r="AK133" i="18"/>
  <c r="AJ133" i="18"/>
  <c r="AI133" i="18"/>
  <c r="AH133" i="18"/>
  <c r="AG133" i="18"/>
  <c r="AF133" i="18"/>
  <c r="AD133" i="18"/>
  <c r="AC133" i="18"/>
  <c r="AA133" i="18"/>
  <c r="Z133" i="18"/>
  <c r="Y133" i="18"/>
  <c r="V133" i="18"/>
  <c r="U133" i="18"/>
  <c r="T133" i="18"/>
  <c r="S133" i="18"/>
  <c r="R133" i="18"/>
  <c r="Q133" i="18"/>
  <c r="P133" i="18"/>
  <c r="O133" i="18"/>
  <c r="N133" i="18"/>
  <c r="AM132" i="18"/>
  <c r="AL132" i="18"/>
  <c r="AK132" i="18"/>
  <c r="AJ132" i="18"/>
  <c r="AI132" i="18"/>
  <c r="AH132" i="18"/>
  <c r="AG132" i="18"/>
  <c r="AF132" i="18"/>
  <c r="AD132" i="18"/>
  <c r="AC132" i="18"/>
  <c r="AA132" i="18"/>
  <c r="Z132" i="18"/>
  <c r="Y132" i="18"/>
  <c r="V132" i="18"/>
  <c r="U132" i="18"/>
  <c r="T132" i="18"/>
  <c r="S132" i="18"/>
  <c r="R132" i="18"/>
  <c r="Q132" i="18"/>
  <c r="P132" i="18"/>
  <c r="O132" i="18"/>
  <c r="N132" i="18"/>
  <c r="AM131" i="18"/>
  <c r="AL131" i="18"/>
  <c r="AK131" i="18"/>
  <c r="AJ131" i="18"/>
  <c r="AI131" i="18"/>
  <c r="AH131" i="18"/>
  <c r="AG131" i="18"/>
  <c r="AF131" i="18"/>
  <c r="AD131" i="18"/>
  <c r="AC131" i="18"/>
  <c r="AA131" i="18"/>
  <c r="Z131" i="18"/>
  <c r="Y131" i="18"/>
  <c r="V131" i="18"/>
  <c r="U131" i="18"/>
  <c r="T131" i="18"/>
  <c r="S131" i="18"/>
  <c r="R131" i="18"/>
  <c r="Q131" i="18"/>
  <c r="P131" i="18"/>
  <c r="O131" i="18"/>
  <c r="N131" i="18"/>
  <c r="AM130" i="18"/>
  <c r="AL130" i="18"/>
  <c r="AK130" i="18"/>
  <c r="AJ130" i="18"/>
  <c r="AI130" i="18"/>
  <c r="AH130" i="18"/>
  <c r="AG130" i="18"/>
  <c r="AF130" i="18"/>
  <c r="AD130" i="18"/>
  <c r="AC130" i="18"/>
  <c r="AA130" i="18"/>
  <c r="Z130" i="18"/>
  <c r="Y130" i="18"/>
  <c r="V130" i="18"/>
  <c r="U130" i="18"/>
  <c r="T130" i="18"/>
  <c r="S130" i="18"/>
  <c r="R130" i="18"/>
  <c r="Q130" i="18"/>
  <c r="P130" i="18"/>
  <c r="O130" i="18"/>
  <c r="N130" i="18"/>
  <c r="AM129" i="18"/>
  <c r="AL129" i="18"/>
  <c r="AK129" i="18"/>
  <c r="AJ129" i="18"/>
  <c r="AI129" i="18"/>
  <c r="AH129" i="18"/>
  <c r="AG129" i="18"/>
  <c r="AF129" i="18"/>
  <c r="AD129" i="18"/>
  <c r="AC129" i="18"/>
  <c r="AA129" i="18"/>
  <c r="Z129" i="18"/>
  <c r="Y129" i="18"/>
  <c r="V129" i="18"/>
  <c r="U129" i="18"/>
  <c r="T129" i="18"/>
  <c r="S129" i="18"/>
  <c r="R129" i="18"/>
  <c r="Q129" i="18"/>
  <c r="P129" i="18"/>
  <c r="O129" i="18"/>
  <c r="N129" i="18"/>
  <c r="AM128" i="18"/>
  <c r="AL128" i="18"/>
  <c r="AK128" i="18"/>
  <c r="AJ128" i="18"/>
  <c r="AI128" i="18"/>
  <c r="AH128" i="18"/>
  <c r="AG128" i="18"/>
  <c r="AF128" i="18"/>
  <c r="AD128" i="18"/>
  <c r="AC128" i="18"/>
  <c r="AA128" i="18"/>
  <c r="Z128" i="18"/>
  <c r="Y128" i="18"/>
  <c r="V128" i="18"/>
  <c r="U128" i="18"/>
  <c r="T128" i="18"/>
  <c r="S128" i="18"/>
  <c r="R128" i="18"/>
  <c r="Q128" i="18"/>
  <c r="P128" i="18"/>
  <c r="O128" i="18"/>
  <c r="N128" i="18"/>
  <c r="AM127" i="18"/>
  <c r="AL127" i="18"/>
  <c r="AK127" i="18"/>
  <c r="AJ127" i="18"/>
  <c r="AI127" i="18"/>
  <c r="AH127" i="18"/>
  <c r="AG127" i="18"/>
  <c r="AF127" i="18"/>
  <c r="AD127" i="18"/>
  <c r="AC127" i="18"/>
  <c r="AA127" i="18"/>
  <c r="Z127" i="18"/>
  <c r="Y127" i="18"/>
  <c r="V127" i="18"/>
  <c r="U127" i="18"/>
  <c r="T127" i="18"/>
  <c r="S127" i="18"/>
  <c r="R127" i="18"/>
  <c r="Q127" i="18"/>
  <c r="P127" i="18"/>
  <c r="O127" i="18"/>
  <c r="N127" i="18"/>
  <c r="AM126" i="18"/>
  <c r="AL126" i="18"/>
  <c r="AK126" i="18"/>
  <c r="AJ126" i="18"/>
  <c r="AI126" i="18"/>
  <c r="AH126" i="18"/>
  <c r="AG126" i="18"/>
  <c r="AF126" i="18"/>
  <c r="AD126" i="18"/>
  <c r="AC126" i="18"/>
  <c r="Z126" i="18"/>
  <c r="Y126" i="18"/>
  <c r="V126" i="18"/>
  <c r="U126" i="18"/>
  <c r="T126" i="18"/>
  <c r="S126" i="18"/>
  <c r="R126" i="18"/>
  <c r="Q126" i="18"/>
  <c r="P126" i="18"/>
  <c r="O126" i="18"/>
  <c r="N126" i="18"/>
  <c r="AM125" i="18"/>
  <c r="AL125" i="18"/>
  <c r="AK125" i="18"/>
  <c r="AJ125" i="18"/>
  <c r="AI125" i="18"/>
  <c r="AH125" i="18"/>
  <c r="AG125" i="18"/>
  <c r="AF125" i="18"/>
  <c r="AD125" i="18"/>
  <c r="AC125" i="18"/>
  <c r="AA125" i="18"/>
  <c r="Z125" i="18"/>
  <c r="Y125" i="18"/>
  <c r="V125" i="18"/>
  <c r="U125" i="18"/>
  <c r="T125" i="18"/>
  <c r="S125" i="18"/>
  <c r="R125" i="18"/>
  <c r="Q125" i="18"/>
  <c r="P125" i="18"/>
  <c r="O125" i="18"/>
  <c r="N125" i="18"/>
  <c r="H125" i="18"/>
  <c r="AM124" i="18"/>
  <c r="AL124" i="18"/>
  <c r="AK124" i="18"/>
  <c r="AJ124" i="18"/>
  <c r="AI124" i="18"/>
  <c r="AH124" i="18"/>
  <c r="AG124" i="18"/>
  <c r="AF124" i="18"/>
  <c r="AD124" i="18"/>
  <c r="AC124" i="18"/>
  <c r="AA124" i="18"/>
  <c r="Z124" i="18"/>
  <c r="Y124" i="18"/>
  <c r="V124" i="18"/>
  <c r="U124" i="18"/>
  <c r="T124" i="18"/>
  <c r="S124" i="18"/>
  <c r="R124" i="18"/>
  <c r="Q124" i="18"/>
  <c r="P124" i="18"/>
  <c r="O124" i="18"/>
  <c r="N124" i="18"/>
  <c r="AM123" i="18"/>
  <c r="AL123" i="18"/>
  <c r="AK123" i="18"/>
  <c r="AJ123" i="18"/>
  <c r="AI123" i="18"/>
  <c r="AH123" i="18"/>
  <c r="AG123" i="18"/>
  <c r="AF123" i="18"/>
  <c r="AD123" i="18"/>
  <c r="AC123" i="18"/>
  <c r="AA123" i="18"/>
  <c r="Z123" i="18"/>
  <c r="Y123" i="18"/>
  <c r="V123" i="18"/>
  <c r="U123" i="18"/>
  <c r="T123" i="18"/>
  <c r="S123" i="18"/>
  <c r="R123" i="18"/>
  <c r="Q123" i="18"/>
  <c r="P123" i="18"/>
  <c r="O123" i="18"/>
  <c r="N123" i="18"/>
  <c r="A123" i="18"/>
  <c r="A124" i="18" s="1"/>
  <c r="A125" i="18" s="1"/>
  <c r="A126" i="18" s="1"/>
  <c r="A127" i="18" s="1"/>
  <c r="A128" i="18" s="1"/>
  <c r="A129" i="18" s="1"/>
  <c r="A130" i="18" s="1"/>
  <c r="A131" i="18" s="1"/>
  <c r="A132" i="18" s="1"/>
  <c r="A133" i="18" s="1"/>
  <c r="A134" i="18" s="1"/>
  <c r="A135" i="18" s="1"/>
  <c r="A136" i="18" s="1"/>
  <c r="A137" i="18" s="1"/>
  <c r="A138" i="18" s="1"/>
  <c r="A139" i="18" s="1"/>
  <c r="A140" i="18" s="1"/>
  <c r="A141" i="18" s="1"/>
  <c r="A142" i="18" s="1"/>
  <c r="A143" i="18" s="1"/>
  <c r="A144" i="18" s="1"/>
  <c r="A145" i="18" s="1"/>
  <c r="A146" i="18" s="1"/>
  <c r="A147" i="18" s="1"/>
  <c r="A148" i="18" s="1"/>
  <c r="A149" i="18" s="1"/>
  <c r="A150" i="18" s="1"/>
  <c r="A151" i="18" s="1"/>
  <c r="A152" i="18" s="1"/>
  <c r="A153" i="18" s="1"/>
  <c r="A154" i="18" s="1"/>
  <c r="A155" i="18" s="1"/>
  <c r="A156" i="18" s="1"/>
  <c r="A157" i="18" s="1"/>
  <c r="A158" i="18" s="1"/>
  <c r="A159" i="18" s="1"/>
  <c r="A160" i="18" s="1"/>
  <c r="A161" i="18" s="1"/>
  <c r="A162" i="18" s="1"/>
  <c r="A163" i="18" s="1"/>
  <c r="A164" i="18" s="1"/>
  <c r="A165" i="18" s="1"/>
  <c r="A166" i="18" s="1"/>
  <c r="A167" i="18" s="1"/>
  <c r="A168" i="18" s="1"/>
  <c r="A169" i="18" s="1"/>
  <c r="A170" i="18" s="1"/>
  <c r="A171" i="18" s="1"/>
  <c r="A172" i="18" s="1"/>
  <c r="A173" i="18" s="1"/>
  <c r="A174" i="18" s="1"/>
  <c r="A175" i="18" s="1"/>
  <c r="A176" i="18" s="1"/>
  <c r="A177" i="18" s="1"/>
  <c r="A178" i="18" s="1"/>
  <c r="A179" i="18" s="1"/>
  <c r="A180" i="18" s="1"/>
  <c r="A181" i="18" s="1"/>
  <c r="A182" i="18" s="1"/>
  <c r="A183" i="18" s="1"/>
  <c r="A184" i="18" s="1"/>
  <c r="A185" i="18" s="1"/>
  <c r="A186" i="18" s="1"/>
  <c r="A187" i="18" s="1"/>
  <c r="A188" i="18" s="1"/>
  <c r="A189" i="18" s="1"/>
  <c r="A190" i="18" s="1"/>
  <c r="A191" i="18" s="1"/>
  <c r="A192" i="18" s="1"/>
  <c r="A193" i="18" s="1"/>
  <c r="A194" i="18" s="1"/>
  <c r="A195" i="18" s="1"/>
  <c r="A196" i="18" s="1"/>
  <c r="A197" i="18" s="1"/>
  <c r="A198" i="18" s="1"/>
  <c r="A199" i="18" s="1"/>
  <c r="A200" i="18" s="1"/>
  <c r="A201" i="18" s="1"/>
  <c r="A202" i="18" s="1"/>
  <c r="A203" i="18" s="1"/>
  <c r="A204" i="18" s="1"/>
  <c r="A205" i="18" s="1"/>
  <c r="A206" i="18" s="1"/>
  <c r="A207" i="18" s="1"/>
  <c r="A208" i="18" s="1"/>
  <c r="A209" i="18" s="1"/>
  <c r="A210" i="18" s="1"/>
  <c r="A211" i="18" s="1"/>
  <c r="A212" i="18" s="1"/>
  <c r="A213" i="18" s="1"/>
  <c r="A214" i="18" s="1"/>
  <c r="A215" i="18" s="1"/>
  <c r="A216" i="18" s="1"/>
  <c r="A217" i="18" s="1"/>
  <c r="A218" i="18" s="1"/>
  <c r="A219" i="18" s="1"/>
  <c r="A220" i="18" s="1"/>
  <c r="A221" i="18" s="1"/>
  <c r="A222" i="18" s="1"/>
  <c r="A223" i="18" s="1"/>
  <c r="A224" i="18" s="1"/>
  <c r="A225" i="18" s="1"/>
  <c r="A226" i="18" s="1"/>
  <c r="A227" i="18" s="1"/>
  <c r="A228" i="18" s="1"/>
  <c r="A229" i="18" s="1"/>
  <c r="A230" i="18" s="1"/>
  <c r="A231" i="18" s="1"/>
  <c r="A232" i="18" s="1"/>
  <c r="A233" i="18" s="1"/>
  <c r="A234" i="18" s="1"/>
  <c r="A235" i="18" s="1"/>
  <c r="A236" i="18" s="1"/>
  <c r="A237" i="18" s="1"/>
  <c r="A238" i="18" s="1"/>
  <c r="A239" i="18" s="1"/>
  <c r="A240" i="18" s="1"/>
  <c r="A241" i="18" s="1"/>
  <c r="A242" i="18" s="1"/>
  <c r="A243" i="18" s="1"/>
  <c r="A244" i="18" s="1"/>
  <c r="A245" i="18" s="1"/>
  <c r="A246" i="18" s="1"/>
  <c r="A247" i="18" s="1"/>
  <c r="A248" i="18" s="1"/>
  <c r="A249" i="18" s="1"/>
  <c r="A250" i="18" s="1"/>
  <c r="A251" i="18" s="1"/>
  <c r="A252" i="18" s="1"/>
  <c r="A253" i="18" s="1"/>
  <c r="A254" i="18" s="1"/>
  <c r="A255" i="18" s="1"/>
  <c r="A256" i="18" s="1"/>
  <c r="A257" i="18" s="1"/>
  <c r="A258" i="18" s="1"/>
  <c r="A259" i="18" s="1"/>
  <c r="A260" i="18" s="1"/>
  <c r="A261" i="18" s="1"/>
  <c r="A262" i="18" s="1"/>
  <c r="A263" i="18" s="1"/>
  <c r="A264" i="18" s="1"/>
  <c r="A265" i="18" s="1"/>
  <c r="A266" i="18" s="1"/>
  <c r="A267" i="18" s="1"/>
  <c r="A268" i="18" s="1"/>
  <c r="A269" i="18" s="1"/>
  <c r="A270" i="18" s="1"/>
  <c r="A271" i="18" s="1"/>
  <c r="A272" i="18" s="1"/>
  <c r="A273" i="18" s="1"/>
  <c r="A274" i="18" s="1"/>
  <c r="A275" i="18" s="1"/>
  <c r="A276" i="18" s="1"/>
  <c r="A277" i="18" s="1"/>
  <c r="AM122" i="18"/>
  <c r="AL122" i="18"/>
  <c r="AK122" i="18"/>
  <c r="AJ122" i="18"/>
  <c r="AI122" i="18"/>
  <c r="AH122" i="18"/>
  <c r="AG122" i="18"/>
  <c r="AF122" i="18"/>
  <c r="AD122" i="18"/>
  <c r="AC122" i="18"/>
  <c r="AA122" i="18"/>
  <c r="Z122" i="18"/>
  <c r="Y122" i="18"/>
  <c r="V122" i="18"/>
  <c r="U122" i="18"/>
  <c r="T122" i="18"/>
  <c r="S122" i="18"/>
  <c r="R122" i="18"/>
  <c r="Q122" i="18"/>
  <c r="P122" i="18"/>
  <c r="O122" i="18"/>
  <c r="N122" i="18"/>
  <c r="L122" i="18"/>
  <c r="AM120" i="18"/>
  <c r="AL120" i="18"/>
  <c r="AK120" i="18"/>
  <c r="AJ120" i="18"/>
  <c r="AI120" i="18"/>
  <c r="AH120" i="18"/>
  <c r="AG120" i="18"/>
  <c r="AF120" i="18"/>
  <c r="AD120" i="18"/>
  <c r="AC120" i="18"/>
  <c r="Z120" i="18"/>
  <c r="Y120" i="18"/>
  <c r="V120" i="18"/>
  <c r="U120" i="18"/>
  <c r="T120" i="18"/>
  <c r="S120" i="18"/>
  <c r="R120" i="18"/>
  <c r="Q120" i="18"/>
  <c r="P120" i="18"/>
  <c r="O120" i="18"/>
  <c r="N120" i="18"/>
  <c r="AM119" i="18"/>
  <c r="AL119" i="18"/>
  <c r="AK119" i="18"/>
  <c r="AJ119" i="18"/>
  <c r="AI119" i="18"/>
  <c r="AH119" i="18"/>
  <c r="AG119" i="18"/>
  <c r="AF119" i="18"/>
  <c r="AD119" i="18"/>
  <c r="AC119" i="18"/>
  <c r="Z119" i="18"/>
  <c r="Y119" i="18"/>
  <c r="V119" i="18"/>
  <c r="U119" i="18"/>
  <c r="T119" i="18"/>
  <c r="S119" i="18"/>
  <c r="R119" i="18"/>
  <c r="Q119" i="18"/>
  <c r="P119" i="18"/>
  <c r="O119" i="18"/>
  <c r="N119" i="18"/>
  <c r="H119" i="18"/>
  <c r="AM118" i="18"/>
  <c r="AL118" i="18"/>
  <c r="AK118" i="18"/>
  <c r="AJ118" i="18"/>
  <c r="AI118" i="18"/>
  <c r="AH118" i="18"/>
  <c r="AG118" i="18"/>
  <c r="AF118" i="18"/>
  <c r="AD118" i="18"/>
  <c r="AC118" i="18"/>
  <c r="Z118" i="18"/>
  <c r="Y118" i="18"/>
  <c r="V118" i="18"/>
  <c r="U118" i="18"/>
  <c r="T118" i="18"/>
  <c r="S118" i="18"/>
  <c r="R118" i="18"/>
  <c r="Q118" i="18"/>
  <c r="P118" i="18"/>
  <c r="O118" i="18"/>
  <c r="N118" i="18"/>
  <c r="AM117" i="18"/>
  <c r="AL117" i="18"/>
  <c r="AK117" i="18"/>
  <c r="AJ117" i="18"/>
  <c r="AI117" i="18"/>
  <c r="AH117" i="18"/>
  <c r="AG117" i="18"/>
  <c r="AF117" i="18"/>
  <c r="AD117" i="18"/>
  <c r="AC117" i="18"/>
  <c r="Z117" i="18"/>
  <c r="Y117" i="18"/>
  <c r="V117" i="18"/>
  <c r="U117" i="18"/>
  <c r="T117" i="18"/>
  <c r="S117" i="18"/>
  <c r="R117" i="18"/>
  <c r="Q117" i="18"/>
  <c r="P117" i="18"/>
  <c r="O117" i="18"/>
  <c r="N117" i="18"/>
  <c r="AM116" i="18"/>
  <c r="AL116" i="18"/>
  <c r="AK116" i="18"/>
  <c r="AJ116" i="18"/>
  <c r="AI116" i="18"/>
  <c r="AH116" i="18"/>
  <c r="AG116" i="18"/>
  <c r="AF116" i="18"/>
  <c r="AD116" i="18"/>
  <c r="AC116" i="18"/>
  <c r="Z116" i="18"/>
  <c r="Y116" i="18"/>
  <c r="V116" i="18"/>
  <c r="U116" i="18"/>
  <c r="T116" i="18"/>
  <c r="S116" i="18"/>
  <c r="R116" i="18"/>
  <c r="Q116" i="18"/>
  <c r="P116" i="18"/>
  <c r="O116" i="18"/>
  <c r="N116" i="18"/>
  <c r="I116" i="18"/>
  <c r="AM115" i="18"/>
  <c r="AL115" i="18"/>
  <c r="AK115" i="18"/>
  <c r="AJ115" i="18"/>
  <c r="AI115" i="18"/>
  <c r="AH115" i="18"/>
  <c r="AG115" i="18"/>
  <c r="AF115" i="18"/>
  <c r="AD115" i="18"/>
  <c r="AC115" i="18"/>
  <c r="Z115" i="18"/>
  <c r="Y115" i="18"/>
  <c r="V115" i="18"/>
  <c r="U115" i="18"/>
  <c r="T115" i="18"/>
  <c r="S115" i="18"/>
  <c r="R115" i="18"/>
  <c r="Q115" i="18"/>
  <c r="P115" i="18"/>
  <c r="O115" i="18"/>
  <c r="N115" i="18"/>
  <c r="H115" i="18"/>
  <c r="AM114" i="18"/>
  <c r="AL114" i="18"/>
  <c r="AK114" i="18"/>
  <c r="AJ114" i="18"/>
  <c r="AI114" i="18"/>
  <c r="AH114" i="18"/>
  <c r="AG114" i="18"/>
  <c r="AF114" i="18"/>
  <c r="AD114" i="18"/>
  <c r="AC114" i="18"/>
  <c r="Z114" i="18"/>
  <c r="Y114" i="18"/>
  <c r="V114" i="18"/>
  <c r="U114" i="18"/>
  <c r="T114" i="18"/>
  <c r="S114" i="18"/>
  <c r="R114" i="18"/>
  <c r="Q114" i="18"/>
  <c r="P114" i="18"/>
  <c r="O114" i="18"/>
  <c r="N114" i="18"/>
  <c r="M114" i="18"/>
  <c r="AM113" i="18"/>
  <c r="AL113" i="18"/>
  <c r="AK113" i="18"/>
  <c r="AJ113" i="18"/>
  <c r="AI113" i="18"/>
  <c r="AH113" i="18"/>
  <c r="AG113" i="18"/>
  <c r="AF113" i="18"/>
  <c r="AD113" i="18"/>
  <c r="AC113" i="18"/>
  <c r="Z113" i="18"/>
  <c r="Y113" i="18"/>
  <c r="V113" i="18"/>
  <c r="U113" i="18"/>
  <c r="T113" i="18"/>
  <c r="S113" i="18"/>
  <c r="R113" i="18"/>
  <c r="Q113" i="18"/>
  <c r="P113" i="18"/>
  <c r="O113" i="18"/>
  <c r="N113" i="18"/>
  <c r="AM112" i="18"/>
  <c r="AL112" i="18"/>
  <c r="AK112" i="18"/>
  <c r="AJ112" i="18"/>
  <c r="AI112" i="18"/>
  <c r="AH112" i="18"/>
  <c r="AG112" i="18"/>
  <c r="AF112" i="18"/>
  <c r="AD112" i="18"/>
  <c r="AC112" i="18"/>
  <c r="Z112" i="18"/>
  <c r="Y112" i="18"/>
  <c r="V112" i="18"/>
  <c r="U112" i="18"/>
  <c r="T112" i="18"/>
  <c r="S112" i="18"/>
  <c r="R112" i="18"/>
  <c r="Q112" i="18"/>
  <c r="P112" i="18"/>
  <c r="O112" i="18"/>
  <c r="N112" i="18"/>
  <c r="AM111" i="18"/>
  <c r="AL111" i="18"/>
  <c r="AK111" i="18"/>
  <c r="AJ111" i="18"/>
  <c r="AI111" i="18"/>
  <c r="AH111" i="18"/>
  <c r="AG111" i="18"/>
  <c r="AF111" i="18"/>
  <c r="AD111" i="18"/>
  <c r="AC111" i="18"/>
  <c r="Z111" i="18"/>
  <c r="Y111" i="18"/>
  <c r="V111" i="18"/>
  <c r="U111" i="18"/>
  <c r="T111" i="18"/>
  <c r="S111" i="18"/>
  <c r="R111" i="18"/>
  <c r="Q111" i="18"/>
  <c r="P111" i="18"/>
  <c r="O111" i="18"/>
  <c r="N111" i="18"/>
  <c r="H111" i="18"/>
  <c r="AM110" i="18"/>
  <c r="AL110" i="18"/>
  <c r="AK110" i="18"/>
  <c r="AJ110" i="18"/>
  <c r="AI110" i="18"/>
  <c r="AH110" i="18"/>
  <c r="AG110" i="18"/>
  <c r="AF110" i="18"/>
  <c r="AD110" i="18"/>
  <c r="AC110" i="18"/>
  <c r="Z110" i="18"/>
  <c r="Y110" i="18"/>
  <c r="V110" i="18"/>
  <c r="U110" i="18"/>
  <c r="T110" i="18"/>
  <c r="S110" i="18"/>
  <c r="R110" i="18"/>
  <c r="Q110" i="18"/>
  <c r="P110" i="18"/>
  <c r="O110" i="18"/>
  <c r="N110" i="18"/>
  <c r="AM109" i="18"/>
  <c r="AL109" i="18"/>
  <c r="AK109" i="18"/>
  <c r="AJ109" i="18"/>
  <c r="AI109" i="18"/>
  <c r="AH109" i="18"/>
  <c r="AG109" i="18"/>
  <c r="AF109" i="18"/>
  <c r="AD109" i="18"/>
  <c r="AC109" i="18"/>
  <c r="Z109" i="18"/>
  <c r="Y109" i="18"/>
  <c r="V109" i="18"/>
  <c r="U109" i="18"/>
  <c r="T109" i="18"/>
  <c r="S109" i="18"/>
  <c r="R109" i="18"/>
  <c r="Q109" i="18"/>
  <c r="P109" i="18"/>
  <c r="O109" i="18"/>
  <c r="N109" i="18"/>
  <c r="AM108" i="18"/>
  <c r="AL108" i="18"/>
  <c r="AK108" i="18"/>
  <c r="AJ108" i="18"/>
  <c r="AI108" i="18"/>
  <c r="AH108" i="18"/>
  <c r="AG108" i="18"/>
  <c r="AF108" i="18"/>
  <c r="AD108" i="18"/>
  <c r="AC108" i="18"/>
  <c r="Z108" i="18"/>
  <c r="Y108" i="18"/>
  <c r="V108" i="18"/>
  <c r="U108" i="18"/>
  <c r="T108" i="18"/>
  <c r="S108" i="18"/>
  <c r="R108" i="18"/>
  <c r="Q108" i="18"/>
  <c r="P108" i="18"/>
  <c r="O108" i="18"/>
  <c r="N108" i="18"/>
  <c r="AM107" i="18"/>
  <c r="AL107" i="18"/>
  <c r="AK107" i="18"/>
  <c r="AJ107" i="18"/>
  <c r="AI107" i="18"/>
  <c r="AH107" i="18"/>
  <c r="AG107" i="18"/>
  <c r="AF107" i="18"/>
  <c r="AD107" i="18"/>
  <c r="AC107" i="18"/>
  <c r="Z107" i="18"/>
  <c r="Y107" i="18"/>
  <c r="V107" i="18"/>
  <c r="U107" i="18"/>
  <c r="T107" i="18"/>
  <c r="S107" i="18"/>
  <c r="R107" i="18"/>
  <c r="Q107" i="18"/>
  <c r="P107" i="18"/>
  <c r="O107" i="18"/>
  <c r="N107" i="18"/>
  <c r="AM106" i="18"/>
  <c r="AL106" i="18"/>
  <c r="AK106" i="18"/>
  <c r="AJ106" i="18"/>
  <c r="AI106" i="18"/>
  <c r="AH106" i="18"/>
  <c r="AG106" i="18"/>
  <c r="AF106" i="18"/>
  <c r="AD106" i="18"/>
  <c r="AC106" i="18"/>
  <c r="Z106" i="18"/>
  <c r="Y106" i="18"/>
  <c r="V106" i="18"/>
  <c r="U106" i="18"/>
  <c r="T106" i="18"/>
  <c r="S106" i="18"/>
  <c r="R106" i="18"/>
  <c r="Q106" i="18"/>
  <c r="P106" i="18"/>
  <c r="O106" i="18"/>
  <c r="N106" i="18"/>
  <c r="AM105" i="18"/>
  <c r="AL105" i="18"/>
  <c r="AK105" i="18"/>
  <c r="AJ105" i="18"/>
  <c r="AI105" i="18"/>
  <c r="AH105" i="18"/>
  <c r="AG105" i="18"/>
  <c r="AF105" i="18"/>
  <c r="AD105" i="18"/>
  <c r="AC105" i="18"/>
  <c r="Z105" i="18"/>
  <c r="Y105" i="18"/>
  <c r="V105" i="18"/>
  <c r="U105" i="18"/>
  <c r="T105" i="18"/>
  <c r="S105" i="18"/>
  <c r="R105" i="18"/>
  <c r="Q105" i="18"/>
  <c r="P105" i="18"/>
  <c r="O105" i="18"/>
  <c r="N105" i="18"/>
  <c r="AM104" i="18"/>
  <c r="AL104" i="18"/>
  <c r="AK104" i="18"/>
  <c r="AJ104" i="18"/>
  <c r="AI104" i="18"/>
  <c r="AH104" i="18"/>
  <c r="AG104" i="18"/>
  <c r="AF104" i="18"/>
  <c r="AD104" i="18"/>
  <c r="AC104" i="18"/>
  <c r="Z104" i="18"/>
  <c r="Y104" i="18"/>
  <c r="V104" i="18"/>
  <c r="U104" i="18"/>
  <c r="T104" i="18"/>
  <c r="S104" i="18"/>
  <c r="R104" i="18"/>
  <c r="Q104" i="18"/>
  <c r="P104" i="18"/>
  <c r="O104" i="18"/>
  <c r="N104" i="18"/>
  <c r="AM103" i="18"/>
  <c r="AL103" i="18"/>
  <c r="AK103" i="18"/>
  <c r="AJ103" i="18"/>
  <c r="AI103" i="18"/>
  <c r="AH103" i="18"/>
  <c r="AG103" i="18"/>
  <c r="AF103" i="18"/>
  <c r="AD103" i="18"/>
  <c r="AC103" i="18"/>
  <c r="Z103" i="18"/>
  <c r="Y103" i="18"/>
  <c r="V103" i="18"/>
  <c r="U103" i="18"/>
  <c r="T103" i="18"/>
  <c r="S103" i="18"/>
  <c r="R103" i="18"/>
  <c r="Q103" i="18"/>
  <c r="P103" i="18"/>
  <c r="O103" i="18"/>
  <c r="N103" i="18"/>
  <c r="AM102" i="18"/>
  <c r="AL102" i="18"/>
  <c r="AK102" i="18"/>
  <c r="AJ102" i="18"/>
  <c r="AI102" i="18"/>
  <c r="AH102" i="18"/>
  <c r="AG102" i="18"/>
  <c r="AF102" i="18"/>
  <c r="AD102" i="18"/>
  <c r="AC102" i="18"/>
  <c r="Z102" i="18"/>
  <c r="Y102" i="18"/>
  <c r="V102" i="18"/>
  <c r="U102" i="18"/>
  <c r="T102" i="18"/>
  <c r="S102" i="18"/>
  <c r="R102" i="18"/>
  <c r="Q102" i="18"/>
  <c r="P102" i="18"/>
  <c r="O102" i="18"/>
  <c r="N102" i="18"/>
  <c r="AM101" i="18"/>
  <c r="AL101" i="18"/>
  <c r="AK101" i="18"/>
  <c r="AJ101" i="18"/>
  <c r="AI101" i="18"/>
  <c r="AH101" i="18"/>
  <c r="AG101" i="18"/>
  <c r="AF101" i="18"/>
  <c r="AD101" i="18"/>
  <c r="AC101" i="18"/>
  <c r="Z101" i="18"/>
  <c r="Y101" i="18"/>
  <c r="V101" i="18"/>
  <c r="U101" i="18"/>
  <c r="T101" i="18"/>
  <c r="S101" i="18"/>
  <c r="R101" i="18"/>
  <c r="Q101" i="18"/>
  <c r="P101" i="18"/>
  <c r="O101" i="18"/>
  <c r="N101" i="18"/>
  <c r="AM100" i="18"/>
  <c r="AL100" i="18"/>
  <c r="AK100" i="18"/>
  <c r="AJ100" i="18"/>
  <c r="AI100" i="18"/>
  <c r="AH100" i="18"/>
  <c r="AG100" i="18"/>
  <c r="AF100" i="18"/>
  <c r="AD100" i="18"/>
  <c r="AC100" i="18"/>
  <c r="Z100" i="18"/>
  <c r="Y100" i="18"/>
  <c r="V100" i="18"/>
  <c r="U100" i="18"/>
  <c r="T100" i="18"/>
  <c r="S100" i="18"/>
  <c r="R100" i="18"/>
  <c r="Q100" i="18"/>
  <c r="P100" i="18"/>
  <c r="O100" i="18"/>
  <c r="N100" i="18"/>
  <c r="AM99" i="18"/>
  <c r="AL99" i="18"/>
  <c r="AK99" i="18"/>
  <c r="AJ99" i="18"/>
  <c r="AI99" i="18"/>
  <c r="AH99" i="18"/>
  <c r="AG99" i="18"/>
  <c r="AF99" i="18"/>
  <c r="AD99" i="18"/>
  <c r="AC99" i="18"/>
  <c r="Z99" i="18"/>
  <c r="Y99" i="18"/>
  <c r="V99" i="18"/>
  <c r="U99" i="18"/>
  <c r="T99" i="18"/>
  <c r="S99" i="18"/>
  <c r="R99" i="18"/>
  <c r="Q99" i="18"/>
  <c r="P99" i="18"/>
  <c r="O99" i="18"/>
  <c r="N99" i="18"/>
  <c r="AM98" i="18"/>
  <c r="AL98" i="18"/>
  <c r="AK98" i="18"/>
  <c r="AJ98" i="18"/>
  <c r="AI98" i="18"/>
  <c r="AH98" i="18"/>
  <c r="AG98" i="18"/>
  <c r="AF98" i="18"/>
  <c r="AD98" i="18"/>
  <c r="AC98" i="18"/>
  <c r="Z98" i="18"/>
  <c r="Y98" i="18"/>
  <c r="V98" i="18"/>
  <c r="U98" i="18"/>
  <c r="T98" i="18"/>
  <c r="S98" i="18"/>
  <c r="R98" i="18"/>
  <c r="Q98" i="18"/>
  <c r="P98" i="18"/>
  <c r="O98" i="18"/>
  <c r="N98" i="18"/>
  <c r="AM97" i="18"/>
  <c r="AL97" i="18"/>
  <c r="AK97" i="18"/>
  <c r="AJ97" i="18"/>
  <c r="AI97" i="18"/>
  <c r="AH97" i="18"/>
  <c r="AG97" i="18"/>
  <c r="AF97" i="18"/>
  <c r="AD97" i="18"/>
  <c r="AC97" i="18"/>
  <c r="Z97" i="18"/>
  <c r="Y97" i="18"/>
  <c r="V97" i="18"/>
  <c r="U97" i="18"/>
  <c r="T97" i="18"/>
  <c r="S97" i="18"/>
  <c r="R97" i="18"/>
  <c r="Q97" i="18"/>
  <c r="P97" i="18"/>
  <c r="O97" i="18"/>
  <c r="N97" i="18"/>
  <c r="AM96" i="18"/>
  <c r="AL96" i="18"/>
  <c r="AK96" i="18"/>
  <c r="AJ96" i="18"/>
  <c r="AI96" i="18"/>
  <c r="AH96" i="18"/>
  <c r="AG96" i="18"/>
  <c r="AF96" i="18"/>
  <c r="AD96" i="18"/>
  <c r="AC96" i="18"/>
  <c r="Z96" i="18"/>
  <c r="Y96" i="18"/>
  <c r="V96" i="18"/>
  <c r="U96" i="18"/>
  <c r="T96" i="18"/>
  <c r="S96" i="18"/>
  <c r="R96" i="18"/>
  <c r="Q96" i="18"/>
  <c r="P96" i="18"/>
  <c r="O96" i="18"/>
  <c r="N96" i="18"/>
  <c r="AM95" i="18"/>
  <c r="AL95" i="18"/>
  <c r="AK95" i="18"/>
  <c r="AJ95" i="18"/>
  <c r="AI95" i="18"/>
  <c r="AH95" i="18"/>
  <c r="AG95" i="18"/>
  <c r="AF95" i="18"/>
  <c r="AD95" i="18"/>
  <c r="AC95" i="18"/>
  <c r="Z95" i="18"/>
  <c r="Y95" i="18"/>
  <c r="V95" i="18"/>
  <c r="U95" i="18"/>
  <c r="T95" i="18"/>
  <c r="S95" i="18"/>
  <c r="R95" i="18"/>
  <c r="Q95" i="18"/>
  <c r="P95" i="18"/>
  <c r="O95" i="18"/>
  <c r="N95" i="18"/>
  <c r="H95" i="18"/>
  <c r="AM94" i="18"/>
  <c r="AL94" i="18"/>
  <c r="AK94" i="18"/>
  <c r="AJ94" i="18"/>
  <c r="AI94" i="18"/>
  <c r="AH94" i="18"/>
  <c r="AG94" i="18"/>
  <c r="AF94" i="18"/>
  <c r="AD94" i="18"/>
  <c r="AC94" i="18"/>
  <c r="Z94" i="18"/>
  <c r="Y94" i="18"/>
  <c r="V94" i="18"/>
  <c r="U94" i="18"/>
  <c r="T94" i="18"/>
  <c r="S94" i="18"/>
  <c r="R94" i="18"/>
  <c r="Q94" i="18"/>
  <c r="P94" i="18"/>
  <c r="O94" i="18"/>
  <c r="N94" i="18"/>
  <c r="I94" i="18"/>
  <c r="AM93" i="18"/>
  <c r="AL93" i="18"/>
  <c r="AK93" i="18"/>
  <c r="AJ93" i="18"/>
  <c r="AI93" i="18"/>
  <c r="AH93" i="18"/>
  <c r="AG93" i="18"/>
  <c r="AF93" i="18"/>
  <c r="AD93" i="18"/>
  <c r="AC93" i="18"/>
  <c r="Z93" i="18"/>
  <c r="Y93" i="18"/>
  <c r="V93" i="18"/>
  <c r="U93" i="18"/>
  <c r="T93" i="18"/>
  <c r="S93" i="18"/>
  <c r="R93" i="18"/>
  <c r="Q93" i="18"/>
  <c r="P93" i="18"/>
  <c r="O93" i="18"/>
  <c r="N93" i="18"/>
  <c r="AM92" i="18"/>
  <c r="AL92" i="18"/>
  <c r="AK92" i="18"/>
  <c r="AJ92" i="18"/>
  <c r="AI92" i="18"/>
  <c r="AH92" i="18"/>
  <c r="AG92" i="18"/>
  <c r="AF92" i="18"/>
  <c r="AD92" i="18"/>
  <c r="AC92" i="18"/>
  <c r="Z92" i="18"/>
  <c r="Y92" i="18"/>
  <c r="V92" i="18"/>
  <c r="U92" i="18"/>
  <c r="T92" i="18"/>
  <c r="S92" i="18"/>
  <c r="R92" i="18"/>
  <c r="Q92" i="18"/>
  <c r="P92" i="18"/>
  <c r="O92" i="18"/>
  <c r="N92" i="18"/>
  <c r="AM91" i="18"/>
  <c r="AL91" i="18"/>
  <c r="AK91" i="18"/>
  <c r="AJ91" i="18"/>
  <c r="AI91" i="18"/>
  <c r="AH91" i="18"/>
  <c r="AG91" i="18"/>
  <c r="AF91" i="18"/>
  <c r="AD91" i="18"/>
  <c r="AC91" i="18"/>
  <c r="Z91" i="18"/>
  <c r="Y91" i="18"/>
  <c r="V91" i="18"/>
  <c r="U91" i="18"/>
  <c r="T91" i="18"/>
  <c r="S91" i="18"/>
  <c r="R91" i="18"/>
  <c r="Q91" i="18"/>
  <c r="P91" i="18"/>
  <c r="O91" i="18"/>
  <c r="N91" i="18"/>
  <c r="AM90" i="18"/>
  <c r="AL90" i="18"/>
  <c r="AK90" i="18"/>
  <c r="AJ90" i="18"/>
  <c r="AI90" i="18"/>
  <c r="AH90" i="18"/>
  <c r="AG90" i="18"/>
  <c r="AF90" i="18"/>
  <c r="AD90" i="18"/>
  <c r="AC90" i="18"/>
  <c r="Z90" i="18"/>
  <c r="Y90" i="18"/>
  <c r="V90" i="18"/>
  <c r="U90" i="18"/>
  <c r="T90" i="18"/>
  <c r="S90" i="18"/>
  <c r="R90" i="18"/>
  <c r="Q90" i="18"/>
  <c r="P90" i="18"/>
  <c r="O90" i="18"/>
  <c r="N90" i="18"/>
  <c r="AM89" i="18"/>
  <c r="AL89" i="18"/>
  <c r="AK89" i="18"/>
  <c r="AJ89" i="18"/>
  <c r="AI89" i="18"/>
  <c r="AH89" i="18"/>
  <c r="AG89" i="18"/>
  <c r="AF89" i="18"/>
  <c r="AD89" i="18"/>
  <c r="AC89" i="18"/>
  <c r="Z89" i="18"/>
  <c r="Y89" i="18"/>
  <c r="V89" i="18"/>
  <c r="U89" i="18"/>
  <c r="T89" i="18"/>
  <c r="S89" i="18"/>
  <c r="R89" i="18"/>
  <c r="Q89" i="18"/>
  <c r="P89" i="18"/>
  <c r="O89" i="18"/>
  <c r="N89" i="18"/>
  <c r="AM88" i="18"/>
  <c r="AL88" i="18"/>
  <c r="AK88" i="18"/>
  <c r="AJ88" i="18"/>
  <c r="AI88" i="18"/>
  <c r="AH88" i="18"/>
  <c r="AG88" i="18"/>
  <c r="AF88" i="18"/>
  <c r="AD88" i="18"/>
  <c r="AC88" i="18"/>
  <c r="Z88" i="18"/>
  <c r="Y88" i="18"/>
  <c r="V88" i="18"/>
  <c r="U88" i="18"/>
  <c r="T88" i="18"/>
  <c r="S88" i="18"/>
  <c r="R88" i="18"/>
  <c r="Q88" i="18"/>
  <c r="P88" i="18"/>
  <c r="O88" i="18"/>
  <c r="N88" i="18"/>
  <c r="AM87" i="18"/>
  <c r="AL87" i="18"/>
  <c r="AK87" i="18"/>
  <c r="AJ87" i="18"/>
  <c r="AI87" i="18"/>
  <c r="AH87" i="18"/>
  <c r="AG87" i="18"/>
  <c r="AF87" i="18"/>
  <c r="AD87" i="18"/>
  <c r="AC87" i="18"/>
  <c r="Z87" i="18"/>
  <c r="Y87" i="18"/>
  <c r="V87" i="18"/>
  <c r="U87" i="18"/>
  <c r="T87" i="18"/>
  <c r="S87" i="18"/>
  <c r="R87" i="18"/>
  <c r="Q87" i="18"/>
  <c r="P87" i="18"/>
  <c r="O87" i="18"/>
  <c r="N87" i="18"/>
  <c r="H87" i="18"/>
  <c r="AM86" i="18"/>
  <c r="AL86" i="18"/>
  <c r="AK86" i="18"/>
  <c r="AJ86" i="18"/>
  <c r="AI86" i="18"/>
  <c r="AH86" i="18"/>
  <c r="AG86" i="18"/>
  <c r="AF86" i="18"/>
  <c r="AD86" i="18"/>
  <c r="AC86" i="18"/>
  <c r="Z86" i="18"/>
  <c r="Y86" i="18"/>
  <c r="V86" i="18"/>
  <c r="U86" i="18"/>
  <c r="T86" i="18"/>
  <c r="S86" i="18"/>
  <c r="R86" i="18"/>
  <c r="Q86" i="18"/>
  <c r="P86" i="18"/>
  <c r="O86" i="18"/>
  <c r="N86" i="18"/>
  <c r="I86" i="18"/>
  <c r="AM85" i="18"/>
  <c r="AL85" i="18"/>
  <c r="AK85" i="18"/>
  <c r="AJ85" i="18"/>
  <c r="AI85" i="18"/>
  <c r="AH85" i="18"/>
  <c r="AG85" i="18"/>
  <c r="AF85" i="18"/>
  <c r="AD85" i="18"/>
  <c r="AC85" i="18"/>
  <c r="Z85" i="18"/>
  <c r="Y85" i="18"/>
  <c r="V85" i="18"/>
  <c r="U85" i="18"/>
  <c r="T85" i="18"/>
  <c r="S85" i="18"/>
  <c r="R85" i="18"/>
  <c r="Q85" i="18"/>
  <c r="P85" i="18"/>
  <c r="O85" i="18"/>
  <c r="N85" i="18"/>
  <c r="H85" i="18"/>
  <c r="AM84" i="18"/>
  <c r="AL84" i="18"/>
  <c r="AK84" i="18"/>
  <c r="AJ84" i="18"/>
  <c r="AI84" i="18"/>
  <c r="AH84" i="18"/>
  <c r="AG84" i="18"/>
  <c r="AF84" i="18"/>
  <c r="AD84" i="18"/>
  <c r="AC84" i="18"/>
  <c r="Z84" i="18"/>
  <c r="Y84" i="18"/>
  <c r="V84" i="18"/>
  <c r="U84" i="18"/>
  <c r="T84" i="18"/>
  <c r="S84" i="18"/>
  <c r="R84" i="18"/>
  <c r="Q84" i="18"/>
  <c r="P84" i="18"/>
  <c r="O84" i="18"/>
  <c r="N84" i="18"/>
  <c r="AM83" i="18"/>
  <c r="AL83" i="18"/>
  <c r="AK83" i="18"/>
  <c r="AJ83" i="18"/>
  <c r="AI83" i="18"/>
  <c r="AH83" i="18"/>
  <c r="AG83" i="18"/>
  <c r="AF83" i="18"/>
  <c r="AD83" i="18"/>
  <c r="AC83" i="18"/>
  <c r="Z83" i="18"/>
  <c r="Y83" i="18"/>
  <c r="V83" i="18"/>
  <c r="U83" i="18"/>
  <c r="T83" i="18"/>
  <c r="S83" i="18"/>
  <c r="R83" i="18"/>
  <c r="Q83" i="18"/>
  <c r="P83" i="18"/>
  <c r="O83" i="18"/>
  <c r="N83" i="18"/>
  <c r="L83" i="18"/>
  <c r="J83" i="18"/>
  <c r="H83" i="18"/>
  <c r="AM82" i="18"/>
  <c r="AL82" i="18"/>
  <c r="AK82" i="18"/>
  <c r="AJ82" i="18"/>
  <c r="AI82" i="18"/>
  <c r="AH82" i="18"/>
  <c r="AG82" i="18"/>
  <c r="AF82" i="18"/>
  <c r="AD82" i="18"/>
  <c r="AC82" i="18"/>
  <c r="Z82" i="18"/>
  <c r="Y82" i="18"/>
  <c r="V82" i="18"/>
  <c r="U82" i="18"/>
  <c r="T82" i="18"/>
  <c r="S82" i="18"/>
  <c r="R82" i="18"/>
  <c r="Q82" i="18"/>
  <c r="P82" i="18"/>
  <c r="O82" i="18"/>
  <c r="N82" i="18"/>
  <c r="AM81" i="18"/>
  <c r="AL81" i="18"/>
  <c r="AK81" i="18"/>
  <c r="AJ81" i="18"/>
  <c r="AI81" i="18"/>
  <c r="AH81" i="18"/>
  <c r="AG81" i="18"/>
  <c r="AF81" i="18"/>
  <c r="AD81" i="18"/>
  <c r="AC81" i="18"/>
  <c r="Z81" i="18"/>
  <c r="Y81" i="18"/>
  <c r="V81" i="18"/>
  <c r="U81" i="18"/>
  <c r="T81" i="18"/>
  <c r="S81" i="18"/>
  <c r="R81" i="18"/>
  <c r="Q81" i="18"/>
  <c r="P81" i="18"/>
  <c r="O81" i="18"/>
  <c r="N81" i="18"/>
  <c r="E81" i="18"/>
  <c r="AM80" i="18"/>
  <c r="AL80" i="18"/>
  <c r="AK80" i="18"/>
  <c r="AJ80" i="18"/>
  <c r="AI80" i="18"/>
  <c r="AH80" i="18"/>
  <c r="AG80" i="18"/>
  <c r="AF80" i="18"/>
  <c r="AD80" i="18"/>
  <c r="AC80" i="18"/>
  <c r="Z80" i="18"/>
  <c r="Y80" i="18"/>
  <c r="V80" i="18"/>
  <c r="U80" i="18"/>
  <c r="T80" i="18"/>
  <c r="S80" i="18"/>
  <c r="R80" i="18"/>
  <c r="Q80" i="18"/>
  <c r="P80" i="18"/>
  <c r="O80" i="18"/>
  <c r="N80" i="18"/>
  <c r="AM79" i="18"/>
  <c r="AL79" i="18"/>
  <c r="AK79" i="18"/>
  <c r="AJ79" i="18"/>
  <c r="AI79" i="18"/>
  <c r="AH79" i="18"/>
  <c r="AG79" i="18"/>
  <c r="AF79" i="18"/>
  <c r="AD79" i="18"/>
  <c r="AC79" i="18"/>
  <c r="Z79" i="18"/>
  <c r="Y79" i="18"/>
  <c r="V79" i="18"/>
  <c r="U79" i="18"/>
  <c r="T79" i="18"/>
  <c r="S79" i="18"/>
  <c r="R79" i="18"/>
  <c r="Q79" i="18"/>
  <c r="P79" i="18"/>
  <c r="O79" i="18"/>
  <c r="N79" i="18"/>
  <c r="H79" i="18"/>
  <c r="AM78" i="18"/>
  <c r="AL78" i="18"/>
  <c r="AK78" i="18"/>
  <c r="AJ78" i="18"/>
  <c r="AI78" i="18"/>
  <c r="AH78" i="18"/>
  <c r="AG78" i="18"/>
  <c r="AF78" i="18"/>
  <c r="AD78" i="18"/>
  <c r="AC78" i="18"/>
  <c r="Z78" i="18"/>
  <c r="Y78" i="18"/>
  <c r="V78" i="18"/>
  <c r="U78" i="18"/>
  <c r="T78" i="18"/>
  <c r="S78" i="18"/>
  <c r="R78" i="18"/>
  <c r="Q78" i="18"/>
  <c r="P78" i="18"/>
  <c r="O78" i="18"/>
  <c r="N78" i="18"/>
  <c r="AM77" i="18"/>
  <c r="AL77" i="18"/>
  <c r="AK77" i="18"/>
  <c r="AJ77" i="18"/>
  <c r="AI77" i="18"/>
  <c r="AH77" i="18"/>
  <c r="AG77" i="18"/>
  <c r="AF77" i="18"/>
  <c r="AD77" i="18"/>
  <c r="AC77" i="18"/>
  <c r="Z77" i="18"/>
  <c r="Y77" i="18"/>
  <c r="V77" i="18"/>
  <c r="U77" i="18"/>
  <c r="T77" i="18"/>
  <c r="S77" i="18"/>
  <c r="R77" i="18"/>
  <c r="Q77" i="18"/>
  <c r="P77" i="18"/>
  <c r="O77" i="18"/>
  <c r="N77" i="18"/>
  <c r="AM76" i="18"/>
  <c r="AL76" i="18"/>
  <c r="AK76" i="18"/>
  <c r="AJ76" i="18"/>
  <c r="AI76" i="18"/>
  <c r="AH76" i="18"/>
  <c r="AG76" i="18"/>
  <c r="AF76" i="18"/>
  <c r="AD76" i="18"/>
  <c r="AC76" i="18"/>
  <c r="Z76" i="18"/>
  <c r="Y76" i="18"/>
  <c r="V76" i="18"/>
  <c r="U76" i="18"/>
  <c r="T76" i="18"/>
  <c r="S76" i="18"/>
  <c r="R76" i="18"/>
  <c r="Q76" i="18"/>
  <c r="P76" i="18"/>
  <c r="O76" i="18"/>
  <c r="N76" i="18"/>
  <c r="G76" i="18"/>
  <c r="AM75" i="18"/>
  <c r="AL75" i="18"/>
  <c r="AK75" i="18"/>
  <c r="AJ75" i="18"/>
  <c r="AI75" i="18"/>
  <c r="AH75" i="18"/>
  <c r="AG75" i="18"/>
  <c r="AF75" i="18"/>
  <c r="AD75" i="18"/>
  <c r="AC75" i="18"/>
  <c r="Z75" i="18"/>
  <c r="Y75" i="18"/>
  <c r="V75" i="18"/>
  <c r="U75" i="18"/>
  <c r="T75" i="18"/>
  <c r="S75" i="18"/>
  <c r="R75" i="18"/>
  <c r="Q75" i="18"/>
  <c r="P75" i="18"/>
  <c r="O75" i="18"/>
  <c r="N75" i="18"/>
  <c r="H75" i="18"/>
  <c r="AM74" i="18"/>
  <c r="AL74" i="18"/>
  <c r="AK74" i="18"/>
  <c r="AJ74" i="18"/>
  <c r="AI74" i="18"/>
  <c r="AH74" i="18"/>
  <c r="AG74" i="18"/>
  <c r="AF74" i="18"/>
  <c r="AD74" i="18"/>
  <c r="AC74" i="18"/>
  <c r="Z74" i="18"/>
  <c r="Y74" i="18"/>
  <c r="V74" i="18"/>
  <c r="U74" i="18"/>
  <c r="T74" i="18"/>
  <c r="S74" i="18"/>
  <c r="R74" i="18"/>
  <c r="Q74" i="18"/>
  <c r="P74" i="18"/>
  <c r="O74" i="18"/>
  <c r="N74" i="18"/>
  <c r="AM73" i="18"/>
  <c r="AL73" i="18"/>
  <c r="AK73" i="18"/>
  <c r="AJ73" i="18"/>
  <c r="AI73" i="18"/>
  <c r="AH73" i="18"/>
  <c r="AG73" i="18"/>
  <c r="AF73" i="18"/>
  <c r="AD73" i="18"/>
  <c r="AC73" i="18"/>
  <c r="Z73" i="18"/>
  <c r="Y73" i="18"/>
  <c r="V73" i="18"/>
  <c r="U73" i="18"/>
  <c r="T73" i="18"/>
  <c r="S73" i="18"/>
  <c r="R73" i="18"/>
  <c r="Q73" i="18"/>
  <c r="P73" i="18"/>
  <c r="O73" i="18"/>
  <c r="N73" i="18"/>
  <c r="AM72" i="18"/>
  <c r="AL72" i="18"/>
  <c r="AK72" i="18"/>
  <c r="AJ72" i="18"/>
  <c r="AI72" i="18"/>
  <c r="AH72" i="18"/>
  <c r="AG72" i="18"/>
  <c r="AF72" i="18"/>
  <c r="AD72" i="18"/>
  <c r="AC72" i="18"/>
  <c r="Z72" i="18"/>
  <c r="Y72" i="18"/>
  <c r="V72" i="18"/>
  <c r="U72" i="18"/>
  <c r="T72" i="18"/>
  <c r="S72" i="18"/>
  <c r="R72" i="18"/>
  <c r="Q72" i="18"/>
  <c r="P72" i="18"/>
  <c r="O72" i="18"/>
  <c r="N72" i="18"/>
  <c r="AM71" i="18"/>
  <c r="AL71" i="18"/>
  <c r="AK71" i="18"/>
  <c r="AJ71" i="18"/>
  <c r="AI71" i="18"/>
  <c r="AH71" i="18"/>
  <c r="AG71" i="18"/>
  <c r="AF71" i="18"/>
  <c r="AD71" i="18"/>
  <c r="AC71" i="18"/>
  <c r="Z71" i="18"/>
  <c r="Y71" i="18"/>
  <c r="V71" i="18"/>
  <c r="U71" i="18"/>
  <c r="T71" i="18"/>
  <c r="S71" i="18"/>
  <c r="R71" i="18"/>
  <c r="Q71" i="18"/>
  <c r="P71" i="18"/>
  <c r="O71" i="18"/>
  <c r="N71" i="18"/>
  <c r="AM70" i="18"/>
  <c r="AL70" i="18"/>
  <c r="AK70" i="18"/>
  <c r="AJ70" i="18"/>
  <c r="AI70" i="18"/>
  <c r="AH70" i="18"/>
  <c r="AG70" i="18"/>
  <c r="AF70" i="18"/>
  <c r="AD70" i="18"/>
  <c r="AC70" i="18"/>
  <c r="Z70" i="18"/>
  <c r="Y70" i="18"/>
  <c r="V70" i="18"/>
  <c r="U70" i="18"/>
  <c r="T70" i="18"/>
  <c r="S70" i="18"/>
  <c r="R70" i="18"/>
  <c r="Q70" i="18"/>
  <c r="P70" i="18"/>
  <c r="O70" i="18"/>
  <c r="N70" i="18"/>
  <c r="AM69" i="18"/>
  <c r="AL69" i="18"/>
  <c r="AK69" i="18"/>
  <c r="AJ69" i="18"/>
  <c r="AI69" i="18"/>
  <c r="AH69" i="18"/>
  <c r="AG69" i="18"/>
  <c r="AF69" i="18"/>
  <c r="AD69" i="18"/>
  <c r="AC69" i="18"/>
  <c r="Z69" i="18"/>
  <c r="Y69" i="18"/>
  <c r="V69" i="18"/>
  <c r="U69" i="18"/>
  <c r="T69" i="18"/>
  <c r="S69" i="18"/>
  <c r="R69" i="18"/>
  <c r="Q69" i="18"/>
  <c r="P69" i="18"/>
  <c r="O69" i="18"/>
  <c r="N69" i="18"/>
  <c r="AM68" i="18"/>
  <c r="AL68" i="18"/>
  <c r="AK68" i="18"/>
  <c r="AJ68" i="18"/>
  <c r="AI68" i="18"/>
  <c r="AH68" i="18"/>
  <c r="AG68" i="18"/>
  <c r="AF68" i="18"/>
  <c r="AD68" i="18"/>
  <c r="AC68" i="18"/>
  <c r="Z68" i="18"/>
  <c r="Y68" i="18"/>
  <c r="V68" i="18"/>
  <c r="U68" i="18"/>
  <c r="T68" i="18"/>
  <c r="S68" i="18"/>
  <c r="R68" i="18"/>
  <c r="Q68" i="18"/>
  <c r="P68" i="18"/>
  <c r="O68" i="18"/>
  <c r="N68" i="18"/>
  <c r="AM67" i="18"/>
  <c r="AL67" i="18"/>
  <c r="AK67" i="18"/>
  <c r="AJ67" i="18"/>
  <c r="AI67" i="18"/>
  <c r="AH67" i="18"/>
  <c r="AG67" i="18"/>
  <c r="AF67" i="18"/>
  <c r="AD67" i="18"/>
  <c r="AC67" i="18"/>
  <c r="Z67" i="18"/>
  <c r="Y67" i="18"/>
  <c r="V67" i="18"/>
  <c r="U67" i="18"/>
  <c r="T67" i="18"/>
  <c r="S67" i="18"/>
  <c r="R67" i="18"/>
  <c r="Q67" i="18"/>
  <c r="P67" i="18"/>
  <c r="O67" i="18"/>
  <c r="N67" i="18"/>
  <c r="AM66" i="18"/>
  <c r="AL66" i="18"/>
  <c r="AK66" i="18"/>
  <c r="AJ66" i="18"/>
  <c r="AI66" i="18"/>
  <c r="AH66" i="18"/>
  <c r="AG66" i="18"/>
  <c r="AF66" i="18"/>
  <c r="AD66" i="18"/>
  <c r="AC66" i="18"/>
  <c r="Z66" i="18"/>
  <c r="Y66" i="18"/>
  <c r="V66" i="18"/>
  <c r="U66" i="18"/>
  <c r="T66" i="18"/>
  <c r="S66" i="18"/>
  <c r="R66" i="18"/>
  <c r="Q66" i="18"/>
  <c r="P66" i="18"/>
  <c r="O66" i="18"/>
  <c r="N66" i="18"/>
  <c r="AM65" i="18"/>
  <c r="AL65" i="18"/>
  <c r="AK65" i="18"/>
  <c r="AJ65" i="18"/>
  <c r="AI65" i="18"/>
  <c r="AH65" i="18"/>
  <c r="AG65" i="18"/>
  <c r="AF65" i="18"/>
  <c r="AD65" i="18"/>
  <c r="AC65" i="18"/>
  <c r="Z65" i="18"/>
  <c r="Y65" i="18"/>
  <c r="V65" i="18"/>
  <c r="U65" i="18"/>
  <c r="T65" i="18"/>
  <c r="S65" i="18"/>
  <c r="R65" i="18"/>
  <c r="Q65" i="18"/>
  <c r="P65" i="18"/>
  <c r="O65" i="18"/>
  <c r="N65" i="18"/>
  <c r="AM64" i="18"/>
  <c r="AL64" i="18"/>
  <c r="AK64" i="18"/>
  <c r="AJ64" i="18"/>
  <c r="AI64" i="18"/>
  <c r="AH64" i="18"/>
  <c r="AG64" i="18"/>
  <c r="AF64" i="18"/>
  <c r="AD64" i="18"/>
  <c r="AC64" i="18"/>
  <c r="Z64" i="18"/>
  <c r="Y64" i="18"/>
  <c r="V64" i="18"/>
  <c r="U64" i="18"/>
  <c r="T64" i="18"/>
  <c r="S64" i="18"/>
  <c r="R64" i="18"/>
  <c r="Q64" i="18"/>
  <c r="P64" i="18"/>
  <c r="O64" i="18"/>
  <c r="N64" i="18"/>
  <c r="AM63" i="18"/>
  <c r="AL63" i="18"/>
  <c r="AK63" i="18"/>
  <c r="AJ63" i="18"/>
  <c r="AI63" i="18"/>
  <c r="AH63" i="18"/>
  <c r="AG63" i="18"/>
  <c r="AF63" i="18"/>
  <c r="AD63" i="18"/>
  <c r="AC63" i="18"/>
  <c r="Z63" i="18"/>
  <c r="Y63" i="18"/>
  <c r="V63" i="18"/>
  <c r="U63" i="18"/>
  <c r="T63" i="18"/>
  <c r="S63" i="18"/>
  <c r="R63" i="18"/>
  <c r="Q63" i="18"/>
  <c r="P63" i="18"/>
  <c r="O63" i="18"/>
  <c r="N63" i="18"/>
  <c r="H63" i="18"/>
  <c r="AM62" i="18"/>
  <c r="AL62" i="18"/>
  <c r="AK62" i="18"/>
  <c r="AJ62" i="18"/>
  <c r="AI62" i="18"/>
  <c r="AH62" i="18"/>
  <c r="AG62" i="18"/>
  <c r="AF62" i="18"/>
  <c r="AD62" i="18"/>
  <c r="AC62" i="18"/>
  <c r="Z62" i="18"/>
  <c r="Y62" i="18"/>
  <c r="V62" i="18"/>
  <c r="U62" i="18"/>
  <c r="T62" i="18"/>
  <c r="S62" i="18"/>
  <c r="R62" i="18"/>
  <c r="Q62" i="18"/>
  <c r="P62" i="18"/>
  <c r="O62" i="18"/>
  <c r="N62" i="18"/>
  <c r="AM61" i="18"/>
  <c r="AL61" i="18"/>
  <c r="AK61" i="18"/>
  <c r="AJ61" i="18"/>
  <c r="AI61" i="18"/>
  <c r="AH61" i="18"/>
  <c r="AG61" i="18"/>
  <c r="AF61" i="18"/>
  <c r="AD61" i="18"/>
  <c r="AC61" i="18"/>
  <c r="Z61" i="18"/>
  <c r="Y61" i="18"/>
  <c r="V61" i="18"/>
  <c r="U61" i="18"/>
  <c r="T61" i="18"/>
  <c r="S61" i="18"/>
  <c r="R61" i="18"/>
  <c r="Q61" i="18"/>
  <c r="P61" i="18"/>
  <c r="O61" i="18"/>
  <c r="N61" i="18"/>
  <c r="AM60" i="18"/>
  <c r="AL60" i="18"/>
  <c r="AK60" i="18"/>
  <c r="AJ60" i="18"/>
  <c r="AI60" i="18"/>
  <c r="AH60" i="18"/>
  <c r="AG60" i="18"/>
  <c r="AF60" i="18"/>
  <c r="AD60" i="18"/>
  <c r="AC60" i="18"/>
  <c r="Z60" i="18"/>
  <c r="Y60" i="18"/>
  <c r="V60" i="18"/>
  <c r="U60" i="18"/>
  <c r="T60" i="18"/>
  <c r="S60" i="18"/>
  <c r="R60" i="18"/>
  <c r="Q60" i="18"/>
  <c r="P60" i="18"/>
  <c r="O60" i="18"/>
  <c r="N60" i="18"/>
  <c r="AM59" i="18"/>
  <c r="AL59" i="18"/>
  <c r="AK59" i="18"/>
  <c r="AJ59" i="18"/>
  <c r="AI59" i="18"/>
  <c r="AH59" i="18"/>
  <c r="AG59" i="18"/>
  <c r="AF59" i="18"/>
  <c r="AD59" i="18"/>
  <c r="AC59" i="18"/>
  <c r="Z59" i="18"/>
  <c r="Y59" i="18"/>
  <c r="V59" i="18"/>
  <c r="U59" i="18"/>
  <c r="T59" i="18"/>
  <c r="S59" i="18"/>
  <c r="R59" i="18"/>
  <c r="Q59" i="18"/>
  <c r="P59" i="18"/>
  <c r="O59" i="18"/>
  <c r="N59" i="18"/>
  <c r="H59" i="18"/>
  <c r="AM58" i="18"/>
  <c r="AL58" i="18"/>
  <c r="AK58" i="18"/>
  <c r="AJ58" i="18"/>
  <c r="AI58" i="18"/>
  <c r="AH58" i="18"/>
  <c r="AG58" i="18"/>
  <c r="AF58" i="18"/>
  <c r="AD58" i="18"/>
  <c r="AC58" i="18"/>
  <c r="Z58" i="18"/>
  <c r="Y58" i="18"/>
  <c r="V58" i="18"/>
  <c r="U58" i="18"/>
  <c r="T58" i="18"/>
  <c r="S58" i="18"/>
  <c r="R58" i="18"/>
  <c r="Q58" i="18"/>
  <c r="P58" i="18"/>
  <c r="O58" i="18"/>
  <c r="N58" i="18"/>
  <c r="AM56" i="18"/>
  <c r="AL56" i="18"/>
  <c r="AK56" i="18"/>
  <c r="AJ56" i="18"/>
  <c r="AI56" i="18"/>
  <c r="AH56" i="18"/>
  <c r="AG56" i="18"/>
  <c r="AF56" i="18"/>
  <c r="AD56" i="18"/>
  <c r="AC56" i="18"/>
  <c r="AA56" i="18"/>
  <c r="Z56" i="18"/>
  <c r="Y56" i="18"/>
  <c r="X56" i="18"/>
  <c r="V56" i="18"/>
  <c r="U56" i="18"/>
  <c r="T56" i="18"/>
  <c r="S56" i="18"/>
  <c r="R56" i="18"/>
  <c r="Q56" i="18"/>
  <c r="P56" i="18"/>
  <c r="O56" i="18"/>
  <c r="N56" i="18"/>
  <c r="M56" i="18"/>
  <c r="L56" i="18"/>
  <c r="K56" i="18"/>
  <c r="J56" i="18"/>
  <c r="I56" i="18"/>
  <c r="H56" i="18"/>
  <c r="G56" i="18"/>
  <c r="E56" i="18"/>
  <c r="D56" i="18"/>
  <c r="AM55" i="18"/>
  <c r="AL55" i="18"/>
  <c r="AK55" i="18"/>
  <c r="AJ55" i="18"/>
  <c r="AI55" i="18"/>
  <c r="AH55" i="18"/>
  <c r="AG55" i="18"/>
  <c r="AF55" i="18"/>
  <c r="AD55" i="18"/>
  <c r="AC55" i="18"/>
  <c r="AA55" i="18"/>
  <c r="Z55" i="18"/>
  <c r="Y55" i="18"/>
  <c r="X55" i="18"/>
  <c r="V55" i="18"/>
  <c r="U55" i="18"/>
  <c r="T55" i="18"/>
  <c r="S55" i="18"/>
  <c r="R55" i="18"/>
  <c r="Q55" i="18"/>
  <c r="P55" i="18"/>
  <c r="O55" i="18"/>
  <c r="N55" i="18"/>
  <c r="M55" i="18"/>
  <c r="L55" i="18"/>
  <c r="K55" i="18"/>
  <c r="J55" i="18"/>
  <c r="I55" i="18"/>
  <c r="H55" i="18"/>
  <c r="G55" i="18"/>
  <c r="E55" i="18"/>
  <c r="D55" i="18"/>
  <c r="AM54" i="18"/>
  <c r="AL54" i="18"/>
  <c r="AK54" i="18"/>
  <c r="AJ54" i="18"/>
  <c r="AI54" i="18"/>
  <c r="AH54" i="18"/>
  <c r="AG54" i="18"/>
  <c r="AF54" i="18"/>
  <c r="AD54" i="18"/>
  <c r="AC54" i="18"/>
  <c r="AA54" i="18"/>
  <c r="Z54" i="18"/>
  <c r="Y54" i="18"/>
  <c r="X54" i="18"/>
  <c r="V54" i="18"/>
  <c r="U54" i="18"/>
  <c r="T54" i="18"/>
  <c r="S54" i="18"/>
  <c r="R54" i="18"/>
  <c r="Q54" i="18"/>
  <c r="P54" i="18"/>
  <c r="O54" i="18"/>
  <c r="N54" i="18"/>
  <c r="M54" i="18"/>
  <c r="L54" i="18"/>
  <c r="K54" i="18"/>
  <c r="J54" i="18"/>
  <c r="I54" i="18"/>
  <c r="H54" i="18"/>
  <c r="G54" i="18"/>
  <c r="E54" i="18"/>
  <c r="D54" i="18"/>
  <c r="AM53" i="18"/>
  <c r="AL53" i="18"/>
  <c r="AK53" i="18"/>
  <c r="AJ53" i="18"/>
  <c r="AI53" i="18"/>
  <c r="AH53" i="18"/>
  <c r="AG53" i="18"/>
  <c r="AF53" i="18"/>
  <c r="AD53" i="18"/>
  <c r="AC53" i="18"/>
  <c r="AA53" i="18"/>
  <c r="Z53" i="18"/>
  <c r="Y53" i="18"/>
  <c r="X53" i="18"/>
  <c r="V53" i="18"/>
  <c r="U53" i="18"/>
  <c r="T53" i="18"/>
  <c r="S53" i="18"/>
  <c r="R53" i="18"/>
  <c r="Q53" i="18"/>
  <c r="P53" i="18"/>
  <c r="O53" i="18"/>
  <c r="N53" i="18"/>
  <c r="M53" i="18"/>
  <c r="L53" i="18"/>
  <c r="K53" i="18"/>
  <c r="J53" i="18"/>
  <c r="I53" i="18"/>
  <c r="H53" i="18"/>
  <c r="G53" i="18"/>
  <c r="E53" i="18"/>
  <c r="D53" i="18"/>
  <c r="AM52" i="18"/>
  <c r="AL52" i="18"/>
  <c r="AK52" i="18"/>
  <c r="AJ52" i="18"/>
  <c r="AI52" i="18"/>
  <c r="AH52" i="18"/>
  <c r="AG52" i="18"/>
  <c r="AF52" i="18"/>
  <c r="AD52" i="18"/>
  <c r="AC52" i="18"/>
  <c r="AA52" i="18"/>
  <c r="Z52" i="18"/>
  <c r="Y52" i="18"/>
  <c r="X52" i="18"/>
  <c r="V52" i="18"/>
  <c r="U52" i="18"/>
  <c r="T52" i="18"/>
  <c r="S52" i="18"/>
  <c r="R52" i="18"/>
  <c r="Q52" i="18"/>
  <c r="P52" i="18"/>
  <c r="O52" i="18"/>
  <c r="N52" i="18"/>
  <c r="M52" i="18"/>
  <c r="L52" i="18"/>
  <c r="K52" i="18"/>
  <c r="J52" i="18"/>
  <c r="I52" i="18"/>
  <c r="H52" i="18"/>
  <c r="G52" i="18"/>
  <c r="E52" i="18"/>
  <c r="D52" i="18"/>
  <c r="AM51" i="18"/>
  <c r="AL51" i="18"/>
  <c r="AK51" i="18"/>
  <c r="AJ51" i="18"/>
  <c r="AI51" i="18"/>
  <c r="AH51" i="18"/>
  <c r="AG51" i="18"/>
  <c r="AF51" i="18"/>
  <c r="AD51" i="18"/>
  <c r="AC51" i="18"/>
  <c r="AA51" i="18"/>
  <c r="Z51" i="18"/>
  <c r="Y51" i="18"/>
  <c r="X51" i="18"/>
  <c r="V51" i="18"/>
  <c r="U51" i="18"/>
  <c r="T51" i="18"/>
  <c r="S51" i="18"/>
  <c r="R51" i="18"/>
  <c r="Q51" i="18"/>
  <c r="P51" i="18"/>
  <c r="O51" i="18"/>
  <c r="N51" i="18"/>
  <c r="M51" i="18"/>
  <c r="L51" i="18"/>
  <c r="K51" i="18"/>
  <c r="J51" i="18"/>
  <c r="I51" i="18"/>
  <c r="H51" i="18"/>
  <c r="G51" i="18"/>
  <c r="E51" i="18"/>
  <c r="D51" i="18"/>
  <c r="AM50" i="18"/>
  <c r="AL50" i="18"/>
  <c r="AK50" i="18"/>
  <c r="AJ50" i="18"/>
  <c r="AI50" i="18"/>
  <c r="AH50" i="18"/>
  <c r="AG50" i="18"/>
  <c r="AF50" i="18"/>
  <c r="AD50" i="18"/>
  <c r="AC50" i="18"/>
  <c r="AA50" i="18"/>
  <c r="Z50" i="18"/>
  <c r="Y50" i="18"/>
  <c r="X50" i="18"/>
  <c r="V50" i="18"/>
  <c r="U50" i="18"/>
  <c r="T50" i="18"/>
  <c r="S50" i="18"/>
  <c r="R50" i="18"/>
  <c r="Q50" i="18"/>
  <c r="P50" i="18"/>
  <c r="O50" i="18"/>
  <c r="N50" i="18"/>
  <c r="M50" i="18"/>
  <c r="L50" i="18"/>
  <c r="K50" i="18"/>
  <c r="J50" i="18"/>
  <c r="I50" i="18"/>
  <c r="H50" i="18"/>
  <c r="G50" i="18"/>
  <c r="E50" i="18"/>
  <c r="D50" i="18"/>
  <c r="AM49" i="18"/>
  <c r="AL49" i="18"/>
  <c r="AK49" i="18"/>
  <c r="AJ49" i="18"/>
  <c r="AI49" i="18"/>
  <c r="AH49" i="18"/>
  <c r="AG49" i="18"/>
  <c r="AF49" i="18"/>
  <c r="AD49" i="18"/>
  <c r="AC49" i="18"/>
  <c r="AA49" i="18"/>
  <c r="Z49" i="18"/>
  <c r="Y49" i="18"/>
  <c r="X49" i="18"/>
  <c r="V49" i="18"/>
  <c r="U49" i="18"/>
  <c r="T49" i="18"/>
  <c r="S49" i="18"/>
  <c r="R49" i="18"/>
  <c r="Q49" i="18"/>
  <c r="P49" i="18"/>
  <c r="O49" i="18"/>
  <c r="N49" i="18"/>
  <c r="M49" i="18"/>
  <c r="L49" i="18"/>
  <c r="K49" i="18"/>
  <c r="J49" i="18"/>
  <c r="I49" i="18"/>
  <c r="H49" i="18"/>
  <c r="G49" i="18"/>
  <c r="E49" i="18"/>
  <c r="D49" i="18"/>
  <c r="AM48" i="18"/>
  <c r="AL48" i="18"/>
  <c r="AK48" i="18"/>
  <c r="AJ48" i="18"/>
  <c r="AI48" i="18"/>
  <c r="AH48" i="18"/>
  <c r="AG48" i="18"/>
  <c r="AF48" i="18"/>
  <c r="AD48" i="18"/>
  <c r="AC48" i="18"/>
  <c r="AA48" i="18"/>
  <c r="Z48" i="18"/>
  <c r="Y48" i="18"/>
  <c r="X48" i="18"/>
  <c r="V48" i="18"/>
  <c r="U48" i="18"/>
  <c r="T48" i="18"/>
  <c r="S48" i="18"/>
  <c r="R48" i="18"/>
  <c r="Q48" i="18"/>
  <c r="P48" i="18"/>
  <c r="O48" i="18"/>
  <c r="N48" i="18"/>
  <c r="M48" i="18"/>
  <c r="L48" i="18"/>
  <c r="K48" i="18"/>
  <c r="J48" i="18"/>
  <c r="I48" i="18"/>
  <c r="H48" i="18"/>
  <c r="G48" i="18"/>
  <c r="E48" i="18"/>
  <c r="D48" i="18"/>
  <c r="AM47" i="18"/>
  <c r="AL47" i="18"/>
  <c r="AK47" i="18"/>
  <c r="AJ47" i="18"/>
  <c r="AI47" i="18"/>
  <c r="AH47" i="18"/>
  <c r="AG47" i="18"/>
  <c r="AF47" i="18"/>
  <c r="AD47" i="18"/>
  <c r="AC47" i="18"/>
  <c r="AA47" i="18"/>
  <c r="Z47" i="18"/>
  <c r="Y47" i="18"/>
  <c r="X47" i="18"/>
  <c r="V47" i="18"/>
  <c r="U47" i="18"/>
  <c r="T47" i="18"/>
  <c r="S47" i="18"/>
  <c r="R47" i="18"/>
  <c r="Q47" i="18"/>
  <c r="P47" i="18"/>
  <c r="O47" i="18"/>
  <c r="N47" i="18"/>
  <c r="M47" i="18"/>
  <c r="L47" i="18"/>
  <c r="K47" i="18"/>
  <c r="J47" i="18"/>
  <c r="I47" i="18"/>
  <c r="H47" i="18"/>
  <c r="G47" i="18"/>
  <c r="E47" i="18"/>
  <c r="D47" i="18"/>
  <c r="AM46" i="18"/>
  <c r="AL46" i="18"/>
  <c r="AK46" i="18"/>
  <c r="AJ46" i="18"/>
  <c r="AI46" i="18"/>
  <c r="AH46" i="18"/>
  <c r="AG46" i="18"/>
  <c r="AF46" i="18"/>
  <c r="AD46" i="18"/>
  <c r="AC46" i="18"/>
  <c r="AA46" i="18"/>
  <c r="Z46" i="18"/>
  <c r="Y46" i="18"/>
  <c r="X46" i="18"/>
  <c r="V46" i="18"/>
  <c r="U46" i="18"/>
  <c r="T46" i="18"/>
  <c r="S46" i="18"/>
  <c r="R46" i="18"/>
  <c r="Q46" i="18"/>
  <c r="P46" i="18"/>
  <c r="O46" i="18"/>
  <c r="N46" i="18"/>
  <c r="M46" i="18"/>
  <c r="L46" i="18"/>
  <c r="K46" i="18"/>
  <c r="J46" i="18"/>
  <c r="I46" i="18"/>
  <c r="H46" i="18"/>
  <c r="G46" i="18"/>
  <c r="E46" i="18"/>
  <c r="D46" i="18"/>
  <c r="AM45" i="18"/>
  <c r="AL45" i="18"/>
  <c r="AK45" i="18"/>
  <c r="AJ45" i="18"/>
  <c r="AI45" i="18"/>
  <c r="AH45" i="18"/>
  <c r="AG45" i="18"/>
  <c r="AF45" i="18"/>
  <c r="AD45" i="18"/>
  <c r="AC45" i="18"/>
  <c r="AA45" i="18"/>
  <c r="Z45" i="18"/>
  <c r="Y45" i="18"/>
  <c r="X45" i="18"/>
  <c r="V45" i="18"/>
  <c r="U45" i="18"/>
  <c r="T45" i="18"/>
  <c r="S45" i="18"/>
  <c r="R45" i="18"/>
  <c r="Q45" i="18"/>
  <c r="P45" i="18"/>
  <c r="O45" i="18"/>
  <c r="N45" i="18"/>
  <c r="M45" i="18"/>
  <c r="L45" i="18"/>
  <c r="K45" i="18"/>
  <c r="J45" i="18"/>
  <c r="I45" i="18"/>
  <c r="H45" i="18"/>
  <c r="G45" i="18"/>
  <c r="E45" i="18"/>
  <c r="D45" i="18"/>
  <c r="AM44" i="18"/>
  <c r="AL44" i="18"/>
  <c r="AK44" i="18"/>
  <c r="AJ44" i="18"/>
  <c r="AI44" i="18"/>
  <c r="AH44" i="18"/>
  <c r="AG44" i="18"/>
  <c r="AF44" i="18"/>
  <c r="AD44" i="18"/>
  <c r="AC44" i="18"/>
  <c r="AA44" i="18"/>
  <c r="Z44" i="18"/>
  <c r="Y44" i="18"/>
  <c r="X44" i="18"/>
  <c r="V44" i="18"/>
  <c r="U44" i="18"/>
  <c r="T44" i="18"/>
  <c r="S44" i="18"/>
  <c r="R44" i="18"/>
  <c r="Q44" i="18"/>
  <c r="P44" i="18"/>
  <c r="O44" i="18"/>
  <c r="N44" i="18"/>
  <c r="M44" i="18"/>
  <c r="L44" i="18"/>
  <c r="K44" i="18"/>
  <c r="J44" i="18"/>
  <c r="I44" i="18"/>
  <c r="H44" i="18"/>
  <c r="G44" i="18"/>
  <c r="E44" i="18"/>
  <c r="D44" i="18"/>
  <c r="AM43" i="18"/>
  <c r="AL43" i="18"/>
  <c r="AK43" i="18"/>
  <c r="AJ43" i="18"/>
  <c r="AI43" i="18"/>
  <c r="AH43" i="18"/>
  <c r="AG43" i="18"/>
  <c r="AF43" i="18"/>
  <c r="AD43" i="18"/>
  <c r="AC43" i="18"/>
  <c r="AA43" i="18"/>
  <c r="Z43" i="18"/>
  <c r="Y43" i="18"/>
  <c r="X43" i="18"/>
  <c r="V43" i="18"/>
  <c r="U43" i="18"/>
  <c r="T43" i="18"/>
  <c r="S43" i="18"/>
  <c r="R43" i="18"/>
  <c r="Q43" i="18"/>
  <c r="P43" i="18"/>
  <c r="O43" i="18"/>
  <c r="N43" i="18"/>
  <c r="M43" i="18"/>
  <c r="L43" i="18"/>
  <c r="K43" i="18"/>
  <c r="J43" i="18"/>
  <c r="I43" i="18"/>
  <c r="H43" i="18"/>
  <c r="G43" i="18"/>
  <c r="E43" i="18"/>
  <c r="D43" i="18"/>
  <c r="AM42" i="18"/>
  <c r="AL42" i="18"/>
  <c r="AK42" i="18"/>
  <c r="AJ42" i="18"/>
  <c r="AI42" i="18"/>
  <c r="AH42" i="18"/>
  <c r="AG42" i="18"/>
  <c r="AF42" i="18"/>
  <c r="AD42" i="18"/>
  <c r="AC42" i="18"/>
  <c r="AA42" i="18"/>
  <c r="Z42" i="18"/>
  <c r="Y42" i="18"/>
  <c r="X42" i="18"/>
  <c r="V42" i="18"/>
  <c r="U42" i="18"/>
  <c r="T42" i="18"/>
  <c r="S42" i="18"/>
  <c r="R42" i="18"/>
  <c r="Q42" i="18"/>
  <c r="P42" i="18"/>
  <c r="O42" i="18"/>
  <c r="N42" i="18"/>
  <c r="M42" i="18"/>
  <c r="L42" i="18"/>
  <c r="K42" i="18"/>
  <c r="J42" i="18"/>
  <c r="I42" i="18"/>
  <c r="H42" i="18"/>
  <c r="G42" i="18"/>
  <c r="E42" i="18"/>
  <c r="D42" i="18"/>
  <c r="AM41" i="18"/>
  <c r="AL41" i="18"/>
  <c r="AK41" i="18"/>
  <c r="AJ41" i="18"/>
  <c r="AI41" i="18"/>
  <c r="AH41" i="18"/>
  <c r="AG41" i="18"/>
  <c r="AF41" i="18"/>
  <c r="AD41" i="18"/>
  <c r="AC41" i="18"/>
  <c r="AA41" i="18"/>
  <c r="Z41" i="18"/>
  <c r="Y41" i="18"/>
  <c r="X41" i="18"/>
  <c r="V41" i="18"/>
  <c r="U41" i="18"/>
  <c r="T41" i="18"/>
  <c r="S41" i="18"/>
  <c r="R41" i="18"/>
  <c r="Q41" i="18"/>
  <c r="P41" i="18"/>
  <c r="O41" i="18"/>
  <c r="N41" i="18"/>
  <c r="M41" i="18"/>
  <c r="L41" i="18"/>
  <c r="K41" i="18"/>
  <c r="J41" i="18"/>
  <c r="I41" i="18"/>
  <c r="H41" i="18"/>
  <c r="G41" i="18"/>
  <c r="E41" i="18"/>
  <c r="D41" i="18"/>
  <c r="AM40" i="18"/>
  <c r="AL40" i="18"/>
  <c r="AK40" i="18"/>
  <c r="AJ40" i="18"/>
  <c r="AI40" i="18"/>
  <c r="AH40" i="18"/>
  <c r="AG40" i="18"/>
  <c r="AF40" i="18"/>
  <c r="AD40" i="18"/>
  <c r="AC40" i="18"/>
  <c r="AA40" i="18"/>
  <c r="Z40" i="18"/>
  <c r="Y40" i="18"/>
  <c r="X40" i="18"/>
  <c r="V40" i="18"/>
  <c r="U40" i="18"/>
  <c r="T40" i="18"/>
  <c r="S40" i="18"/>
  <c r="R40" i="18"/>
  <c r="Q40" i="18"/>
  <c r="P40" i="18"/>
  <c r="O40" i="18"/>
  <c r="N40" i="18"/>
  <c r="M40" i="18"/>
  <c r="L40" i="18"/>
  <c r="K40" i="18"/>
  <c r="J40" i="18"/>
  <c r="I40" i="18"/>
  <c r="H40" i="18"/>
  <c r="G40" i="18"/>
  <c r="E40" i="18"/>
  <c r="D40" i="18"/>
  <c r="AM39" i="18"/>
  <c r="AL39" i="18"/>
  <c r="AK39" i="18"/>
  <c r="AJ39" i="18"/>
  <c r="AI39" i="18"/>
  <c r="AH39" i="18"/>
  <c r="AG39" i="18"/>
  <c r="AF39" i="18"/>
  <c r="AD39" i="18"/>
  <c r="AC39" i="18"/>
  <c r="AA39" i="18"/>
  <c r="Z39" i="18"/>
  <c r="Y39" i="18"/>
  <c r="X39" i="18"/>
  <c r="V39" i="18"/>
  <c r="U39" i="18"/>
  <c r="T39" i="18"/>
  <c r="S39" i="18"/>
  <c r="R39" i="18"/>
  <c r="Q39" i="18"/>
  <c r="P39" i="18"/>
  <c r="O39" i="18"/>
  <c r="N39" i="18"/>
  <c r="M39" i="18"/>
  <c r="L39" i="18"/>
  <c r="K39" i="18"/>
  <c r="J39" i="18"/>
  <c r="I39" i="18"/>
  <c r="H39" i="18"/>
  <c r="G39" i="18"/>
  <c r="E39" i="18"/>
  <c r="D39" i="18"/>
  <c r="AM38" i="18"/>
  <c r="AL38" i="18"/>
  <c r="AK38" i="18"/>
  <c r="AJ38" i="18"/>
  <c r="AI38" i="18"/>
  <c r="AH38" i="18"/>
  <c r="AG38" i="18"/>
  <c r="AF38" i="18"/>
  <c r="AD38" i="18"/>
  <c r="AC38" i="18"/>
  <c r="AA38" i="18"/>
  <c r="Z38" i="18"/>
  <c r="Y38" i="18"/>
  <c r="X38" i="18"/>
  <c r="V38" i="18"/>
  <c r="U38" i="18"/>
  <c r="T38" i="18"/>
  <c r="S38" i="18"/>
  <c r="R38" i="18"/>
  <c r="Q38" i="18"/>
  <c r="P38" i="18"/>
  <c r="O38" i="18"/>
  <c r="N38" i="18"/>
  <c r="M38" i="18"/>
  <c r="L38" i="18"/>
  <c r="K38" i="18"/>
  <c r="J38" i="18"/>
  <c r="I38" i="18"/>
  <c r="H38" i="18"/>
  <c r="G38" i="18"/>
  <c r="E38" i="18"/>
  <c r="D38" i="18"/>
  <c r="AM37" i="18"/>
  <c r="AL37" i="18"/>
  <c r="AK37" i="18"/>
  <c r="AJ37" i="18"/>
  <c r="AI37" i="18"/>
  <c r="AH37" i="18"/>
  <c r="AG37" i="18"/>
  <c r="AF37" i="18"/>
  <c r="AD37" i="18"/>
  <c r="AC37" i="18"/>
  <c r="AA37" i="18"/>
  <c r="Z37" i="18"/>
  <c r="Y37" i="18"/>
  <c r="X37" i="18"/>
  <c r="V37" i="18"/>
  <c r="U37" i="18"/>
  <c r="T37" i="18"/>
  <c r="S37" i="18"/>
  <c r="R37" i="18"/>
  <c r="Q37" i="18"/>
  <c r="P37" i="18"/>
  <c r="O37" i="18"/>
  <c r="N37" i="18"/>
  <c r="M37" i="18"/>
  <c r="L37" i="18"/>
  <c r="K37" i="18"/>
  <c r="J37" i="18"/>
  <c r="I37" i="18"/>
  <c r="H37" i="18"/>
  <c r="G37" i="18"/>
  <c r="E37" i="18"/>
  <c r="D37" i="18"/>
  <c r="AM36" i="18"/>
  <c r="AL36" i="18"/>
  <c r="AK36" i="18"/>
  <c r="AJ36" i="18"/>
  <c r="AI36" i="18"/>
  <c r="AH36" i="18"/>
  <c r="AG36" i="18"/>
  <c r="AF36" i="18"/>
  <c r="AD36" i="18"/>
  <c r="AC36" i="18"/>
  <c r="AA36" i="18"/>
  <c r="Z36" i="18"/>
  <c r="Y36" i="18"/>
  <c r="X36" i="18"/>
  <c r="V36" i="18"/>
  <c r="U36" i="18"/>
  <c r="T36" i="18"/>
  <c r="S36" i="18"/>
  <c r="R36" i="18"/>
  <c r="Q36" i="18"/>
  <c r="P36" i="18"/>
  <c r="O36" i="18"/>
  <c r="N36" i="18"/>
  <c r="M36" i="18"/>
  <c r="L36" i="18"/>
  <c r="K36" i="18"/>
  <c r="J36" i="18"/>
  <c r="I36" i="18"/>
  <c r="H36" i="18"/>
  <c r="G36" i="18"/>
  <c r="E36" i="18"/>
  <c r="D36" i="18"/>
  <c r="AM35" i="18"/>
  <c r="AL35" i="18"/>
  <c r="AK35" i="18"/>
  <c r="AJ35" i="18"/>
  <c r="AI35" i="18"/>
  <c r="AH35" i="18"/>
  <c r="AG35" i="18"/>
  <c r="AF35" i="18"/>
  <c r="AD35" i="18"/>
  <c r="AC35" i="18"/>
  <c r="AA35" i="18"/>
  <c r="Z35" i="18"/>
  <c r="Y35" i="18"/>
  <c r="X35" i="18"/>
  <c r="V35" i="18"/>
  <c r="U35" i="18"/>
  <c r="T35" i="18"/>
  <c r="S35" i="18"/>
  <c r="R35" i="18"/>
  <c r="Q35" i="18"/>
  <c r="P35" i="18"/>
  <c r="O35" i="18"/>
  <c r="N35" i="18"/>
  <c r="M35" i="18"/>
  <c r="L35" i="18"/>
  <c r="K35" i="18"/>
  <c r="J35" i="18"/>
  <c r="I35" i="18"/>
  <c r="H35" i="18"/>
  <c r="G35" i="18"/>
  <c r="E35" i="18"/>
  <c r="D35" i="18"/>
  <c r="AM34" i="18"/>
  <c r="AL34" i="18"/>
  <c r="AK34" i="18"/>
  <c r="AJ34" i="18"/>
  <c r="AI34" i="18"/>
  <c r="AH34" i="18"/>
  <c r="AG34" i="18"/>
  <c r="AF34" i="18"/>
  <c r="AD34" i="18"/>
  <c r="AC34" i="18"/>
  <c r="AA34" i="18"/>
  <c r="Z34" i="18"/>
  <c r="Y34" i="18"/>
  <c r="X34" i="18"/>
  <c r="V34" i="18"/>
  <c r="U34" i="18"/>
  <c r="T34" i="18"/>
  <c r="S34" i="18"/>
  <c r="R34" i="18"/>
  <c r="Q34" i="18"/>
  <c r="P34" i="18"/>
  <c r="O34" i="18"/>
  <c r="N34" i="18"/>
  <c r="M34" i="18"/>
  <c r="L34" i="18"/>
  <c r="K34" i="18"/>
  <c r="J34" i="18"/>
  <c r="I34" i="18"/>
  <c r="H34" i="18"/>
  <c r="G34" i="18"/>
  <c r="E34" i="18"/>
  <c r="D34" i="18"/>
  <c r="AM33" i="18"/>
  <c r="AL33" i="18"/>
  <c r="AK33" i="18"/>
  <c r="AJ33" i="18"/>
  <c r="AI33" i="18"/>
  <c r="AH33" i="18"/>
  <c r="AG33" i="18"/>
  <c r="AF33" i="18"/>
  <c r="AD33" i="18"/>
  <c r="AC33" i="18"/>
  <c r="AA33" i="18"/>
  <c r="Z33" i="18"/>
  <c r="Y33" i="18"/>
  <c r="X33" i="18"/>
  <c r="V33" i="18"/>
  <c r="U33" i="18"/>
  <c r="T33" i="18"/>
  <c r="S33" i="18"/>
  <c r="R33" i="18"/>
  <c r="Q33" i="18"/>
  <c r="P33" i="18"/>
  <c r="O33" i="18"/>
  <c r="N33" i="18"/>
  <c r="M33" i="18"/>
  <c r="L33" i="18"/>
  <c r="K33" i="18"/>
  <c r="J33" i="18"/>
  <c r="I33" i="18"/>
  <c r="H33" i="18"/>
  <c r="G33" i="18"/>
  <c r="E33" i="18"/>
  <c r="D33" i="18"/>
  <c r="AM32" i="18"/>
  <c r="AL32" i="18"/>
  <c r="AK32" i="18"/>
  <c r="AJ32" i="18"/>
  <c r="AI32" i="18"/>
  <c r="AH32" i="18"/>
  <c r="AG32" i="18"/>
  <c r="AF32" i="18"/>
  <c r="AD32" i="18"/>
  <c r="AC32" i="18"/>
  <c r="AA32" i="18"/>
  <c r="Z32" i="18"/>
  <c r="Y32" i="18"/>
  <c r="X32" i="18"/>
  <c r="V32" i="18"/>
  <c r="U32" i="18"/>
  <c r="T32" i="18"/>
  <c r="S32" i="18"/>
  <c r="R32" i="18"/>
  <c r="Q32" i="18"/>
  <c r="P32" i="18"/>
  <c r="O32" i="18"/>
  <c r="N32" i="18"/>
  <c r="M32" i="18"/>
  <c r="L32" i="18"/>
  <c r="K32" i="18"/>
  <c r="J32" i="18"/>
  <c r="I32" i="18"/>
  <c r="H32" i="18"/>
  <c r="G32" i="18"/>
  <c r="E32" i="18"/>
  <c r="D32" i="18"/>
  <c r="AM31" i="18"/>
  <c r="AL31" i="18"/>
  <c r="AK31" i="18"/>
  <c r="AJ31" i="18"/>
  <c r="AI31" i="18"/>
  <c r="AH31" i="18"/>
  <c r="AG31" i="18"/>
  <c r="AF31" i="18"/>
  <c r="AD31" i="18"/>
  <c r="AC31" i="18"/>
  <c r="AA31" i="18"/>
  <c r="Z31" i="18"/>
  <c r="Y31" i="18"/>
  <c r="X31" i="18"/>
  <c r="V31" i="18"/>
  <c r="U31" i="18"/>
  <c r="T31" i="18"/>
  <c r="S31" i="18"/>
  <c r="R31" i="18"/>
  <c r="Q31" i="18"/>
  <c r="P31" i="18"/>
  <c r="O31" i="18"/>
  <c r="N31" i="18"/>
  <c r="M31" i="18"/>
  <c r="L31" i="18"/>
  <c r="K31" i="18"/>
  <c r="J31" i="18"/>
  <c r="I31" i="18"/>
  <c r="H31" i="18"/>
  <c r="G31" i="18"/>
  <c r="E31" i="18"/>
  <c r="D31" i="18"/>
  <c r="AM30" i="18"/>
  <c r="AL30" i="18"/>
  <c r="AK30" i="18"/>
  <c r="AJ30" i="18"/>
  <c r="AI30" i="18"/>
  <c r="AH30" i="18"/>
  <c r="AG30" i="18"/>
  <c r="AF30" i="18"/>
  <c r="AD30" i="18"/>
  <c r="AC30" i="18"/>
  <c r="AA30" i="18"/>
  <c r="Z30" i="18"/>
  <c r="Y30" i="18"/>
  <c r="X30" i="18"/>
  <c r="V30" i="18"/>
  <c r="U30" i="18"/>
  <c r="T30" i="18"/>
  <c r="S30" i="18"/>
  <c r="R30" i="18"/>
  <c r="Q30" i="18"/>
  <c r="P30" i="18"/>
  <c r="O30" i="18"/>
  <c r="N30" i="18"/>
  <c r="M30" i="18"/>
  <c r="L30" i="18"/>
  <c r="K30" i="18"/>
  <c r="J30" i="18"/>
  <c r="I30" i="18"/>
  <c r="H30" i="18"/>
  <c r="G30" i="18"/>
  <c r="E30" i="18"/>
  <c r="D30" i="18"/>
  <c r="AM29" i="18"/>
  <c r="AL29" i="18"/>
  <c r="AK29" i="18"/>
  <c r="AJ29" i="18"/>
  <c r="AI29" i="18"/>
  <c r="AH29" i="18"/>
  <c r="AG29" i="18"/>
  <c r="AF29" i="18"/>
  <c r="AD29" i="18"/>
  <c r="AC29" i="18"/>
  <c r="AA29" i="18"/>
  <c r="Z29" i="18"/>
  <c r="Y29" i="18"/>
  <c r="X29" i="18"/>
  <c r="V29" i="18"/>
  <c r="U29" i="18"/>
  <c r="T29" i="18"/>
  <c r="S29" i="18"/>
  <c r="R29" i="18"/>
  <c r="Q29" i="18"/>
  <c r="P29" i="18"/>
  <c r="O29" i="18"/>
  <c r="N29" i="18"/>
  <c r="M29" i="18"/>
  <c r="L29" i="18"/>
  <c r="K29" i="18"/>
  <c r="J29" i="18"/>
  <c r="I29" i="18"/>
  <c r="H29" i="18"/>
  <c r="G29" i="18"/>
  <c r="E29" i="18"/>
  <c r="D29" i="18"/>
  <c r="AM28" i="18"/>
  <c r="AL28" i="18"/>
  <c r="AK28" i="18"/>
  <c r="AJ28" i="18"/>
  <c r="AI28" i="18"/>
  <c r="AH28" i="18"/>
  <c r="AG28" i="18"/>
  <c r="AF28" i="18"/>
  <c r="AD28" i="18"/>
  <c r="AC28" i="18"/>
  <c r="AA28" i="18"/>
  <c r="Z28" i="18"/>
  <c r="Y28" i="18"/>
  <c r="X28" i="18"/>
  <c r="V28" i="18"/>
  <c r="U28" i="18"/>
  <c r="T28" i="18"/>
  <c r="S28" i="18"/>
  <c r="R28" i="18"/>
  <c r="Q28" i="18"/>
  <c r="P28" i="18"/>
  <c r="O28" i="18"/>
  <c r="N28" i="18"/>
  <c r="M28" i="18"/>
  <c r="L28" i="18"/>
  <c r="K28" i="18"/>
  <c r="J28" i="18"/>
  <c r="I28" i="18"/>
  <c r="H28" i="18"/>
  <c r="G28" i="18"/>
  <c r="E28" i="18"/>
  <c r="D28" i="18"/>
  <c r="AM27" i="18"/>
  <c r="AL27" i="18"/>
  <c r="AK27" i="18"/>
  <c r="AJ27" i="18"/>
  <c r="AI27" i="18"/>
  <c r="AH27" i="18"/>
  <c r="AG27" i="18"/>
  <c r="AF27" i="18"/>
  <c r="AD27" i="18"/>
  <c r="AC27" i="18"/>
  <c r="AA27" i="18"/>
  <c r="Z27" i="18"/>
  <c r="Y27" i="18"/>
  <c r="V27" i="18"/>
  <c r="U27" i="18"/>
  <c r="T27" i="18"/>
  <c r="S27" i="18"/>
  <c r="R27" i="18"/>
  <c r="Q27" i="18"/>
  <c r="P27" i="18"/>
  <c r="O27" i="18"/>
  <c r="N27" i="18"/>
  <c r="AM26" i="18"/>
  <c r="AL26" i="18"/>
  <c r="AK26" i="18"/>
  <c r="AJ26" i="18"/>
  <c r="AI26" i="18"/>
  <c r="AH26" i="18"/>
  <c r="AG26" i="18"/>
  <c r="AF26" i="18"/>
  <c r="AD26" i="18"/>
  <c r="AC26" i="18"/>
  <c r="AA26" i="18"/>
  <c r="Z26" i="18"/>
  <c r="Y26" i="18"/>
  <c r="X26" i="18"/>
  <c r="V26" i="18"/>
  <c r="U26" i="18"/>
  <c r="T26" i="18"/>
  <c r="S26" i="18"/>
  <c r="R26" i="18"/>
  <c r="Q26" i="18"/>
  <c r="P26" i="18"/>
  <c r="O26" i="18"/>
  <c r="N26" i="18"/>
  <c r="M26" i="18"/>
  <c r="L26" i="18"/>
  <c r="K26" i="18"/>
  <c r="J26" i="18"/>
  <c r="I26" i="18"/>
  <c r="H26" i="18"/>
  <c r="G26" i="18"/>
  <c r="E26" i="18"/>
  <c r="D26" i="18"/>
  <c r="AM25" i="18"/>
  <c r="AL25" i="18"/>
  <c r="AK25" i="18"/>
  <c r="AJ25" i="18"/>
  <c r="AI25" i="18"/>
  <c r="AH25" i="18"/>
  <c r="AG25" i="18"/>
  <c r="AF25" i="18"/>
  <c r="AD25" i="18"/>
  <c r="AC25" i="18"/>
  <c r="AA25" i="18"/>
  <c r="Z25" i="18"/>
  <c r="Y25" i="18"/>
  <c r="X25" i="18"/>
  <c r="V25" i="18"/>
  <c r="U25" i="18"/>
  <c r="T25" i="18"/>
  <c r="S25" i="18"/>
  <c r="R25" i="18"/>
  <c r="Q25" i="18"/>
  <c r="P25" i="18"/>
  <c r="O25" i="18"/>
  <c r="N25" i="18"/>
  <c r="M25" i="18"/>
  <c r="L25" i="18"/>
  <c r="K25" i="18"/>
  <c r="J25" i="18"/>
  <c r="I25" i="18"/>
  <c r="H25" i="18"/>
  <c r="G25" i="18"/>
  <c r="E25" i="18"/>
  <c r="D25" i="18"/>
  <c r="AM24" i="18"/>
  <c r="AL24" i="18"/>
  <c r="AK24" i="18"/>
  <c r="AJ24" i="18"/>
  <c r="AI24" i="18"/>
  <c r="AH24" i="18"/>
  <c r="AG24" i="18"/>
  <c r="AF24" i="18"/>
  <c r="AD24" i="18"/>
  <c r="AC24" i="18"/>
  <c r="AA24" i="18"/>
  <c r="Z24" i="18"/>
  <c r="Y24" i="18"/>
  <c r="X24" i="18"/>
  <c r="V24" i="18"/>
  <c r="U24" i="18"/>
  <c r="T24" i="18"/>
  <c r="S24" i="18"/>
  <c r="R24" i="18"/>
  <c r="Q24" i="18"/>
  <c r="P24" i="18"/>
  <c r="O24" i="18"/>
  <c r="N24" i="18"/>
  <c r="M24" i="18"/>
  <c r="L24" i="18"/>
  <c r="K24" i="18"/>
  <c r="J24" i="18"/>
  <c r="I24" i="18"/>
  <c r="H24" i="18"/>
  <c r="G24" i="18"/>
  <c r="E24" i="18"/>
  <c r="D24" i="18"/>
  <c r="AM23" i="18"/>
  <c r="AL23" i="18"/>
  <c r="AK23" i="18"/>
  <c r="AJ23" i="18"/>
  <c r="AI23" i="18"/>
  <c r="AH23" i="18"/>
  <c r="AG23" i="18"/>
  <c r="AF23" i="18"/>
  <c r="AD23" i="18"/>
  <c r="AC23" i="18"/>
  <c r="AA23" i="18"/>
  <c r="Z23" i="18"/>
  <c r="Y23" i="18"/>
  <c r="X23" i="18"/>
  <c r="V23" i="18"/>
  <c r="U23" i="18"/>
  <c r="T23" i="18"/>
  <c r="S23" i="18"/>
  <c r="R23" i="18"/>
  <c r="Q23" i="18"/>
  <c r="P23" i="18"/>
  <c r="O23" i="18"/>
  <c r="N23" i="18"/>
  <c r="M23" i="18"/>
  <c r="L23" i="18"/>
  <c r="K23" i="18"/>
  <c r="J23" i="18"/>
  <c r="I23" i="18"/>
  <c r="H23" i="18"/>
  <c r="G23" i="18"/>
  <c r="E23" i="18"/>
  <c r="D23" i="18"/>
  <c r="AM22" i="18"/>
  <c r="AL22" i="18"/>
  <c r="AK22" i="18"/>
  <c r="AJ22" i="18"/>
  <c r="AI22" i="18"/>
  <c r="AH22" i="18"/>
  <c r="AG22" i="18"/>
  <c r="AF22" i="18"/>
  <c r="AD22" i="18"/>
  <c r="AC22" i="18"/>
  <c r="AA22" i="18"/>
  <c r="Z22" i="18"/>
  <c r="Y22" i="18"/>
  <c r="X22" i="18"/>
  <c r="V22" i="18"/>
  <c r="U22" i="18"/>
  <c r="T22" i="18"/>
  <c r="S22" i="18"/>
  <c r="R22" i="18"/>
  <c r="Q22" i="18"/>
  <c r="P22" i="18"/>
  <c r="O22" i="18"/>
  <c r="N22" i="18"/>
  <c r="M22" i="18"/>
  <c r="L22" i="18"/>
  <c r="K22" i="18"/>
  <c r="J22" i="18"/>
  <c r="I22" i="18"/>
  <c r="H22" i="18"/>
  <c r="G22" i="18"/>
  <c r="E22" i="18"/>
  <c r="D22" i="18"/>
  <c r="AM21" i="18"/>
  <c r="AL21" i="18"/>
  <c r="AK21" i="18"/>
  <c r="AJ21" i="18"/>
  <c r="AI21" i="18"/>
  <c r="AH21" i="18"/>
  <c r="AG21" i="18"/>
  <c r="AF21" i="18"/>
  <c r="AD21" i="18"/>
  <c r="AC21" i="18"/>
  <c r="AA21" i="18"/>
  <c r="Z21" i="18"/>
  <c r="Y21" i="18"/>
  <c r="X21" i="18"/>
  <c r="V21" i="18"/>
  <c r="U21" i="18"/>
  <c r="T21" i="18"/>
  <c r="S21" i="18"/>
  <c r="R21" i="18"/>
  <c r="Q21" i="18"/>
  <c r="P21" i="18"/>
  <c r="O21" i="18"/>
  <c r="N21" i="18"/>
  <c r="M21" i="18"/>
  <c r="L21" i="18"/>
  <c r="K21" i="18"/>
  <c r="J21" i="18"/>
  <c r="I21" i="18"/>
  <c r="H21" i="18"/>
  <c r="G21" i="18"/>
  <c r="E21" i="18"/>
  <c r="D21" i="18"/>
  <c r="AM20" i="18"/>
  <c r="AL20" i="18"/>
  <c r="AK20" i="18"/>
  <c r="AJ20" i="18"/>
  <c r="AI20" i="18"/>
  <c r="AH20" i="18"/>
  <c r="AG20" i="18"/>
  <c r="AF20" i="18"/>
  <c r="AD20" i="18"/>
  <c r="AC20" i="18"/>
  <c r="AA20" i="18"/>
  <c r="Z20" i="18"/>
  <c r="Y20" i="18"/>
  <c r="X20" i="18"/>
  <c r="V20" i="18"/>
  <c r="U20" i="18"/>
  <c r="T20" i="18"/>
  <c r="S20" i="18"/>
  <c r="R20" i="18"/>
  <c r="Q20" i="18"/>
  <c r="P20" i="18"/>
  <c r="O20" i="18"/>
  <c r="N20" i="18"/>
  <c r="M20" i="18"/>
  <c r="L20" i="18"/>
  <c r="K20" i="18"/>
  <c r="J20" i="18"/>
  <c r="I20" i="18"/>
  <c r="H20" i="18"/>
  <c r="G20" i="18"/>
  <c r="E20" i="18"/>
  <c r="D20" i="18"/>
  <c r="AM19" i="18"/>
  <c r="AL19" i="18"/>
  <c r="AK19" i="18"/>
  <c r="AJ19" i="18"/>
  <c r="AI19" i="18"/>
  <c r="AH19" i="18"/>
  <c r="AG19" i="18"/>
  <c r="AF19" i="18"/>
  <c r="AD19" i="18"/>
  <c r="AC19" i="18"/>
  <c r="AA19" i="18"/>
  <c r="Z19" i="18"/>
  <c r="Y19" i="18"/>
  <c r="X19" i="18"/>
  <c r="V19" i="18"/>
  <c r="U19" i="18"/>
  <c r="T19" i="18"/>
  <c r="S19" i="18"/>
  <c r="R19" i="18"/>
  <c r="Q19" i="18"/>
  <c r="P19" i="18"/>
  <c r="O19" i="18"/>
  <c r="N19" i="18"/>
  <c r="M19" i="18"/>
  <c r="L19" i="18"/>
  <c r="K19" i="18"/>
  <c r="J19" i="18"/>
  <c r="I19" i="18"/>
  <c r="H19" i="18"/>
  <c r="G19" i="18"/>
  <c r="E19" i="18"/>
  <c r="D19" i="18"/>
  <c r="AM18" i="18"/>
  <c r="AL18" i="18"/>
  <c r="AK18" i="18"/>
  <c r="AJ18" i="18"/>
  <c r="AI18" i="18"/>
  <c r="AH18" i="18"/>
  <c r="AG18" i="18"/>
  <c r="AF18" i="18"/>
  <c r="AD18" i="18"/>
  <c r="AC18" i="18"/>
  <c r="AA18" i="18"/>
  <c r="Z18" i="18"/>
  <c r="Y18" i="18"/>
  <c r="V18" i="18"/>
  <c r="U18" i="18"/>
  <c r="T18" i="18"/>
  <c r="S18" i="18"/>
  <c r="R18" i="18"/>
  <c r="Q18" i="18"/>
  <c r="P18" i="18"/>
  <c r="O18" i="18"/>
  <c r="N18" i="18"/>
  <c r="AM17" i="18"/>
  <c r="AL17" i="18"/>
  <c r="AK17" i="18"/>
  <c r="AJ17" i="18"/>
  <c r="AI17" i="18"/>
  <c r="AH17" i="18"/>
  <c r="AG17" i="18"/>
  <c r="AF17" i="18"/>
  <c r="AD17" i="18"/>
  <c r="AC17" i="18"/>
  <c r="Z17" i="18"/>
  <c r="Y17" i="18"/>
  <c r="V17" i="18"/>
  <c r="U17" i="18"/>
  <c r="T17" i="18"/>
  <c r="S17" i="18"/>
  <c r="R17" i="18"/>
  <c r="Q17" i="18"/>
  <c r="P17" i="18"/>
  <c r="O17" i="18"/>
  <c r="N17" i="18"/>
  <c r="AM16" i="18"/>
  <c r="AL16" i="18"/>
  <c r="AK16" i="18"/>
  <c r="AJ16" i="18"/>
  <c r="AI16" i="18"/>
  <c r="AH16" i="18"/>
  <c r="AG16" i="18"/>
  <c r="AF16" i="18"/>
  <c r="AD16" i="18"/>
  <c r="AC16" i="18"/>
  <c r="Z16" i="18"/>
  <c r="Y16" i="18"/>
  <c r="V16" i="18"/>
  <c r="U16" i="18"/>
  <c r="T16" i="18"/>
  <c r="S16" i="18"/>
  <c r="R16" i="18"/>
  <c r="Q16" i="18"/>
  <c r="P16" i="18"/>
  <c r="O16" i="18"/>
  <c r="N16" i="18"/>
  <c r="G16" i="18"/>
  <c r="AM15" i="18"/>
  <c r="AL15" i="18"/>
  <c r="AK15" i="18"/>
  <c r="AJ15" i="18"/>
  <c r="AI15" i="18"/>
  <c r="AH15" i="18"/>
  <c r="AG15" i="18"/>
  <c r="AF15" i="18"/>
  <c r="AD15" i="18"/>
  <c r="AC15" i="18"/>
  <c r="AA15" i="18"/>
  <c r="Z15" i="18"/>
  <c r="Y15" i="18"/>
  <c r="V15" i="18"/>
  <c r="U15" i="18"/>
  <c r="T15" i="18"/>
  <c r="S15" i="18"/>
  <c r="R15" i="18"/>
  <c r="Q15" i="18"/>
  <c r="P15" i="18"/>
  <c r="O15" i="18"/>
  <c r="N15" i="18"/>
  <c r="AM14" i="18"/>
  <c r="AL14" i="18"/>
  <c r="AK14" i="18"/>
  <c r="AJ14" i="18"/>
  <c r="AI14" i="18"/>
  <c r="AH14" i="18"/>
  <c r="AG14" i="18"/>
  <c r="AF14" i="18"/>
  <c r="AD14" i="18"/>
  <c r="AC14" i="18"/>
  <c r="AA14" i="18"/>
  <c r="Z14" i="18"/>
  <c r="Y14" i="18"/>
  <c r="V14" i="18"/>
  <c r="U14" i="18"/>
  <c r="T14" i="18"/>
  <c r="S14" i="18"/>
  <c r="R14" i="18"/>
  <c r="Q14" i="18"/>
  <c r="P14" i="18"/>
  <c r="O14" i="18"/>
  <c r="N14" i="18"/>
  <c r="G14" i="18"/>
  <c r="AM13" i="18"/>
  <c r="AL13" i="18"/>
  <c r="AK13" i="18"/>
  <c r="AJ13" i="18"/>
  <c r="AI13" i="18"/>
  <c r="AH13" i="18"/>
  <c r="AF13" i="18"/>
  <c r="AD13" i="18"/>
  <c r="AA13" i="18"/>
  <c r="Z13" i="18"/>
  <c r="V13" i="18"/>
  <c r="U13" i="18"/>
  <c r="T13" i="18"/>
  <c r="S13" i="18"/>
  <c r="R13" i="18"/>
  <c r="Q13" i="18"/>
  <c r="P13" i="18"/>
  <c r="O13" i="18"/>
  <c r="N13" i="18"/>
  <c r="A75" i="17"/>
  <c r="A76" i="17" s="1"/>
  <c r="A77" i="17" s="1"/>
  <c r="A78" i="17" s="1"/>
  <c r="A68" i="17"/>
  <c r="A69" i="17" s="1"/>
  <c r="A70" i="17" s="1"/>
  <c r="A71" i="17" s="1"/>
  <c r="A72" i="17" s="1"/>
  <c r="A43" i="17"/>
  <c r="A44" i="17" s="1"/>
  <c r="A45" i="17" s="1"/>
  <c r="A47" i="17" s="1"/>
  <c r="A49" i="17" s="1"/>
  <c r="A50" i="17" s="1"/>
  <c r="A51" i="17" s="1"/>
  <c r="A52" i="17" s="1"/>
  <c r="A53" i="17" s="1"/>
  <c r="A54" i="17" s="1"/>
  <c r="A55" i="17" s="1"/>
  <c r="A56" i="17" s="1"/>
  <c r="A57" i="17" s="1"/>
  <c r="A58" i="17" s="1"/>
  <c r="A59" i="17" s="1"/>
  <c r="A60" i="17" s="1"/>
  <c r="A61" i="17" s="1"/>
  <c r="A62" i="17" s="1"/>
  <c r="A63" i="17" s="1"/>
  <c r="A64" i="17" s="1"/>
  <c r="A65" i="17" s="1"/>
  <c r="A14" i="17"/>
  <c r="A15" i="17" s="1"/>
  <c r="A16" i="17" s="1"/>
  <c r="A17" i="17" s="1"/>
  <c r="A18" i="17" s="1"/>
  <c r="A19" i="17" s="1"/>
  <c r="A20" i="17" s="1"/>
  <c r="A21" i="17" s="1"/>
  <c r="A22" i="17" s="1"/>
  <c r="A23" i="17" s="1"/>
  <c r="A24" i="17" s="1"/>
  <c r="A25" i="17" s="1"/>
  <c r="A26" i="17" s="1"/>
  <c r="A27" i="17" s="1"/>
  <c r="A28" i="17" s="1"/>
  <c r="A30" i="17" s="1"/>
  <c r="A31" i="17" s="1"/>
  <c r="A32" i="17" s="1"/>
  <c r="A33" i="17" s="1"/>
  <c r="A35" i="17" s="1"/>
  <c r="A36" i="17" s="1"/>
  <c r="A37" i="17" s="1"/>
  <c r="A38" i="17" s="1"/>
  <c r="A39" i="17" s="1"/>
  <c r="E189" i="27" l="1"/>
  <c r="D142" i="27"/>
  <c r="W25" i="17"/>
  <c r="W45" i="17"/>
  <c r="Y13" i="27"/>
  <c r="W26" i="17"/>
  <c r="W33" i="17"/>
  <c r="W42" i="17"/>
  <c r="W60" i="17"/>
  <c r="W64" i="17"/>
  <c r="X18" i="18"/>
  <c r="W18" i="18" s="1"/>
  <c r="N10" i="17"/>
  <c r="D132" i="27"/>
  <c r="D89" i="27"/>
  <c r="D189" i="27"/>
  <c r="D126" i="27"/>
  <c r="D156" i="27"/>
  <c r="W27" i="17"/>
  <c r="W43" i="17"/>
  <c r="P10" i="17"/>
  <c r="K10" i="17"/>
  <c r="W63" i="17"/>
  <c r="D124" i="27"/>
  <c r="D174" i="27"/>
  <c r="W23" i="17"/>
  <c r="W36" i="17"/>
  <c r="W71" i="17"/>
  <c r="D77" i="27"/>
  <c r="D148" i="27"/>
  <c r="D166" i="27"/>
  <c r="D172" i="27"/>
  <c r="D75" i="27"/>
  <c r="D85" i="27"/>
  <c r="D97" i="27"/>
  <c r="D140" i="27"/>
  <c r="D98" i="27"/>
  <c r="D106" i="27"/>
  <c r="D164" i="27"/>
  <c r="D99" i="27"/>
  <c r="W37" i="17"/>
  <c r="W58" i="17"/>
  <c r="W51" i="17"/>
  <c r="C198" i="18"/>
  <c r="C214" i="18"/>
  <c r="D79" i="27"/>
  <c r="D66" i="27"/>
  <c r="D67" i="27"/>
  <c r="D100" i="27"/>
  <c r="D101" i="27"/>
  <c r="D76" i="27"/>
  <c r="D105" i="27"/>
  <c r="D86" i="27"/>
  <c r="D108" i="27"/>
  <c r="D113" i="27"/>
  <c r="D114" i="27"/>
  <c r="D115" i="27"/>
  <c r="D116" i="27"/>
  <c r="D117" i="27"/>
  <c r="D63" i="27"/>
  <c r="D64" i="27"/>
  <c r="D70" i="27"/>
  <c r="D80" i="27"/>
  <c r="D81" i="27"/>
  <c r="D71" i="27"/>
  <c r="E113" i="18"/>
  <c r="E18" i="18"/>
  <c r="D68" i="27"/>
  <c r="D134" i="27"/>
  <c r="D150" i="27"/>
  <c r="G82" i="27"/>
  <c r="G85" i="27"/>
  <c r="G63" i="27"/>
  <c r="G106" i="27"/>
  <c r="G113" i="27"/>
  <c r="G114" i="27"/>
  <c r="G115" i="27"/>
  <c r="G116" i="27"/>
  <c r="G108" i="27"/>
  <c r="G117" i="27"/>
  <c r="AD121" i="27"/>
  <c r="H151" i="18"/>
  <c r="AE180" i="18"/>
  <c r="AE180" i="27"/>
  <c r="AF180" i="27"/>
  <c r="E14" i="18"/>
  <c r="K124" i="18"/>
  <c r="K164" i="18"/>
  <c r="D62" i="27"/>
  <c r="D102" i="27"/>
  <c r="D104" i="27"/>
  <c r="D158" i="27"/>
  <c r="K108" i="18"/>
  <c r="I122" i="18"/>
  <c r="I128" i="18"/>
  <c r="AC180" i="18"/>
  <c r="D107" i="27"/>
  <c r="AF189" i="27"/>
  <c r="AE189" i="27"/>
  <c r="AE189" i="18"/>
  <c r="I150" i="18"/>
  <c r="H167" i="18"/>
  <c r="H14" i="18"/>
  <c r="H27" i="18"/>
  <c r="D132" i="18"/>
  <c r="E140" i="18"/>
  <c r="D14" i="18"/>
  <c r="E14" i="27"/>
  <c r="D14" i="27" s="1"/>
  <c r="D15" i="18"/>
  <c r="E15" i="27"/>
  <c r="M15" i="18"/>
  <c r="N15" i="27"/>
  <c r="K16" i="18"/>
  <c r="L16" i="27"/>
  <c r="J17" i="18"/>
  <c r="K17" i="27"/>
  <c r="H18" i="18"/>
  <c r="I18" i="27"/>
  <c r="E27" i="18"/>
  <c r="F27" i="27"/>
  <c r="K59" i="18"/>
  <c r="L59" i="27"/>
  <c r="D122" i="27"/>
  <c r="K123" i="18"/>
  <c r="L123" i="27"/>
  <c r="I125" i="18"/>
  <c r="J125" i="27"/>
  <c r="H126" i="18"/>
  <c r="I126" i="27"/>
  <c r="G127" i="18"/>
  <c r="D129" i="18"/>
  <c r="E129" i="27"/>
  <c r="M129" i="18"/>
  <c r="N129" i="27"/>
  <c r="I133" i="18"/>
  <c r="J133" i="27"/>
  <c r="H134" i="18"/>
  <c r="I134" i="27"/>
  <c r="D137" i="18"/>
  <c r="E137" i="27"/>
  <c r="M137" i="18"/>
  <c r="N137" i="27"/>
  <c r="K139" i="18"/>
  <c r="L139" i="27"/>
  <c r="I141" i="18"/>
  <c r="J141" i="27"/>
  <c r="H142" i="18"/>
  <c r="I142" i="27"/>
  <c r="G143" i="18"/>
  <c r="D145" i="18"/>
  <c r="E145" i="27"/>
  <c r="M145" i="18"/>
  <c r="N145" i="27"/>
  <c r="I149" i="18"/>
  <c r="J149" i="27"/>
  <c r="H150" i="18"/>
  <c r="I150" i="27"/>
  <c r="G150" i="27" s="1"/>
  <c r="D153" i="18"/>
  <c r="E153" i="27"/>
  <c r="M153" i="18"/>
  <c r="N153" i="27"/>
  <c r="K155" i="18"/>
  <c r="L155" i="27"/>
  <c r="I157" i="18"/>
  <c r="J157" i="27"/>
  <c r="H158" i="18"/>
  <c r="I158" i="27"/>
  <c r="G158" i="27" s="1"/>
  <c r="G159" i="18"/>
  <c r="D161" i="18"/>
  <c r="E161" i="27"/>
  <c r="M161" i="18"/>
  <c r="N161" i="27"/>
  <c r="I165" i="18"/>
  <c r="J165" i="27"/>
  <c r="H166" i="18"/>
  <c r="I166" i="27"/>
  <c r="G166" i="27" s="1"/>
  <c r="D169" i="18"/>
  <c r="E169" i="27"/>
  <c r="M169" i="18"/>
  <c r="N169" i="27"/>
  <c r="K171" i="18"/>
  <c r="L171" i="27"/>
  <c r="I173" i="18"/>
  <c r="J173" i="27"/>
  <c r="H174" i="18"/>
  <c r="I174" i="27"/>
  <c r="G175" i="18"/>
  <c r="D177" i="18"/>
  <c r="E177" i="27"/>
  <c r="M177" i="18"/>
  <c r="N177" i="27"/>
  <c r="L188" i="18"/>
  <c r="M189" i="27"/>
  <c r="E15" i="18"/>
  <c r="F15" i="27"/>
  <c r="X15" i="18"/>
  <c r="W15" i="18" s="1"/>
  <c r="Y15" i="27"/>
  <c r="X15" i="27" s="1"/>
  <c r="L16" i="18"/>
  <c r="M16" i="27"/>
  <c r="K17" i="18"/>
  <c r="L17" i="27"/>
  <c r="I18" i="18"/>
  <c r="J18" i="27"/>
  <c r="G27" i="18"/>
  <c r="J77" i="18"/>
  <c r="K61" i="27"/>
  <c r="G61" i="27" s="1"/>
  <c r="G92" i="18"/>
  <c r="D69" i="27"/>
  <c r="G83" i="27"/>
  <c r="G84" i="27"/>
  <c r="D87" i="27"/>
  <c r="D88" i="27"/>
  <c r="I107" i="18"/>
  <c r="J107" i="27"/>
  <c r="G162" i="18"/>
  <c r="G110" i="27"/>
  <c r="G111" i="18"/>
  <c r="G111" i="27"/>
  <c r="G112" i="27"/>
  <c r="E178" i="18"/>
  <c r="C178" i="18" s="1"/>
  <c r="F118" i="27"/>
  <c r="D118" i="27" s="1"/>
  <c r="E180" i="18"/>
  <c r="C180" i="18" s="1"/>
  <c r="F119" i="27"/>
  <c r="D119" i="27" s="1"/>
  <c r="E182" i="18"/>
  <c r="C182" i="18" s="1"/>
  <c r="F120" i="27"/>
  <c r="D120" i="27" s="1"/>
  <c r="L123" i="18"/>
  <c r="M123" i="27"/>
  <c r="J125" i="18"/>
  <c r="K125" i="27"/>
  <c r="I126" i="18"/>
  <c r="J126" i="27"/>
  <c r="E129" i="18"/>
  <c r="F129" i="27"/>
  <c r="D130" i="18"/>
  <c r="E130" i="27"/>
  <c r="D130" i="27" s="1"/>
  <c r="L131" i="18"/>
  <c r="M131" i="27"/>
  <c r="I134" i="18"/>
  <c r="J134" i="27"/>
  <c r="H135" i="18"/>
  <c r="I135" i="27"/>
  <c r="G136" i="18"/>
  <c r="E137" i="18"/>
  <c r="F137" i="27"/>
  <c r="D138" i="27"/>
  <c r="L139" i="18"/>
  <c r="M139" i="27"/>
  <c r="K140" i="18"/>
  <c r="L140" i="27"/>
  <c r="J141" i="18"/>
  <c r="K141" i="27"/>
  <c r="I142" i="18"/>
  <c r="J142" i="27"/>
  <c r="H143" i="18"/>
  <c r="I143" i="27"/>
  <c r="E145" i="18"/>
  <c r="F145" i="27"/>
  <c r="D146" i="18"/>
  <c r="E146" i="27"/>
  <c r="D146" i="27" s="1"/>
  <c r="L147" i="18"/>
  <c r="M147" i="27"/>
  <c r="G152" i="18"/>
  <c r="E153" i="18"/>
  <c r="F153" i="27"/>
  <c r="D154" i="18"/>
  <c r="E154" i="27"/>
  <c r="D154" i="27" s="1"/>
  <c r="M154" i="18"/>
  <c r="N154" i="27"/>
  <c r="J157" i="18"/>
  <c r="K157" i="27"/>
  <c r="E161" i="18"/>
  <c r="F161" i="27"/>
  <c r="D162" i="18"/>
  <c r="E162" i="27"/>
  <c r="D162" i="27" s="1"/>
  <c r="M162" i="18"/>
  <c r="N162" i="27"/>
  <c r="L163" i="18"/>
  <c r="M163" i="27"/>
  <c r="E169" i="18"/>
  <c r="F169" i="27"/>
  <c r="D170" i="18"/>
  <c r="E170" i="27"/>
  <c r="D170" i="27" s="1"/>
  <c r="L171" i="18"/>
  <c r="M171" i="27"/>
  <c r="K172" i="18"/>
  <c r="L172" i="27"/>
  <c r="J173" i="18"/>
  <c r="K173" i="27"/>
  <c r="I174" i="18"/>
  <c r="J174" i="27"/>
  <c r="H175" i="18"/>
  <c r="I175" i="27"/>
  <c r="G176" i="18"/>
  <c r="E177" i="18"/>
  <c r="F177" i="27"/>
  <c r="M188" i="18"/>
  <c r="N189" i="27"/>
  <c r="M16" i="18"/>
  <c r="N16" i="27"/>
  <c r="D114" i="18"/>
  <c r="E58" i="27"/>
  <c r="D58" i="27" s="1"/>
  <c r="G96" i="18"/>
  <c r="G68" i="27"/>
  <c r="K148" i="18"/>
  <c r="L103" i="27"/>
  <c r="G103" i="27" s="1"/>
  <c r="H128" i="18"/>
  <c r="I128" i="27"/>
  <c r="G128" i="27" s="1"/>
  <c r="M131" i="18"/>
  <c r="N131" i="27"/>
  <c r="G137" i="18"/>
  <c r="M171" i="18"/>
  <c r="N171" i="27"/>
  <c r="K173" i="18"/>
  <c r="L173" i="27"/>
  <c r="H176" i="18"/>
  <c r="I176" i="27"/>
  <c r="G108" i="18"/>
  <c r="I14" i="18"/>
  <c r="J14" i="27"/>
  <c r="H15" i="18"/>
  <c r="I15" i="27"/>
  <c r="E16" i="18"/>
  <c r="F16" i="27"/>
  <c r="D17" i="18"/>
  <c r="E17" i="27"/>
  <c r="M17" i="18"/>
  <c r="N17" i="27"/>
  <c r="K18" i="18"/>
  <c r="L18" i="27"/>
  <c r="I27" i="18"/>
  <c r="J27" i="27"/>
  <c r="D106" i="18"/>
  <c r="E59" i="27"/>
  <c r="D59" i="27" s="1"/>
  <c r="D60" i="27"/>
  <c r="I65" i="18"/>
  <c r="J65" i="27"/>
  <c r="I102" i="18"/>
  <c r="J67" i="27"/>
  <c r="G67" i="27" s="1"/>
  <c r="G120" i="18"/>
  <c r="G69" i="27"/>
  <c r="D72" i="27"/>
  <c r="D73" i="18"/>
  <c r="E73" i="27"/>
  <c r="D73" i="27" s="1"/>
  <c r="L79" i="18"/>
  <c r="M75" i="27"/>
  <c r="G75" i="27" s="1"/>
  <c r="K81" i="18"/>
  <c r="L81" i="27"/>
  <c r="G81" i="27" s="1"/>
  <c r="G87" i="27"/>
  <c r="G118" i="18"/>
  <c r="G88" i="27"/>
  <c r="E97" i="18"/>
  <c r="F90" i="27"/>
  <c r="D90" i="27" s="1"/>
  <c r="D91" i="27"/>
  <c r="D92" i="27"/>
  <c r="D93" i="18"/>
  <c r="E93" i="27"/>
  <c r="D93" i="27" s="1"/>
  <c r="M93" i="18"/>
  <c r="N93" i="27"/>
  <c r="M130" i="18"/>
  <c r="N94" i="27"/>
  <c r="G94" i="27" s="1"/>
  <c r="L140" i="18"/>
  <c r="M99" i="27"/>
  <c r="G99" i="27" s="1"/>
  <c r="I178" i="18"/>
  <c r="F178" i="18" s="1"/>
  <c r="J118" i="27"/>
  <c r="G118" i="27" s="1"/>
  <c r="I180" i="18"/>
  <c r="F180" i="18" s="1"/>
  <c r="J119" i="27"/>
  <c r="G119" i="27" s="1"/>
  <c r="I182" i="18"/>
  <c r="F182" i="18" s="1"/>
  <c r="J120" i="27"/>
  <c r="G120" i="27" s="1"/>
  <c r="E123" i="18"/>
  <c r="F123" i="27"/>
  <c r="D123" i="27" s="1"/>
  <c r="J127" i="18"/>
  <c r="K127" i="27"/>
  <c r="H129" i="18"/>
  <c r="I129" i="27"/>
  <c r="E131" i="18"/>
  <c r="F131" i="27"/>
  <c r="L133" i="18"/>
  <c r="M133" i="27"/>
  <c r="J135" i="18"/>
  <c r="K135" i="27"/>
  <c r="H137" i="18"/>
  <c r="I137" i="27"/>
  <c r="E139" i="18"/>
  <c r="F139" i="27"/>
  <c r="D139" i="27" s="1"/>
  <c r="J143" i="18"/>
  <c r="K143" i="27"/>
  <c r="H145" i="18"/>
  <c r="I145" i="27"/>
  <c r="E147" i="18"/>
  <c r="F147" i="27"/>
  <c r="L149" i="18"/>
  <c r="M149" i="27"/>
  <c r="J151" i="18"/>
  <c r="K151" i="27"/>
  <c r="H153" i="18"/>
  <c r="I153" i="27"/>
  <c r="E155" i="18"/>
  <c r="F155" i="27"/>
  <c r="D155" i="27" s="1"/>
  <c r="J159" i="18"/>
  <c r="K159" i="27"/>
  <c r="H161" i="18"/>
  <c r="I161" i="27"/>
  <c r="E163" i="18"/>
  <c r="F163" i="27"/>
  <c r="L165" i="18"/>
  <c r="M165" i="27"/>
  <c r="J167" i="18"/>
  <c r="K167" i="27"/>
  <c r="H169" i="18"/>
  <c r="I169" i="27"/>
  <c r="G170" i="27"/>
  <c r="E171" i="18"/>
  <c r="F171" i="27"/>
  <c r="J175" i="18"/>
  <c r="K175" i="27"/>
  <c r="H177" i="18"/>
  <c r="I177" i="27"/>
  <c r="G15" i="18"/>
  <c r="G86" i="27"/>
  <c r="I109" i="18"/>
  <c r="J109" i="27"/>
  <c r="H144" i="18"/>
  <c r="I144" i="27"/>
  <c r="G144" i="27" s="1"/>
  <c r="G161" i="18"/>
  <c r="H168" i="18"/>
  <c r="I168" i="27"/>
  <c r="G168" i="27" s="1"/>
  <c r="L124" i="18"/>
  <c r="J14" i="18"/>
  <c r="K14" i="27"/>
  <c r="E17" i="18"/>
  <c r="F17" i="27"/>
  <c r="X17" i="18"/>
  <c r="W17" i="18" s="1"/>
  <c r="Y17" i="27"/>
  <c r="X17" i="27" s="1"/>
  <c r="L18" i="18"/>
  <c r="M18" i="27"/>
  <c r="J27" i="18"/>
  <c r="K27" i="27"/>
  <c r="G58" i="27"/>
  <c r="D61" i="27"/>
  <c r="L62" i="18"/>
  <c r="M62" i="27"/>
  <c r="G70" i="18"/>
  <c r="G70" i="27"/>
  <c r="D74" i="27"/>
  <c r="M76" i="18"/>
  <c r="N76" i="27"/>
  <c r="G76" i="27" s="1"/>
  <c r="M98" i="18"/>
  <c r="N78" i="27"/>
  <c r="G89" i="27"/>
  <c r="G90" i="27"/>
  <c r="D94" i="27"/>
  <c r="D95" i="27"/>
  <c r="D96" i="27"/>
  <c r="D125" i="18"/>
  <c r="E125" i="27"/>
  <c r="D125" i="27" s="1"/>
  <c r="M125" i="18"/>
  <c r="N125" i="27"/>
  <c r="I129" i="18"/>
  <c r="J129" i="27"/>
  <c r="H130" i="18"/>
  <c r="I130" i="27"/>
  <c r="G130" i="27" s="1"/>
  <c r="G131" i="18"/>
  <c r="D133" i="18"/>
  <c r="E133" i="27"/>
  <c r="M133" i="18"/>
  <c r="N133" i="27"/>
  <c r="K135" i="18"/>
  <c r="L135" i="27"/>
  <c r="I137" i="18"/>
  <c r="J137" i="27"/>
  <c r="H138" i="18"/>
  <c r="I138" i="27"/>
  <c r="G138" i="27" s="1"/>
  <c r="D141" i="27"/>
  <c r="M141" i="18"/>
  <c r="N141" i="27"/>
  <c r="I145" i="18"/>
  <c r="J145" i="27"/>
  <c r="H146" i="18"/>
  <c r="I146" i="27"/>
  <c r="G146" i="27" s="1"/>
  <c r="G147" i="18"/>
  <c r="D149" i="18"/>
  <c r="E149" i="27"/>
  <c r="D149" i="27" s="1"/>
  <c r="M149" i="18"/>
  <c r="N149" i="27"/>
  <c r="I153" i="18"/>
  <c r="J153" i="27"/>
  <c r="H154" i="18"/>
  <c r="I154" i="27"/>
  <c r="D157" i="27"/>
  <c r="M157" i="18"/>
  <c r="N157" i="27"/>
  <c r="I161" i="18"/>
  <c r="J161" i="27"/>
  <c r="H162" i="18"/>
  <c r="I162" i="27"/>
  <c r="G163" i="18"/>
  <c r="D165" i="18"/>
  <c r="E165" i="27"/>
  <c r="M165" i="18"/>
  <c r="N165" i="27"/>
  <c r="K167" i="18"/>
  <c r="L167" i="27"/>
  <c r="I169" i="18"/>
  <c r="J169" i="27"/>
  <c r="G171" i="18"/>
  <c r="D173" i="18"/>
  <c r="E173" i="27"/>
  <c r="M173" i="18"/>
  <c r="N173" i="27"/>
  <c r="K175" i="18"/>
  <c r="L175" i="27"/>
  <c r="I177" i="18"/>
  <c r="J177" i="27"/>
  <c r="L17" i="18"/>
  <c r="M17" i="27"/>
  <c r="G129" i="18"/>
  <c r="K149" i="18"/>
  <c r="L149" i="27"/>
  <c r="G153" i="18"/>
  <c r="D163" i="18"/>
  <c r="E163" i="27"/>
  <c r="K165" i="18"/>
  <c r="L165" i="27"/>
  <c r="D171" i="18"/>
  <c r="E171" i="27"/>
  <c r="J15" i="18"/>
  <c r="K15" i="27"/>
  <c r="H16" i="18"/>
  <c r="I16" i="27"/>
  <c r="G17" i="18"/>
  <c r="D18" i="18"/>
  <c r="E18" i="27"/>
  <c r="D18" i="27" s="1"/>
  <c r="M18" i="18"/>
  <c r="N18" i="27"/>
  <c r="K27" i="18"/>
  <c r="L27" i="27"/>
  <c r="G59" i="18"/>
  <c r="H57" i="27"/>
  <c r="G60" i="27"/>
  <c r="M119" i="18"/>
  <c r="N62" i="27"/>
  <c r="K92" i="18"/>
  <c r="L65" i="27"/>
  <c r="G71" i="27"/>
  <c r="G72" i="27"/>
  <c r="G73" i="27"/>
  <c r="D98" i="18"/>
  <c r="E78" i="27"/>
  <c r="D78" i="27" s="1"/>
  <c r="G92" i="27"/>
  <c r="H123" i="18"/>
  <c r="I123" i="27"/>
  <c r="G124" i="27"/>
  <c r="L127" i="18"/>
  <c r="M127" i="27"/>
  <c r="H131" i="18"/>
  <c r="I131" i="27"/>
  <c r="E133" i="18"/>
  <c r="F133" i="27"/>
  <c r="L135" i="18"/>
  <c r="M135" i="27"/>
  <c r="J137" i="18"/>
  <c r="K137" i="27"/>
  <c r="H139" i="18"/>
  <c r="I139" i="27"/>
  <c r="L143" i="18"/>
  <c r="M143" i="27"/>
  <c r="H147" i="18"/>
  <c r="I147" i="27"/>
  <c r="L151" i="18"/>
  <c r="M151" i="27"/>
  <c r="J153" i="18"/>
  <c r="K153" i="27"/>
  <c r="H155" i="18"/>
  <c r="I155" i="27"/>
  <c r="G156" i="27"/>
  <c r="L159" i="18"/>
  <c r="M159" i="27"/>
  <c r="H163" i="18"/>
  <c r="I163" i="27"/>
  <c r="E165" i="18"/>
  <c r="F165" i="27"/>
  <c r="L167" i="18"/>
  <c r="M167" i="27"/>
  <c r="J169" i="18"/>
  <c r="K169" i="27"/>
  <c r="H171" i="18"/>
  <c r="I171" i="27"/>
  <c r="E173" i="18"/>
  <c r="F173" i="27"/>
  <c r="L175" i="18"/>
  <c r="M175" i="27"/>
  <c r="J177" i="18"/>
  <c r="K177" i="27"/>
  <c r="D16" i="18"/>
  <c r="E16" i="27"/>
  <c r="J18" i="18"/>
  <c r="K18" i="27"/>
  <c r="M106" i="18"/>
  <c r="N59" i="27"/>
  <c r="G104" i="18"/>
  <c r="G66" i="27"/>
  <c r="G122" i="27"/>
  <c r="D131" i="18"/>
  <c r="E131" i="27"/>
  <c r="I143" i="18"/>
  <c r="J143" i="27"/>
  <c r="D147" i="18"/>
  <c r="E147" i="27"/>
  <c r="K157" i="18"/>
  <c r="L157" i="27"/>
  <c r="H160" i="18"/>
  <c r="I160" i="27"/>
  <c r="G160" i="27" s="1"/>
  <c r="M163" i="18"/>
  <c r="N163" i="27"/>
  <c r="G169" i="18"/>
  <c r="I175" i="18"/>
  <c r="J175" i="27"/>
  <c r="D68" i="18"/>
  <c r="K15" i="18"/>
  <c r="L15" i="27"/>
  <c r="I16" i="18"/>
  <c r="J16" i="27"/>
  <c r="H17" i="18"/>
  <c r="I17" i="27"/>
  <c r="L27" i="18"/>
  <c r="M27" i="27"/>
  <c r="I106" i="18"/>
  <c r="J59" i="27"/>
  <c r="M110" i="18"/>
  <c r="N64" i="27"/>
  <c r="G64" i="27" s="1"/>
  <c r="G74" i="27"/>
  <c r="D82" i="27"/>
  <c r="G95" i="27"/>
  <c r="G96" i="27"/>
  <c r="E103" i="18"/>
  <c r="F103" i="27"/>
  <c r="D103" i="27" s="1"/>
  <c r="D109" i="27"/>
  <c r="M109" i="18"/>
  <c r="N109" i="27"/>
  <c r="I123" i="18"/>
  <c r="J123" i="27"/>
  <c r="G125" i="18"/>
  <c r="H121" i="27"/>
  <c r="K129" i="18"/>
  <c r="L129" i="27"/>
  <c r="H132" i="18"/>
  <c r="I132" i="27"/>
  <c r="G132" i="27" s="1"/>
  <c r="G133" i="18"/>
  <c r="D135" i="18"/>
  <c r="C135" i="18" s="1"/>
  <c r="E135" i="27"/>
  <c r="M135" i="18"/>
  <c r="N135" i="27"/>
  <c r="K137" i="18"/>
  <c r="L137" i="27"/>
  <c r="I139" i="18"/>
  <c r="J139" i="27"/>
  <c r="H140" i="18"/>
  <c r="I140" i="27"/>
  <c r="G141" i="18"/>
  <c r="K145" i="18"/>
  <c r="L145" i="27"/>
  <c r="H148" i="18"/>
  <c r="I148" i="27"/>
  <c r="G148" i="27" s="1"/>
  <c r="G149" i="18"/>
  <c r="D151" i="18"/>
  <c r="E151" i="27"/>
  <c r="M151" i="18"/>
  <c r="N151" i="27"/>
  <c r="K153" i="18"/>
  <c r="L153" i="27"/>
  <c r="I155" i="18"/>
  <c r="J155" i="27"/>
  <c r="G157" i="18"/>
  <c r="K161" i="18"/>
  <c r="L161" i="27"/>
  <c r="H164" i="18"/>
  <c r="I164" i="27"/>
  <c r="G164" i="27" s="1"/>
  <c r="G165" i="18"/>
  <c r="D167" i="18"/>
  <c r="E167" i="27"/>
  <c r="M167" i="18"/>
  <c r="N167" i="27"/>
  <c r="K169" i="18"/>
  <c r="L169" i="27"/>
  <c r="I171" i="18"/>
  <c r="J171" i="27"/>
  <c r="H172" i="18"/>
  <c r="I172" i="27"/>
  <c r="G173" i="18"/>
  <c r="D175" i="18"/>
  <c r="E175" i="27"/>
  <c r="M175" i="18"/>
  <c r="N175" i="27"/>
  <c r="K177" i="18"/>
  <c r="L177" i="27"/>
  <c r="K93" i="18"/>
  <c r="L101" i="27"/>
  <c r="G101" i="27" s="1"/>
  <c r="J61" i="18"/>
  <c r="K105" i="27"/>
  <c r="G105" i="27" s="1"/>
  <c r="K125" i="18"/>
  <c r="L125" i="27"/>
  <c r="K133" i="18"/>
  <c r="L133" i="27"/>
  <c r="H136" i="18"/>
  <c r="I136" i="27"/>
  <c r="K141" i="18"/>
  <c r="L141" i="27"/>
  <c r="G145" i="18"/>
  <c r="M147" i="18"/>
  <c r="N147" i="27"/>
  <c r="H152" i="18"/>
  <c r="I152" i="27"/>
  <c r="I159" i="18"/>
  <c r="J159" i="27"/>
  <c r="G177" i="18"/>
  <c r="I127" i="18"/>
  <c r="M14" i="18"/>
  <c r="N14" i="27"/>
  <c r="L15" i="18"/>
  <c r="M15" i="27"/>
  <c r="J16" i="18"/>
  <c r="K16" i="27"/>
  <c r="I17" i="18"/>
  <c r="J17" i="27"/>
  <c r="G18" i="18"/>
  <c r="D27" i="18"/>
  <c r="E27" i="27"/>
  <c r="M27" i="18"/>
  <c r="N27" i="27"/>
  <c r="D65" i="18"/>
  <c r="E65" i="27"/>
  <c r="D65" i="27" s="1"/>
  <c r="G77" i="27"/>
  <c r="G79" i="27"/>
  <c r="G80" i="27"/>
  <c r="D83" i="27"/>
  <c r="D84" i="27"/>
  <c r="I93" i="18"/>
  <c r="J93" i="27"/>
  <c r="G97" i="27"/>
  <c r="AQ97" i="27" s="1"/>
  <c r="G98" i="27"/>
  <c r="G100" i="27"/>
  <c r="G102" i="27"/>
  <c r="G104" i="27"/>
  <c r="D110" i="27"/>
  <c r="D111" i="27"/>
  <c r="D112" i="27"/>
  <c r="J123" i="18"/>
  <c r="K123" i="27"/>
  <c r="E127" i="18"/>
  <c r="F127" i="27"/>
  <c r="D127" i="27" s="1"/>
  <c r="D128" i="27"/>
  <c r="J131" i="18"/>
  <c r="K131" i="27"/>
  <c r="E135" i="18"/>
  <c r="F135" i="27"/>
  <c r="D136" i="27"/>
  <c r="L137" i="18"/>
  <c r="M137" i="27"/>
  <c r="J139" i="18"/>
  <c r="K139" i="27"/>
  <c r="H141" i="18"/>
  <c r="I141" i="27"/>
  <c r="E143" i="18"/>
  <c r="F143" i="27"/>
  <c r="D143" i="27" s="1"/>
  <c r="D144" i="27"/>
  <c r="J147" i="18"/>
  <c r="K147" i="27"/>
  <c r="E151" i="18"/>
  <c r="F151" i="27"/>
  <c r="D152" i="27"/>
  <c r="L153" i="18"/>
  <c r="M153" i="27"/>
  <c r="J155" i="18"/>
  <c r="K155" i="27"/>
  <c r="H157" i="18"/>
  <c r="I157" i="27"/>
  <c r="E159" i="18"/>
  <c r="F159" i="27"/>
  <c r="D159" i="27" s="1"/>
  <c r="D160" i="27"/>
  <c r="J163" i="18"/>
  <c r="K163" i="27"/>
  <c r="E167" i="18"/>
  <c r="F167" i="27"/>
  <c r="D168" i="27"/>
  <c r="L169" i="18"/>
  <c r="M169" i="27"/>
  <c r="H173" i="18"/>
  <c r="I173" i="27"/>
  <c r="E175" i="18"/>
  <c r="F175" i="27"/>
  <c r="D176" i="27"/>
  <c r="M78" i="17"/>
  <c r="R78" i="17" s="1"/>
  <c r="W78" i="17" s="1"/>
  <c r="Z13" i="27"/>
  <c r="Z12" i="27" s="1"/>
  <c r="Z11" i="27" s="1"/>
  <c r="AD12" i="27"/>
  <c r="AE13" i="18"/>
  <c r="AE12" i="18" s="1"/>
  <c r="AE13" i="27"/>
  <c r="AE12" i="27" s="1"/>
  <c r="AF13" i="27"/>
  <c r="AF12" i="27" s="1"/>
  <c r="AG13" i="27"/>
  <c r="AG12" i="27" s="1"/>
  <c r="AG11" i="27" s="1"/>
  <c r="AH13" i="27"/>
  <c r="AH12" i="27" s="1"/>
  <c r="AH11" i="27" s="1"/>
  <c r="J93" i="18"/>
  <c r="I91" i="18"/>
  <c r="E65" i="18"/>
  <c r="M90" i="18"/>
  <c r="L67" i="18"/>
  <c r="L91" i="18"/>
  <c r="L87" i="18"/>
  <c r="J109" i="18"/>
  <c r="L75" i="18"/>
  <c r="G69" i="18"/>
  <c r="L107" i="18"/>
  <c r="J73" i="18"/>
  <c r="J59" i="18"/>
  <c r="L59" i="18"/>
  <c r="E72" i="18"/>
  <c r="G63" i="18"/>
  <c r="C263" i="18"/>
  <c r="K73" i="18"/>
  <c r="K63" i="18"/>
  <c r="J81" i="18"/>
  <c r="I83" i="18"/>
  <c r="L93" i="18"/>
  <c r="K84" i="18"/>
  <c r="AR178" i="27"/>
  <c r="AR182" i="27"/>
  <c r="M122" i="18"/>
  <c r="G135" i="18"/>
  <c r="J140" i="18"/>
  <c r="E144" i="18"/>
  <c r="J148" i="18"/>
  <c r="G151" i="18"/>
  <c r="J156" i="18"/>
  <c r="G167" i="18"/>
  <c r="I158" i="18"/>
  <c r="G71" i="18"/>
  <c r="G88" i="18"/>
  <c r="G72" i="18"/>
  <c r="D123" i="18"/>
  <c r="M123" i="18"/>
  <c r="D139" i="18"/>
  <c r="M139" i="18"/>
  <c r="D155" i="18"/>
  <c r="I70" i="18"/>
  <c r="I72" i="18"/>
  <c r="M58" i="18"/>
  <c r="I88" i="18"/>
  <c r="G80" i="18"/>
  <c r="E73" i="18"/>
  <c r="I112" i="18"/>
  <c r="D124" i="18"/>
  <c r="M124" i="18"/>
  <c r="L125" i="18"/>
  <c r="K126" i="18"/>
  <c r="G130" i="18"/>
  <c r="M132" i="18"/>
  <c r="K134" i="18"/>
  <c r="I136" i="18"/>
  <c r="G138" i="18"/>
  <c r="M140" i="18"/>
  <c r="L141" i="18"/>
  <c r="K142" i="18"/>
  <c r="I144" i="18"/>
  <c r="G146" i="18"/>
  <c r="D148" i="18"/>
  <c r="K150" i="18"/>
  <c r="I152" i="18"/>
  <c r="G154" i="18"/>
  <c r="D156" i="18"/>
  <c r="M156" i="18"/>
  <c r="L157" i="18"/>
  <c r="I160" i="18"/>
  <c r="D164" i="18"/>
  <c r="M164" i="18"/>
  <c r="K166" i="18"/>
  <c r="G170" i="18"/>
  <c r="D172" i="18"/>
  <c r="K174" i="18"/>
  <c r="K127" i="18"/>
  <c r="K143" i="18"/>
  <c r="K159" i="18"/>
  <c r="J60" i="18"/>
  <c r="M107" i="18"/>
  <c r="J129" i="18"/>
  <c r="J145" i="18"/>
  <c r="J161" i="18"/>
  <c r="J113" i="18"/>
  <c r="H101" i="18"/>
  <c r="K122" i="18"/>
  <c r="I131" i="18"/>
  <c r="I147" i="18"/>
  <c r="I163" i="18"/>
  <c r="H133" i="18"/>
  <c r="H149" i="18"/>
  <c r="H165" i="18"/>
  <c r="E63" i="18"/>
  <c r="M65" i="18"/>
  <c r="D103" i="18"/>
  <c r="I95" i="18"/>
  <c r="L109" i="18"/>
  <c r="G64" i="18"/>
  <c r="I82" i="18"/>
  <c r="G74" i="18"/>
  <c r="E76" i="18"/>
  <c r="J86" i="18"/>
  <c r="D138" i="18"/>
  <c r="M146" i="18"/>
  <c r="K156" i="18"/>
  <c r="J164" i="18"/>
  <c r="K131" i="18"/>
  <c r="E105" i="18"/>
  <c r="J58" i="18"/>
  <c r="K69" i="18"/>
  <c r="I73" i="18"/>
  <c r="E79" i="18"/>
  <c r="G95" i="18"/>
  <c r="K111" i="18"/>
  <c r="I85" i="18"/>
  <c r="G81" i="18"/>
  <c r="G97" i="18"/>
  <c r="D107" i="18"/>
  <c r="I59" i="18"/>
  <c r="D118" i="18"/>
  <c r="E67" i="18"/>
  <c r="M69" i="18"/>
  <c r="J75" i="18"/>
  <c r="E83" i="18"/>
  <c r="K91" i="18"/>
  <c r="G103" i="18"/>
  <c r="D109" i="18"/>
  <c r="I62" i="18"/>
  <c r="E89" i="18"/>
  <c r="I61" i="18"/>
  <c r="K61" i="18"/>
  <c r="J63" i="18"/>
  <c r="L73" i="18"/>
  <c r="K95" i="18"/>
  <c r="M148" i="18"/>
  <c r="I176" i="18"/>
  <c r="J70" i="18"/>
  <c r="J72" i="18"/>
  <c r="G78" i="18"/>
  <c r="E80" i="18"/>
  <c r="J88" i="18"/>
  <c r="E78" i="18"/>
  <c r="L108" i="18"/>
  <c r="G123" i="18"/>
  <c r="E124" i="18"/>
  <c r="L126" i="18"/>
  <c r="J128" i="18"/>
  <c r="E132" i="18"/>
  <c r="L134" i="18"/>
  <c r="J136" i="18"/>
  <c r="G139" i="18"/>
  <c r="L142" i="18"/>
  <c r="J144" i="18"/>
  <c r="E148" i="18"/>
  <c r="L150" i="18"/>
  <c r="J152" i="18"/>
  <c r="G155" i="18"/>
  <c r="E156" i="18"/>
  <c r="L158" i="18"/>
  <c r="J160" i="18"/>
  <c r="E164" i="18"/>
  <c r="L166" i="18"/>
  <c r="J168" i="18"/>
  <c r="E172" i="18"/>
  <c r="L174" i="18"/>
  <c r="J176" i="18"/>
  <c r="AR188" i="27"/>
  <c r="E94" i="18"/>
  <c r="M68" i="18"/>
  <c r="K70" i="18"/>
  <c r="I74" i="18"/>
  <c r="I76" i="18"/>
  <c r="E82" i="18"/>
  <c r="D84" i="18"/>
  <c r="M84" i="18"/>
  <c r="L86" i="18"/>
  <c r="K88" i="18"/>
  <c r="J90" i="18"/>
  <c r="G68" i="18"/>
  <c r="E86" i="18"/>
  <c r="K112" i="18"/>
  <c r="G124" i="18"/>
  <c r="E125" i="18"/>
  <c r="D126" i="18"/>
  <c r="M126" i="18"/>
  <c r="K128" i="18"/>
  <c r="I130" i="18"/>
  <c r="G132" i="18"/>
  <c r="D134" i="18"/>
  <c r="M134" i="18"/>
  <c r="K136" i="18"/>
  <c r="I138" i="18"/>
  <c r="G140" i="18"/>
  <c r="E141" i="18"/>
  <c r="D142" i="18"/>
  <c r="M142" i="18"/>
  <c r="K144" i="18"/>
  <c r="I146" i="18"/>
  <c r="G148" i="18"/>
  <c r="D150" i="18"/>
  <c r="M150" i="18"/>
  <c r="K152" i="18"/>
  <c r="I154" i="18"/>
  <c r="G156" i="18"/>
  <c r="E157" i="18"/>
  <c r="D158" i="18"/>
  <c r="M158" i="18"/>
  <c r="K160" i="18"/>
  <c r="I162" i="18"/>
  <c r="G164" i="18"/>
  <c r="D166" i="18"/>
  <c r="M166" i="18"/>
  <c r="K168" i="18"/>
  <c r="I170" i="18"/>
  <c r="G172" i="18"/>
  <c r="D174" i="18"/>
  <c r="M174" i="18"/>
  <c r="K176" i="18"/>
  <c r="AD189" i="18"/>
  <c r="M95" i="18"/>
  <c r="I166" i="18"/>
  <c r="I60" i="18"/>
  <c r="L70" i="18"/>
  <c r="L72" i="18"/>
  <c r="J76" i="18"/>
  <c r="D82" i="18"/>
  <c r="M86" i="18"/>
  <c r="M64" i="18"/>
  <c r="L112" i="18"/>
  <c r="E126" i="18"/>
  <c r="D127" i="18"/>
  <c r="M127" i="18"/>
  <c r="L128" i="18"/>
  <c r="J130" i="18"/>
  <c r="E134" i="18"/>
  <c r="L136" i="18"/>
  <c r="J138" i="18"/>
  <c r="E142" i="18"/>
  <c r="D143" i="18"/>
  <c r="M143" i="18"/>
  <c r="L144" i="18"/>
  <c r="J146" i="18"/>
  <c r="E150" i="18"/>
  <c r="L152" i="18"/>
  <c r="J154" i="18"/>
  <c r="E158" i="18"/>
  <c r="D159" i="18"/>
  <c r="M159" i="18"/>
  <c r="L160" i="18"/>
  <c r="J162" i="18"/>
  <c r="E166" i="18"/>
  <c r="L168" i="18"/>
  <c r="J170" i="18"/>
  <c r="E174" i="18"/>
  <c r="L176" i="18"/>
  <c r="E77" i="18"/>
  <c r="J101" i="18"/>
  <c r="E109" i="18"/>
  <c r="J117" i="18"/>
  <c r="I110" i="18"/>
  <c r="M72" i="18"/>
  <c r="J78" i="18"/>
  <c r="J66" i="18"/>
  <c r="I58" i="18"/>
  <c r="D88" i="18"/>
  <c r="M88" i="18"/>
  <c r="L90" i="18"/>
  <c r="K76" i="18"/>
  <c r="I103" i="18"/>
  <c r="G107" i="18"/>
  <c r="D111" i="18"/>
  <c r="D112" i="18"/>
  <c r="M112" i="18"/>
  <c r="M111" i="18"/>
  <c r="I124" i="18"/>
  <c r="G126" i="18"/>
  <c r="L129" i="18"/>
  <c r="K130" i="18"/>
  <c r="I132" i="18"/>
  <c r="G134" i="18"/>
  <c r="D136" i="18"/>
  <c r="M136" i="18"/>
  <c r="K138" i="18"/>
  <c r="I140" i="18"/>
  <c r="G142" i="18"/>
  <c r="D144" i="18"/>
  <c r="M144" i="18"/>
  <c r="L145" i="18"/>
  <c r="K146" i="18"/>
  <c r="G150" i="18"/>
  <c r="D152" i="18"/>
  <c r="K154" i="18"/>
  <c r="D160" i="18"/>
  <c r="M160" i="18"/>
  <c r="L161" i="18"/>
  <c r="K162" i="18"/>
  <c r="I164" i="18"/>
  <c r="G166" i="18"/>
  <c r="D168" i="18"/>
  <c r="M168" i="18"/>
  <c r="K170" i="18"/>
  <c r="I172" i="18"/>
  <c r="G174" i="18"/>
  <c r="D176" i="18"/>
  <c r="M176" i="18"/>
  <c r="K158" i="18"/>
  <c r="I168" i="18"/>
  <c r="I118" i="18"/>
  <c r="D60" i="18"/>
  <c r="K62" i="18"/>
  <c r="J64" i="18"/>
  <c r="D72" i="18"/>
  <c r="L76" i="18"/>
  <c r="K78" i="18"/>
  <c r="J124" i="18"/>
  <c r="E128" i="18"/>
  <c r="L130" i="18"/>
  <c r="J132" i="18"/>
  <c r="E136" i="18"/>
  <c r="L138" i="18"/>
  <c r="L146" i="18"/>
  <c r="K147" i="18"/>
  <c r="E152" i="18"/>
  <c r="L154" i="18"/>
  <c r="E160" i="18"/>
  <c r="L162" i="18"/>
  <c r="E168" i="18"/>
  <c r="L170" i="18"/>
  <c r="J172" i="18"/>
  <c r="E176" i="18"/>
  <c r="G128" i="18"/>
  <c r="K132" i="18"/>
  <c r="J133" i="18"/>
  <c r="M138" i="18"/>
  <c r="G144" i="18"/>
  <c r="J149" i="18"/>
  <c r="J165" i="18"/>
  <c r="G168" i="18"/>
  <c r="M170" i="18"/>
  <c r="L100" i="18"/>
  <c r="J85" i="18"/>
  <c r="I156" i="18"/>
  <c r="K163" i="18"/>
  <c r="K66" i="18"/>
  <c r="K67" i="18"/>
  <c r="E74" i="18"/>
  <c r="D78" i="18"/>
  <c r="M78" i="18"/>
  <c r="M80" i="18"/>
  <c r="I87" i="18"/>
  <c r="G112" i="18"/>
  <c r="G122" i="18"/>
  <c r="J126" i="18"/>
  <c r="E130" i="18"/>
  <c r="L132" i="18"/>
  <c r="J134" i="18"/>
  <c r="I135" i="18"/>
  <c r="E138" i="18"/>
  <c r="J142" i="18"/>
  <c r="L148" i="18"/>
  <c r="J150" i="18"/>
  <c r="I151" i="18"/>
  <c r="E154" i="18"/>
  <c r="L156" i="18"/>
  <c r="J158" i="18"/>
  <c r="E162" i="18"/>
  <c r="L164" i="18"/>
  <c r="J166" i="18"/>
  <c r="I167" i="18"/>
  <c r="E170" i="18"/>
  <c r="J174" i="18"/>
  <c r="L68" i="18"/>
  <c r="G75" i="18"/>
  <c r="K86" i="18"/>
  <c r="I92" i="18"/>
  <c r="G94" i="18"/>
  <c r="E98" i="18"/>
  <c r="D104" i="18"/>
  <c r="K58" i="18"/>
  <c r="L69" i="18"/>
  <c r="K71" i="18"/>
  <c r="J91" i="18"/>
  <c r="C191" i="18"/>
  <c r="K90" i="18"/>
  <c r="G102" i="18"/>
  <c r="E107" i="18"/>
  <c r="L113" i="18"/>
  <c r="L60" i="18"/>
  <c r="G83" i="18"/>
  <c r="M60" i="18"/>
  <c r="J103" i="18"/>
  <c r="G109" i="18"/>
  <c r="M63" i="18"/>
  <c r="I79" i="18"/>
  <c r="L89" i="18"/>
  <c r="M118" i="18"/>
  <c r="G66" i="18"/>
  <c r="G105" i="18"/>
  <c r="G60" i="18"/>
  <c r="E85" i="18"/>
  <c r="AD180" i="18"/>
  <c r="E58" i="18"/>
  <c r="C58" i="18" s="1"/>
  <c r="I66" i="18"/>
  <c r="I67" i="18"/>
  <c r="M73" i="18"/>
  <c r="L74" i="18"/>
  <c r="K80" i="18"/>
  <c r="E87" i="18"/>
  <c r="E88" i="18"/>
  <c r="L95" i="18"/>
  <c r="K98" i="18"/>
  <c r="E111" i="18"/>
  <c r="E112" i="18"/>
  <c r="D115" i="18"/>
  <c r="D120" i="18"/>
  <c r="J115" i="18"/>
  <c r="M85" i="18"/>
  <c r="M87" i="18"/>
  <c r="D87" i="18"/>
  <c r="D90" i="18"/>
  <c r="D61" i="18"/>
  <c r="M61" i="18"/>
  <c r="K64" i="18"/>
  <c r="J67" i="18"/>
  <c r="I68" i="18"/>
  <c r="E71" i="18"/>
  <c r="M75" i="18"/>
  <c r="L80" i="18"/>
  <c r="I84" i="18"/>
  <c r="G87" i="18"/>
  <c r="L97" i="18"/>
  <c r="K101" i="18"/>
  <c r="I108" i="18"/>
  <c r="G110" i="18"/>
  <c r="E119" i="18"/>
  <c r="J10" i="17"/>
  <c r="J74" i="18"/>
  <c r="J94" i="18"/>
  <c r="I100" i="18"/>
  <c r="G67" i="18"/>
  <c r="K75" i="18"/>
  <c r="J99" i="18"/>
  <c r="M120" i="18"/>
  <c r="E66" i="18"/>
  <c r="M82" i="18"/>
  <c r="I90" i="18"/>
  <c r="J98" i="18"/>
  <c r="K116" i="18"/>
  <c r="E61" i="18"/>
  <c r="L64" i="18"/>
  <c r="K65" i="18"/>
  <c r="J68" i="18"/>
  <c r="D76" i="18"/>
  <c r="C76" i="18" s="1"/>
  <c r="L81" i="18"/>
  <c r="K82" i="18"/>
  <c r="K83" i="18"/>
  <c r="J84" i="18"/>
  <c r="G89" i="18"/>
  <c r="G90" i="18"/>
  <c r="E91" i="18"/>
  <c r="E93" i="18"/>
  <c r="D96" i="18"/>
  <c r="M96" i="18"/>
  <c r="M97" i="18"/>
  <c r="M99" i="18"/>
  <c r="L103" i="18"/>
  <c r="K106" i="18"/>
  <c r="J107" i="18"/>
  <c r="G113" i="18"/>
  <c r="M104" i="18"/>
  <c r="AG13" i="18"/>
  <c r="AG12" i="18" s="1"/>
  <c r="G84" i="18"/>
  <c r="I80" i="18"/>
  <c r="E84" i="18"/>
  <c r="D86" i="18"/>
  <c r="K74" i="18"/>
  <c r="M115" i="18"/>
  <c r="G62" i="18"/>
  <c r="K120" i="18"/>
  <c r="E62" i="18"/>
  <c r="D63" i="18"/>
  <c r="D64" i="18"/>
  <c r="L65" i="18"/>
  <c r="L66" i="18"/>
  <c r="D80" i="18"/>
  <c r="D81" i="18"/>
  <c r="C81" i="18" s="1"/>
  <c r="M81" i="18"/>
  <c r="L82" i="18"/>
  <c r="J87" i="18"/>
  <c r="G91" i="18"/>
  <c r="G93" i="18"/>
  <c r="E95" i="18"/>
  <c r="D99" i="18"/>
  <c r="M103" i="18"/>
  <c r="L105" i="18"/>
  <c r="K107" i="18"/>
  <c r="J111" i="18"/>
  <c r="I119" i="18"/>
  <c r="AC189" i="18"/>
  <c r="W22" i="17"/>
  <c r="W52" i="17"/>
  <c r="C206" i="18"/>
  <c r="M77" i="17"/>
  <c r="R77" i="17" s="1"/>
  <c r="W77" i="17" s="1"/>
  <c r="M67" i="18"/>
  <c r="K100" i="18"/>
  <c r="K114" i="18"/>
  <c r="G61" i="18"/>
  <c r="E70" i="18"/>
  <c r="D71" i="18"/>
  <c r="M71" i="18"/>
  <c r="I75" i="18"/>
  <c r="H76" i="18"/>
  <c r="G77" i="18"/>
  <c r="D79" i="18"/>
  <c r="M79" i="18"/>
  <c r="J82" i="18"/>
  <c r="G85" i="18"/>
  <c r="L88" i="18"/>
  <c r="K89" i="18"/>
  <c r="H92" i="18"/>
  <c r="D95" i="18"/>
  <c r="L96" i="18"/>
  <c r="K97" i="18"/>
  <c r="I99" i="18"/>
  <c r="H100" i="18"/>
  <c r="G101" i="18"/>
  <c r="E102" i="18"/>
  <c r="L104" i="18"/>
  <c r="K105" i="18"/>
  <c r="J106" i="18"/>
  <c r="H108" i="18"/>
  <c r="E110" i="18"/>
  <c r="K113" i="18"/>
  <c r="J114" i="18"/>
  <c r="I115" i="18"/>
  <c r="H116" i="18"/>
  <c r="G117" i="18"/>
  <c r="E118" i="18"/>
  <c r="D119" i="18"/>
  <c r="L120" i="18"/>
  <c r="D74" i="18"/>
  <c r="L58" i="18"/>
  <c r="E64" i="18"/>
  <c r="I69" i="18"/>
  <c r="I77" i="18"/>
  <c r="G79" i="18"/>
  <c r="D89" i="18"/>
  <c r="M89" i="18"/>
  <c r="J92" i="18"/>
  <c r="H94" i="18"/>
  <c r="E96" i="18"/>
  <c r="L98" i="18"/>
  <c r="K99" i="18"/>
  <c r="J100" i="18"/>
  <c r="I101" i="18"/>
  <c r="H102" i="18"/>
  <c r="E104" i="18"/>
  <c r="D105" i="18"/>
  <c r="M105" i="18"/>
  <c r="L106" i="18"/>
  <c r="J108" i="18"/>
  <c r="H110" i="18"/>
  <c r="D113" i="18"/>
  <c r="M113" i="18"/>
  <c r="L114" i="18"/>
  <c r="K115" i="18"/>
  <c r="J116" i="18"/>
  <c r="I117" i="18"/>
  <c r="G119" i="18"/>
  <c r="E120" i="18"/>
  <c r="D66" i="18"/>
  <c r="K68" i="18"/>
  <c r="M74" i="18"/>
  <c r="I78" i="18"/>
  <c r="E90" i="18"/>
  <c r="H103" i="18"/>
  <c r="L115" i="18"/>
  <c r="K60" i="18"/>
  <c r="J69" i="18"/>
  <c r="H71" i="18"/>
  <c r="G86" i="18"/>
  <c r="G116" i="18"/>
  <c r="J62" i="18"/>
  <c r="I63" i="18"/>
  <c r="G65" i="18"/>
  <c r="D67" i="18"/>
  <c r="I71" i="18"/>
  <c r="H72" i="18"/>
  <c r="G73" i="18"/>
  <c r="K77" i="18"/>
  <c r="D83" i="18"/>
  <c r="M83" i="18"/>
  <c r="L84" i="18"/>
  <c r="K85" i="18"/>
  <c r="D91" i="18"/>
  <c r="M91" i="18"/>
  <c r="L92" i="18"/>
  <c r="J102" i="18"/>
  <c r="E106" i="18"/>
  <c r="K109" i="18"/>
  <c r="J110" i="18"/>
  <c r="I111" i="18"/>
  <c r="E114" i="18"/>
  <c r="L116" i="18"/>
  <c r="K117" i="18"/>
  <c r="J118" i="18"/>
  <c r="H120" i="18"/>
  <c r="H77" i="18"/>
  <c r="D94" i="18"/>
  <c r="G58" i="18"/>
  <c r="E59" i="18"/>
  <c r="L61" i="18"/>
  <c r="I64" i="18"/>
  <c r="J71" i="18"/>
  <c r="E75" i="18"/>
  <c r="L77" i="18"/>
  <c r="J79" i="18"/>
  <c r="G82" i="18"/>
  <c r="L85" i="18"/>
  <c r="H89" i="18"/>
  <c r="D92" i="18"/>
  <c r="M92" i="18"/>
  <c r="K94" i="18"/>
  <c r="J95" i="18"/>
  <c r="I96" i="18"/>
  <c r="H97" i="18"/>
  <c r="G98" i="18"/>
  <c r="E99" i="18"/>
  <c r="D100" i="18"/>
  <c r="M100" i="18"/>
  <c r="L101" i="18"/>
  <c r="K102" i="18"/>
  <c r="I104" i="18"/>
  <c r="H105" i="18"/>
  <c r="G106" i="18"/>
  <c r="D108" i="18"/>
  <c r="M108" i="18"/>
  <c r="K110" i="18"/>
  <c r="H113" i="18"/>
  <c r="G114" i="18"/>
  <c r="E115" i="18"/>
  <c r="D116" i="18"/>
  <c r="M116" i="18"/>
  <c r="L117" i="18"/>
  <c r="K118" i="18"/>
  <c r="J119" i="18"/>
  <c r="I120" i="18"/>
  <c r="M66" i="18"/>
  <c r="D110" i="18"/>
  <c r="E60" i="18"/>
  <c r="H66" i="18"/>
  <c r="D77" i="18"/>
  <c r="M77" i="18"/>
  <c r="L78" i="18"/>
  <c r="K79" i="18"/>
  <c r="J80" i="18"/>
  <c r="I81" i="18"/>
  <c r="K87" i="18"/>
  <c r="I89" i="18"/>
  <c r="E92" i="18"/>
  <c r="L94" i="18"/>
  <c r="J96" i="18"/>
  <c r="I97" i="18"/>
  <c r="G99" i="18"/>
  <c r="D101" i="18"/>
  <c r="M101" i="18"/>
  <c r="L102" i="18"/>
  <c r="K103" i="18"/>
  <c r="J104" i="18"/>
  <c r="I105" i="18"/>
  <c r="H106" i="18"/>
  <c r="E108" i="18"/>
  <c r="L110" i="18"/>
  <c r="J112" i="18"/>
  <c r="I113" i="18"/>
  <c r="H114" i="18"/>
  <c r="G115" i="18"/>
  <c r="E116" i="18"/>
  <c r="M117" i="18"/>
  <c r="L118" i="18"/>
  <c r="K119" i="18"/>
  <c r="J120" i="18"/>
  <c r="H117" i="18"/>
  <c r="L99" i="18"/>
  <c r="D62" i="18"/>
  <c r="M62" i="18"/>
  <c r="L63" i="18"/>
  <c r="J65" i="18"/>
  <c r="H67" i="18"/>
  <c r="E69" i="18"/>
  <c r="D70" i="18"/>
  <c r="M70" i="18"/>
  <c r="L71" i="18"/>
  <c r="K72" i="18"/>
  <c r="J89" i="18"/>
  <c r="M94" i="18"/>
  <c r="K96" i="18"/>
  <c r="J97" i="18"/>
  <c r="I98" i="18"/>
  <c r="H99" i="18"/>
  <c r="G100" i="18"/>
  <c r="E101" i="18"/>
  <c r="D102" i="18"/>
  <c r="M102" i="18"/>
  <c r="K104" i="18"/>
  <c r="J105" i="18"/>
  <c r="L111" i="18"/>
  <c r="I114" i="18"/>
  <c r="E117" i="18"/>
  <c r="L119" i="18"/>
  <c r="D97" i="18"/>
  <c r="H122" i="18"/>
  <c r="H189" i="18"/>
  <c r="J122" i="18"/>
  <c r="J189" i="18"/>
  <c r="L189" i="18"/>
  <c r="M189" i="18"/>
  <c r="K189" i="18"/>
  <c r="E189" i="18"/>
  <c r="C202" i="18"/>
  <c r="C250" i="18"/>
  <c r="G189" i="18"/>
  <c r="I189" i="18"/>
  <c r="C37" i="18"/>
  <c r="C256" i="18"/>
  <c r="C204" i="18"/>
  <c r="C212" i="18"/>
  <c r="C220" i="18"/>
  <c r="W32" i="17"/>
  <c r="W42" i="18"/>
  <c r="C44" i="18"/>
  <c r="C52" i="18"/>
  <c r="AC13" i="18"/>
  <c r="W14" i="18"/>
  <c r="W261" i="18"/>
  <c r="W268" i="18"/>
  <c r="C32" i="18"/>
  <c r="D122" i="18"/>
  <c r="C264" i="18"/>
  <c r="C227" i="18"/>
  <c r="H10" i="17"/>
  <c r="W24" i="17"/>
  <c r="W68" i="17"/>
  <c r="W88" i="18"/>
  <c r="C181" i="18"/>
  <c r="C222" i="18"/>
  <c r="C229" i="18"/>
  <c r="C246" i="18"/>
  <c r="C259" i="18"/>
  <c r="C266" i="18"/>
  <c r="C275" i="18"/>
  <c r="W19" i="17"/>
  <c r="W50" i="17"/>
  <c r="W69" i="17"/>
  <c r="W274" i="18"/>
  <c r="W20" i="17"/>
  <c r="X20" i="17" s="1"/>
  <c r="W59" i="17"/>
  <c r="W18" i="17"/>
  <c r="W102" i="18"/>
  <c r="C194" i="18"/>
  <c r="C201" i="18"/>
  <c r="C209" i="18"/>
  <c r="C231" i="18"/>
  <c r="F233" i="18"/>
  <c r="C248" i="18"/>
  <c r="C255" i="18"/>
  <c r="C262" i="18"/>
  <c r="W21" i="17"/>
  <c r="W46" i="17"/>
  <c r="W29" i="18"/>
  <c r="C31" i="18"/>
  <c r="C39" i="18"/>
  <c r="I10" i="17"/>
  <c r="C185" i="18"/>
  <c r="C203" i="18"/>
  <c r="W262" i="18"/>
  <c r="W35" i="17"/>
  <c r="W47" i="17"/>
  <c r="W61" i="17"/>
  <c r="W65" i="17"/>
  <c r="C41" i="18"/>
  <c r="C56" i="18"/>
  <c r="W16" i="17"/>
  <c r="W53" i="17"/>
  <c r="W20" i="18"/>
  <c r="C34" i="18"/>
  <c r="C179" i="18"/>
  <c r="C205" i="18"/>
  <c r="C258" i="18"/>
  <c r="C265" i="18"/>
  <c r="C273" i="18"/>
  <c r="W17" i="17"/>
  <c r="W28" i="17"/>
  <c r="W44" i="17"/>
  <c r="W49" i="17"/>
  <c r="W56" i="17"/>
  <c r="W62" i="17"/>
  <c r="W67" i="17"/>
  <c r="W75" i="17"/>
  <c r="C200" i="18"/>
  <c r="C208" i="18"/>
  <c r="C216" i="18"/>
  <c r="C224" i="18"/>
  <c r="C230" i="18"/>
  <c r="W245" i="18"/>
  <c r="C254" i="18"/>
  <c r="C261" i="18"/>
  <c r="C268" i="18"/>
  <c r="E13" i="27"/>
  <c r="W94" i="18"/>
  <c r="E68" i="18"/>
  <c r="D85" i="18"/>
  <c r="E100" i="18"/>
  <c r="D117" i="18"/>
  <c r="D140" i="18"/>
  <c r="C140" i="18" s="1"/>
  <c r="E146" i="18"/>
  <c r="D141" i="18"/>
  <c r="L13" i="27"/>
  <c r="K14" i="18"/>
  <c r="J13" i="27"/>
  <c r="I15" i="18"/>
  <c r="AB267" i="18"/>
  <c r="E149" i="18"/>
  <c r="C46" i="18"/>
  <c r="C54" i="18"/>
  <c r="AB73" i="18"/>
  <c r="C187" i="18"/>
  <c r="C196" i="18"/>
  <c r="W232" i="18"/>
  <c r="W36" i="18"/>
  <c r="W111" i="18"/>
  <c r="W219" i="18"/>
  <c r="W233" i="18"/>
  <c r="C183" i="18"/>
  <c r="W234" i="18"/>
  <c r="C25" i="18"/>
  <c r="W60" i="18"/>
  <c r="C184" i="18"/>
  <c r="C192" i="18"/>
  <c r="C199" i="18"/>
  <c r="C215" i="18"/>
  <c r="I13" i="27"/>
  <c r="C219" i="18"/>
  <c r="C226" i="18"/>
  <c r="W26" i="18"/>
  <c r="F245" i="18"/>
  <c r="C20" i="18"/>
  <c r="AB77" i="18"/>
  <c r="AB250" i="18"/>
  <c r="W19" i="18"/>
  <c r="W176" i="18"/>
  <c r="W178" i="18"/>
  <c r="AB201" i="18"/>
  <c r="AB243" i="18"/>
  <c r="W270" i="18"/>
  <c r="AB275" i="18"/>
  <c r="C36" i="18"/>
  <c r="W108" i="18"/>
  <c r="W51" i="18"/>
  <c r="W124" i="18"/>
  <c r="C195" i="18"/>
  <c r="F205" i="18"/>
  <c r="W241" i="18"/>
  <c r="W244" i="18"/>
  <c r="W269" i="18"/>
  <c r="W277" i="18"/>
  <c r="C28" i="18"/>
  <c r="W77" i="18"/>
  <c r="AB171" i="18"/>
  <c r="W201" i="18"/>
  <c r="C210" i="18"/>
  <c r="C218" i="18"/>
  <c r="AB235" i="18"/>
  <c r="W237" i="18"/>
  <c r="C252" i="18"/>
  <c r="AB17" i="18"/>
  <c r="F42" i="18"/>
  <c r="AB160" i="18"/>
  <c r="AB162" i="18"/>
  <c r="AB204" i="18"/>
  <c r="F215" i="18"/>
  <c r="W225" i="18"/>
  <c r="F247" i="18"/>
  <c r="F254" i="18"/>
  <c r="W264" i="18"/>
  <c r="F277" i="18"/>
  <c r="C22" i="18"/>
  <c r="AB131" i="18"/>
  <c r="AB19" i="18"/>
  <c r="F29" i="18"/>
  <c r="AB56" i="18"/>
  <c r="AB146" i="18"/>
  <c r="AB28" i="18"/>
  <c r="C38" i="18"/>
  <c r="W100" i="18"/>
  <c r="C228" i="18"/>
  <c r="W44" i="18"/>
  <c r="W52" i="18"/>
  <c r="W67" i="18"/>
  <c r="W106" i="18"/>
  <c r="W117" i="18"/>
  <c r="F185" i="18"/>
  <c r="W185" i="18"/>
  <c r="AB187" i="18"/>
  <c r="C193" i="18"/>
  <c r="AB199" i="18"/>
  <c r="F201" i="18"/>
  <c r="C211" i="18"/>
  <c r="C217" i="18"/>
  <c r="AB225" i="18"/>
  <c r="W239" i="18"/>
  <c r="F241" i="18"/>
  <c r="W254" i="18"/>
  <c r="AB258" i="18"/>
  <c r="W260" i="18"/>
  <c r="C270" i="18"/>
  <c r="AB271" i="18"/>
  <c r="AB274" i="18"/>
  <c r="AB26" i="18"/>
  <c r="AB39" i="18"/>
  <c r="W32" i="18"/>
  <c r="C47" i="18"/>
  <c r="AH57" i="18"/>
  <c r="W63" i="18"/>
  <c r="W82" i="18"/>
  <c r="AB92" i="18"/>
  <c r="AB93" i="18"/>
  <c r="W118" i="18"/>
  <c r="W154" i="18"/>
  <c r="F209" i="18"/>
  <c r="F210" i="18"/>
  <c r="W240" i="18"/>
  <c r="F270" i="18"/>
  <c r="C271" i="18"/>
  <c r="AK12" i="18"/>
  <c r="C50" i="18"/>
  <c r="AB155" i="18"/>
  <c r="AB90" i="18"/>
  <c r="W71" i="18"/>
  <c r="AB35" i="18"/>
  <c r="F39" i="18"/>
  <c r="AB126" i="18"/>
  <c r="AB165" i="18"/>
  <c r="W170" i="18"/>
  <c r="AB239" i="18"/>
  <c r="F240" i="18"/>
  <c r="F252" i="18"/>
  <c r="W252" i="18"/>
  <c r="C272" i="18"/>
  <c r="AB273" i="18"/>
  <c r="W275" i="18"/>
  <c r="C276" i="18"/>
  <c r="W66" i="18"/>
  <c r="AB163" i="18"/>
  <c r="F193" i="18"/>
  <c r="AB216" i="18"/>
  <c r="F55" i="18"/>
  <c r="W92" i="18"/>
  <c r="W120" i="18"/>
  <c r="AB191" i="18"/>
  <c r="C221" i="18"/>
  <c r="F28" i="18"/>
  <c r="W72" i="18"/>
  <c r="W101" i="18"/>
  <c r="AB122" i="18"/>
  <c r="F20" i="18"/>
  <c r="C21" i="18"/>
  <c r="C30" i="18"/>
  <c r="F33" i="18"/>
  <c r="W34" i="18"/>
  <c r="W35" i="18"/>
  <c r="C48" i="18"/>
  <c r="C49" i="18"/>
  <c r="W65" i="18"/>
  <c r="AB71" i="18"/>
  <c r="AJ57" i="18"/>
  <c r="W85" i="18"/>
  <c r="W96" i="18"/>
  <c r="AB98" i="18"/>
  <c r="W99" i="18"/>
  <c r="W128" i="18"/>
  <c r="W187" i="18"/>
  <c r="C190" i="18"/>
  <c r="F194" i="18"/>
  <c r="F207" i="18"/>
  <c r="F217" i="18"/>
  <c r="AB218" i="18"/>
  <c r="F219" i="18"/>
  <c r="W243" i="18"/>
  <c r="C244" i="18"/>
  <c r="C277" i="18"/>
  <c r="AA12" i="18"/>
  <c r="W24" i="18"/>
  <c r="C26" i="18"/>
  <c r="AB32" i="18"/>
  <c r="C40" i="18"/>
  <c r="AB47" i="18"/>
  <c r="W64" i="18"/>
  <c r="AB69" i="18"/>
  <c r="W74" i="18"/>
  <c r="W84" i="18"/>
  <c r="AB95" i="18"/>
  <c r="AB99" i="18"/>
  <c r="AB140" i="18"/>
  <c r="AB177" i="18"/>
  <c r="AB25" i="18"/>
  <c r="AB27" i="18"/>
  <c r="F52" i="18"/>
  <c r="AB48" i="18"/>
  <c r="F23" i="18"/>
  <c r="AB23" i="18"/>
  <c r="W30" i="18"/>
  <c r="AB38" i="18"/>
  <c r="W45" i="18"/>
  <c r="AB50" i="18"/>
  <c r="W58" i="18"/>
  <c r="T57" i="18"/>
  <c r="AB64" i="18"/>
  <c r="AB75" i="18"/>
  <c r="W127" i="18"/>
  <c r="AB139" i="18"/>
  <c r="AB154" i="18"/>
  <c r="AB158" i="18"/>
  <c r="AB169" i="18"/>
  <c r="P12" i="18"/>
  <c r="C19" i="18"/>
  <c r="C23" i="18"/>
  <c r="F25" i="18"/>
  <c r="C29" i="18"/>
  <c r="F36" i="18"/>
  <c r="AB37" i="18"/>
  <c r="C55" i="18"/>
  <c r="W69" i="18"/>
  <c r="AB101" i="18"/>
  <c r="R121" i="18"/>
  <c r="F192" i="18"/>
  <c r="AB18" i="18"/>
  <c r="C24" i="18"/>
  <c r="AM12" i="18"/>
  <c r="W28" i="18"/>
  <c r="AB29" i="18"/>
  <c r="AB41" i="18"/>
  <c r="C43" i="18"/>
  <c r="F44" i="18"/>
  <c r="W68" i="18"/>
  <c r="W78" i="18"/>
  <c r="AB79" i="18"/>
  <c r="W93" i="18"/>
  <c r="AB107" i="18"/>
  <c r="W110" i="18"/>
  <c r="AB123" i="18"/>
  <c r="AB125" i="18"/>
  <c r="AB127" i="18"/>
  <c r="F184" i="18"/>
  <c r="AB196" i="18"/>
  <c r="F198" i="18"/>
  <c r="F204" i="18"/>
  <c r="AB16" i="18"/>
  <c r="F41" i="18"/>
  <c r="F19" i="18"/>
  <c r="T12" i="18"/>
  <c r="W16" i="18"/>
  <c r="F26" i="18"/>
  <c r="AB67" i="18"/>
  <c r="AB85" i="18"/>
  <c r="AB103" i="18"/>
  <c r="AB149" i="18"/>
  <c r="AB182" i="18"/>
  <c r="F187" i="18"/>
  <c r="F212" i="18"/>
  <c r="AB227" i="18"/>
  <c r="W236" i="18"/>
  <c r="F271" i="18"/>
  <c r="W48" i="18"/>
  <c r="C51" i="18"/>
  <c r="AB55" i="18"/>
  <c r="W75" i="18"/>
  <c r="AB111" i="18"/>
  <c r="W114" i="18"/>
  <c r="W116" i="18"/>
  <c r="W125" i="18"/>
  <c r="W129" i="18"/>
  <c r="AB142" i="18"/>
  <c r="AB148" i="18"/>
  <c r="AB152" i="18"/>
  <c r="AB156" i="18"/>
  <c r="W174" i="18"/>
  <c r="F181" i="18"/>
  <c r="AB184" i="18"/>
  <c r="C186" i="18"/>
  <c r="F190" i="18"/>
  <c r="F197" i="18"/>
  <c r="AB198" i="18"/>
  <c r="F202" i="18"/>
  <c r="C207" i="18"/>
  <c r="AB207" i="18"/>
  <c r="AB215" i="18"/>
  <c r="AB219" i="18"/>
  <c r="C223" i="18"/>
  <c r="W231" i="18"/>
  <c r="C249" i="18"/>
  <c r="C253" i="18"/>
  <c r="C257" i="18"/>
  <c r="AB263" i="18"/>
  <c r="F265" i="18"/>
  <c r="C267" i="18"/>
  <c r="C274" i="18"/>
  <c r="AB214" i="18"/>
  <c r="AB220" i="18"/>
  <c r="AB223" i="18"/>
  <c r="W227" i="18"/>
  <c r="F237" i="18"/>
  <c r="AB266" i="18"/>
  <c r="AB268" i="18"/>
  <c r="F274" i="18"/>
  <c r="W276" i="18"/>
  <c r="AB31" i="18"/>
  <c r="C33" i="18"/>
  <c r="W54" i="18"/>
  <c r="W55" i="18"/>
  <c r="W59" i="18"/>
  <c r="W61" i="18"/>
  <c r="W70" i="18"/>
  <c r="AB76" i="18"/>
  <c r="W80" i="18"/>
  <c r="AB100" i="18"/>
  <c r="W103" i="18"/>
  <c r="AB109" i="18"/>
  <c r="AB116" i="18"/>
  <c r="AB120" i="18"/>
  <c r="W139" i="18"/>
  <c r="W140" i="18"/>
  <c r="W145" i="18"/>
  <c r="W152" i="18"/>
  <c r="W156" i="18"/>
  <c r="AB157" i="18"/>
  <c r="W158" i="18"/>
  <c r="AB159" i="18"/>
  <c r="AB161" i="18"/>
  <c r="AB167" i="18"/>
  <c r="AB173" i="18"/>
  <c r="AB175" i="18"/>
  <c r="F186" i="18"/>
  <c r="AB193" i="18"/>
  <c r="W200" i="18"/>
  <c r="AB206" i="18"/>
  <c r="W223" i="18"/>
  <c r="AB224" i="18"/>
  <c r="C225" i="18"/>
  <c r="F234" i="18"/>
  <c r="C235" i="18"/>
  <c r="C240" i="18"/>
  <c r="W248" i="18"/>
  <c r="F249" i="18"/>
  <c r="AB251" i="18"/>
  <c r="F257" i="18"/>
  <c r="AB260" i="18"/>
  <c r="W266" i="18"/>
  <c r="F31" i="18"/>
  <c r="AB34" i="18"/>
  <c r="W38" i="18"/>
  <c r="W39" i="18"/>
  <c r="F43" i="18"/>
  <c r="C45" i="18"/>
  <c r="AB45" i="18"/>
  <c r="C53" i="18"/>
  <c r="AB54" i="18"/>
  <c r="Z57" i="18"/>
  <c r="W62" i="18"/>
  <c r="AB66" i="18"/>
  <c r="W76" i="18"/>
  <c r="W86" i="18"/>
  <c r="AB89" i="18"/>
  <c r="W112" i="18"/>
  <c r="T121" i="18"/>
  <c r="AL121" i="18"/>
  <c r="AB147" i="18"/>
  <c r="AB151" i="18"/>
  <c r="AB153" i="18"/>
  <c r="W161" i="18"/>
  <c r="W169" i="18"/>
  <c r="AB170" i="18"/>
  <c r="AB172" i="18"/>
  <c r="AB181" i="18"/>
  <c r="C188" i="18"/>
  <c r="W192" i="18"/>
  <c r="C197" i="18"/>
  <c r="AB209" i="18"/>
  <c r="C213" i="18"/>
  <c r="W224" i="18"/>
  <c r="AB232" i="18"/>
  <c r="AB240" i="18"/>
  <c r="AB244" i="18"/>
  <c r="C247" i="18"/>
  <c r="C251" i="18"/>
  <c r="W253" i="18"/>
  <c r="AB255" i="18"/>
  <c r="C260" i="18"/>
  <c r="F263" i="18"/>
  <c r="F268" i="18"/>
  <c r="C269" i="18"/>
  <c r="F273" i="18"/>
  <c r="F276" i="18"/>
  <c r="AB117" i="18"/>
  <c r="AB119" i="18"/>
  <c r="W123" i="18"/>
  <c r="S121" i="18"/>
  <c r="AB135" i="18"/>
  <c r="AB141" i="18"/>
  <c r="AB164" i="18"/>
  <c r="AB168" i="18"/>
  <c r="F191" i="18"/>
  <c r="AB197" i="18"/>
  <c r="AB212" i="18"/>
  <c r="AB213" i="18"/>
  <c r="AB237" i="18"/>
  <c r="F260" i="18"/>
  <c r="F264" i="18"/>
  <c r="AB269" i="18"/>
  <c r="W33" i="18"/>
  <c r="AB42" i="18"/>
  <c r="F45" i="18"/>
  <c r="F49" i="18"/>
  <c r="AB51" i="18"/>
  <c r="W56" i="18"/>
  <c r="W87" i="18"/>
  <c r="AB113" i="18"/>
  <c r="W115" i="18"/>
  <c r="W119" i="18"/>
  <c r="AB138" i="18"/>
  <c r="W141" i="18"/>
  <c r="AB143" i="18"/>
  <c r="AB183" i="18"/>
  <c r="AB185" i="18"/>
  <c r="W189" i="18"/>
  <c r="W197" i="18"/>
  <c r="F199" i="18"/>
  <c r="F200" i="18"/>
  <c r="AB203" i="18"/>
  <c r="AB205" i="18"/>
  <c r="W213" i="18"/>
  <c r="W220" i="18"/>
  <c r="AB229" i="18"/>
  <c r="AB233" i="18"/>
  <c r="AB241" i="18"/>
  <c r="AB248" i="18"/>
  <c r="W250" i="18"/>
  <c r="W251" i="18"/>
  <c r="W258" i="18"/>
  <c r="F267" i="18"/>
  <c r="F269" i="18"/>
  <c r="F35" i="18"/>
  <c r="C42" i="18"/>
  <c r="W49" i="18"/>
  <c r="F51" i="18"/>
  <c r="W53" i="18"/>
  <c r="AB80" i="18"/>
  <c r="AB83" i="18"/>
  <c r="W90" i="18"/>
  <c r="W91" i="18"/>
  <c r="AB105" i="18"/>
  <c r="W109" i="18"/>
  <c r="AB114" i="18"/>
  <c r="AB144" i="18"/>
  <c r="W172" i="18"/>
  <c r="AB174" i="18"/>
  <c r="AB176" i="18"/>
  <c r="AB178" i="18"/>
  <c r="W181" i="18"/>
  <c r="AB190" i="18"/>
  <c r="AB194" i="18"/>
  <c r="W205" i="18"/>
  <c r="F208" i="18"/>
  <c r="W209" i="18"/>
  <c r="AB211" i="18"/>
  <c r="W217" i="18"/>
  <c r="AB221" i="18"/>
  <c r="W226" i="18"/>
  <c r="AB226" i="18"/>
  <c r="AB231" i="18"/>
  <c r="W235" i="18"/>
  <c r="F236" i="18"/>
  <c r="AB242" i="18"/>
  <c r="W247" i="18"/>
  <c r="F261" i="18"/>
  <c r="AB262" i="18"/>
  <c r="O11" i="17"/>
  <c r="T11" i="17" s="1"/>
  <c r="O66" i="17"/>
  <c r="T66" i="17" s="1"/>
  <c r="O40" i="17"/>
  <c r="T40" i="17" s="1"/>
  <c r="S12" i="18"/>
  <c r="N57" i="18"/>
  <c r="V57" i="18"/>
  <c r="AI57" i="18"/>
  <c r="AL12" i="18"/>
  <c r="AD12" i="18"/>
  <c r="W40" i="18"/>
  <c r="F21" i="18"/>
  <c r="W46" i="18"/>
  <c r="Q12" i="18"/>
  <c r="S57" i="18"/>
  <c r="AA57" i="18"/>
  <c r="N121" i="18"/>
  <c r="V121" i="18"/>
  <c r="D59" i="18"/>
  <c r="M59" i="18"/>
  <c r="N12" i="18"/>
  <c r="V12" i="18"/>
  <c r="W22" i="18"/>
  <c r="AB24" i="18"/>
  <c r="C35" i="18"/>
  <c r="AB58" i="18"/>
  <c r="AC57" i="18"/>
  <c r="AK57" i="18"/>
  <c r="AB63" i="18"/>
  <c r="AB129" i="18"/>
  <c r="F179" i="18"/>
  <c r="F196" i="18"/>
  <c r="U12" i="18"/>
  <c r="Z12" i="18"/>
  <c r="AD57" i="18"/>
  <c r="AB33" i="18"/>
  <c r="F50" i="18"/>
  <c r="AB53" i="18"/>
  <c r="AE57" i="18"/>
  <c r="AM57" i="18"/>
  <c r="AF57" i="18"/>
  <c r="AB61" i="18"/>
  <c r="P57" i="18"/>
  <c r="Q121" i="18"/>
  <c r="O12" i="18"/>
  <c r="AF12" i="18"/>
  <c r="F34" i="18"/>
  <c r="U57" i="18"/>
  <c r="R57" i="18"/>
  <c r="AB74" i="18"/>
  <c r="AJ12" i="18"/>
  <c r="AI12" i="18"/>
  <c r="AB21" i="18"/>
  <c r="F24" i="18"/>
  <c r="W27" i="18"/>
  <c r="F30" i="18"/>
  <c r="F37" i="18"/>
  <c r="AB43" i="18"/>
  <c r="AB44" i="18"/>
  <c r="F47" i="18"/>
  <c r="AB49" i="18"/>
  <c r="W50" i="18"/>
  <c r="X57" i="18"/>
  <c r="O57" i="18"/>
  <c r="AA121" i="18"/>
  <c r="AF121" i="18"/>
  <c r="AH12" i="18"/>
  <c r="AL57" i="18"/>
  <c r="AB15" i="18"/>
  <c r="R12" i="18"/>
  <c r="W21" i="18"/>
  <c r="AB22" i="18"/>
  <c r="W37" i="18"/>
  <c r="AB40" i="18"/>
  <c r="W43" i="18"/>
  <c r="F46" i="18"/>
  <c r="F53" i="18"/>
  <c r="AB62" i="18"/>
  <c r="AB65" i="18"/>
  <c r="AB108" i="18"/>
  <c r="AJ121" i="18"/>
  <c r="AB137" i="18"/>
  <c r="W210" i="18"/>
  <c r="W228" i="18"/>
  <c r="AB104" i="18"/>
  <c r="AB136" i="18"/>
  <c r="D75" i="18"/>
  <c r="W23" i="18"/>
  <c r="F32" i="18"/>
  <c r="F48" i="18"/>
  <c r="AB59" i="18"/>
  <c r="AB72" i="18"/>
  <c r="AB87" i="18"/>
  <c r="W98" i="18"/>
  <c r="AB110" i="18"/>
  <c r="W126" i="18"/>
  <c r="AB132" i="18"/>
  <c r="W166" i="18"/>
  <c r="F195" i="18"/>
  <c r="F213" i="18"/>
  <c r="AB217" i="18"/>
  <c r="AB234" i="18"/>
  <c r="M13" i="27"/>
  <c r="L14" i="18"/>
  <c r="D69" i="18"/>
  <c r="E122" i="18"/>
  <c r="P121" i="18"/>
  <c r="F38" i="18"/>
  <c r="F54" i="18"/>
  <c r="Q57" i="18"/>
  <c r="Y57" i="18"/>
  <c r="AG57" i="18"/>
  <c r="AB81" i="18"/>
  <c r="AB91" i="18"/>
  <c r="AB115" i="18"/>
  <c r="F22" i="18"/>
  <c r="AB30" i="18"/>
  <c r="W41" i="18"/>
  <c r="AB46" i="18"/>
  <c r="AB70" i="18"/>
  <c r="AB97" i="18"/>
  <c r="W122" i="18"/>
  <c r="Y121" i="18"/>
  <c r="AG121" i="18"/>
  <c r="W136" i="18"/>
  <c r="W147" i="18"/>
  <c r="W163" i="18"/>
  <c r="W188" i="18"/>
  <c r="W194" i="18"/>
  <c r="AB254" i="18"/>
  <c r="H127" i="18"/>
  <c r="D128" i="18"/>
  <c r="M128" i="18"/>
  <c r="AB36" i="18"/>
  <c r="W25" i="18"/>
  <c r="W31" i="18"/>
  <c r="W47" i="18"/>
  <c r="AB52" i="18"/>
  <c r="AB68" i="18"/>
  <c r="AB84" i="18"/>
  <c r="AB86" i="18"/>
  <c r="W95" i="18"/>
  <c r="AB96" i="18"/>
  <c r="W97" i="18"/>
  <c r="AB102" i="18"/>
  <c r="W104" i="18"/>
  <c r="Z121" i="18"/>
  <c r="AH121" i="18"/>
  <c r="AB130" i="18"/>
  <c r="W132" i="18"/>
  <c r="X121" i="18"/>
  <c r="AB134" i="18"/>
  <c r="AB150" i="18"/>
  <c r="AB179" i="18"/>
  <c r="AB202" i="18"/>
  <c r="F216" i="18"/>
  <c r="F228" i="18"/>
  <c r="AB259" i="18"/>
  <c r="D157" i="18"/>
  <c r="Y13" i="18"/>
  <c r="Y12" i="18" s="1"/>
  <c r="AB14" i="18"/>
  <c r="AB20" i="18"/>
  <c r="F40" i="18"/>
  <c r="F56" i="18"/>
  <c r="AB60" i="18"/>
  <c r="W79" i="18"/>
  <c r="W81" i="18"/>
  <c r="AB82" i="18"/>
  <c r="W89" i="18"/>
  <c r="W105" i="18"/>
  <c r="AB106" i="18"/>
  <c r="AI121" i="18"/>
  <c r="AB124" i="18"/>
  <c r="AB128" i="18"/>
  <c r="AB145" i="18"/>
  <c r="W150" i="18"/>
  <c r="W179" i="18"/>
  <c r="F183" i="18"/>
  <c r="W202" i="18"/>
  <c r="AB222" i="18"/>
  <c r="AB245" i="18"/>
  <c r="W259" i="18"/>
  <c r="U121" i="18"/>
  <c r="AK121" i="18"/>
  <c r="AB186" i="18"/>
  <c r="AB195" i="18"/>
  <c r="AB208" i="18"/>
  <c r="F243" i="18"/>
  <c r="AB249" i="18"/>
  <c r="F258" i="18"/>
  <c r="W83" i="18"/>
  <c r="AB88" i="18"/>
  <c r="AB94" i="18"/>
  <c r="W135" i="18"/>
  <c r="W143" i="18"/>
  <c r="W146" i="18"/>
  <c r="W148" i="18"/>
  <c r="W160" i="18"/>
  <c r="W162" i="18"/>
  <c r="W167" i="18"/>
  <c r="W171" i="18"/>
  <c r="W173" i="18"/>
  <c r="W193" i="18"/>
  <c r="AB200" i="18"/>
  <c r="W211" i="18"/>
  <c r="F220" i="18"/>
  <c r="F227" i="18"/>
  <c r="AB230" i="18"/>
  <c r="F232" i="18"/>
  <c r="AB252" i="18"/>
  <c r="W272" i="18"/>
  <c r="W107" i="18"/>
  <c r="AB112" i="18"/>
  <c r="AB118" i="18"/>
  <c r="O121" i="18"/>
  <c r="AM121" i="18"/>
  <c r="AB133" i="18"/>
  <c r="W151" i="18"/>
  <c r="W153" i="18"/>
  <c r="W157" i="18"/>
  <c r="W177" i="18"/>
  <c r="W180" i="18"/>
  <c r="AB192" i="18"/>
  <c r="W203" i="18"/>
  <c r="F211" i="18"/>
  <c r="F214" i="18"/>
  <c r="W216" i="18"/>
  <c r="W238" i="18"/>
  <c r="W255" i="18"/>
  <c r="AB265" i="18"/>
  <c r="AB276" i="18"/>
  <c r="W73" i="18"/>
  <c r="AB78" i="18"/>
  <c r="W113" i="18"/>
  <c r="W131" i="18"/>
  <c r="W133" i="18"/>
  <c r="W137" i="18"/>
  <c r="W142" i="18"/>
  <c r="AB166" i="18"/>
  <c r="W183" i="18"/>
  <c r="W186" i="18"/>
  <c r="AB188" i="18"/>
  <c r="W195" i="18"/>
  <c r="F203" i="18"/>
  <c r="F206" i="18"/>
  <c r="W208" i="18"/>
  <c r="AB210" i="18"/>
  <c r="W218" i="18"/>
  <c r="AB228" i="18"/>
  <c r="AB236" i="18"/>
  <c r="AB247" i="18"/>
  <c r="AB253" i="18"/>
  <c r="F255" i="18"/>
  <c r="W191" i="18"/>
  <c r="W199" i="18"/>
  <c r="W207" i="18"/>
  <c r="W215" i="18"/>
  <c r="W222" i="18"/>
  <c r="F224" i="18"/>
  <c r="W230" i="18"/>
  <c r="AB238" i="18"/>
  <c r="F248" i="18"/>
  <c r="F250" i="18"/>
  <c r="F251" i="18"/>
  <c r="W271" i="18"/>
  <c r="N13" i="27"/>
  <c r="W130" i="18"/>
  <c r="W134" i="18"/>
  <c r="W138" i="18"/>
  <c r="W144" i="18"/>
  <c r="W165" i="18"/>
  <c r="W184" i="18"/>
  <c r="W190" i="18"/>
  <c r="W198" i="18"/>
  <c r="W206" i="18"/>
  <c r="W214" i="18"/>
  <c r="F244" i="18"/>
  <c r="W246" i="18"/>
  <c r="AB257" i="18"/>
  <c r="W263" i="18"/>
  <c r="W265" i="18"/>
  <c r="W267" i="18"/>
  <c r="W149" i="18"/>
  <c r="W155" i="18"/>
  <c r="W159" i="18"/>
  <c r="W164" i="18"/>
  <c r="W168" i="18"/>
  <c r="W175" i="18"/>
  <c r="W182" i="18"/>
  <c r="W196" i="18"/>
  <c r="W204" i="18"/>
  <c r="W212" i="18"/>
  <c r="W221" i="18"/>
  <c r="F223" i="18"/>
  <c r="W229" i="18"/>
  <c r="F231" i="18"/>
  <c r="F238" i="18"/>
  <c r="W242" i="18"/>
  <c r="F253" i="18"/>
  <c r="F259" i="18"/>
  <c r="AB264" i="18"/>
  <c r="F218" i="18"/>
  <c r="F222" i="18"/>
  <c r="F226" i="18"/>
  <c r="F230" i="18"/>
  <c r="C232" i="18"/>
  <c r="F235" i="18"/>
  <c r="C239" i="18"/>
  <c r="F242" i="18"/>
  <c r="AB246" i="18"/>
  <c r="W249" i="18"/>
  <c r="W256" i="18"/>
  <c r="F262" i="18"/>
  <c r="AB277" i="18"/>
  <c r="F221" i="18"/>
  <c r="F225" i="18"/>
  <c r="F229" i="18"/>
  <c r="C236" i="18"/>
  <c r="F239" i="18"/>
  <c r="C243" i="18"/>
  <c r="F246" i="18"/>
  <c r="AB261" i="18"/>
  <c r="F266" i="18"/>
  <c r="AB270" i="18"/>
  <c r="F275" i="18"/>
  <c r="C234" i="18"/>
  <c r="C238" i="18"/>
  <c r="C242" i="18"/>
  <c r="AB256" i="18"/>
  <c r="W257" i="18"/>
  <c r="AB272" i="18"/>
  <c r="W273" i="18"/>
  <c r="C233" i="18"/>
  <c r="C237" i="18"/>
  <c r="C241" i="18"/>
  <c r="C245" i="18"/>
  <c r="F256" i="18"/>
  <c r="F272" i="18"/>
  <c r="K13" i="27"/>
  <c r="F13" i="27"/>
  <c r="C93" i="18" l="1"/>
  <c r="C151" i="18"/>
  <c r="C149" i="18"/>
  <c r="AQ150" i="27"/>
  <c r="AR150" i="27" s="1"/>
  <c r="AQ156" i="27"/>
  <c r="C99" i="18"/>
  <c r="AQ70" i="27"/>
  <c r="AR70" i="27" s="1"/>
  <c r="AQ106" i="27"/>
  <c r="AR106" i="27" s="1"/>
  <c r="AQ79" i="27"/>
  <c r="AR79" i="27" s="1"/>
  <c r="AQ132" i="27"/>
  <c r="AR132" i="27" s="1"/>
  <c r="M55" i="17"/>
  <c r="R55" i="17" s="1"/>
  <c r="W55" i="17" s="1"/>
  <c r="AQ164" i="27"/>
  <c r="AR164" i="27" s="1"/>
  <c r="AQ89" i="27"/>
  <c r="AR89" i="27" s="1"/>
  <c r="C91" i="18"/>
  <c r="AQ117" i="27"/>
  <c r="AR117" i="27" s="1"/>
  <c r="C70" i="18"/>
  <c r="C163" i="18"/>
  <c r="C161" i="18"/>
  <c r="C155" i="18"/>
  <c r="AQ148" i="27"/>
  <c r="AR148" i="27" s="1"/>
  <c r="AQ166" i="27"/>
  <c r="AR166" i="27" s="1"/>
  <c r="C15" i="18"/>
  <c r="AQ85" i="27"/>
  <c r="AR85" i="27" s="1"/>
  <c r="F188" i="18"/>
  <c r="AP188" i="18" s="1"/>
  <c r="AQ188" i="18" s="1"/>
  <c r="AQ100" i="27"/>
  <c r="AR100" i="27" s="1"/>
  <c r="AQ124" i="27"/>
  <c r="AQ75" i="27"/>
  <c r="AR75" i="27" s="1"/>
  <c r="C167" i="18"/>
  <c r="C147" i="18"/>
  <c r="C139" i="18"/>
  <c r="C172" i="18"/>
  <c r="C132" i="18"/>
  <c r="C173" i="18"/>
  <c r="AE121" i="18"/>
  <c r="AE11" i="18" s="1"/>
  <c r="L56" i="17" s="1"/>
  <c r="AE121" i="27"/>
  <c r="AE11" i="27" s="1"/>
  <c r="AD11" i="27"/>
  <c r="AQ114" i="27"/>
  <c r="AR114" i="27" s="1"/>
  <c r="AQ72" i="27"/>
  <c r="AR72" i="27" s="1"/>
  <c r="AQ81" i="27"/>
  <c r="AR81" i="27" s="1"/>
  <c r="AQ99" i="27"/>
  <c r="AR99" i="27" s="1"/>
  <c r="AQ67" i="27"/>
  <c r="AR67" i="27" s="1"/>
  <c r="C177" i="18"/>
  <c r="AQ98" i="27"/>
  <c r="AR98" i="27" s="1"/>
  <c r="AQ77" i="27"/>
  <c r="AR77" i="27" s="1"/>
  <c r="C114" i="18"/>
  <c r="AQ86" i="27"/>
  <c r="AR86" i="27" s="1"/>
  <c r="AQ64" i="27"/>
  <c r="AR64" i="27" s="1"/>
  <c r="M76" i="17"/>
  <c r="R76" i="17" s="1"/>
  <c r="W76" i="17" s="1"/>
  <c r="C175" i="18"/>
  <c r="C153" i="18"/>
  <c r="C14" i="18"/>
  <c r="C171" i="18"/>
  <c r="AQ108" i="27"/>
  <c r="AR108" i="27" s="1"/>
  <c r="AQ66" i="27"/>
  <c r="AR66" i="27" s="1"/>
  <c r="C68" i="18"/>
  <c r="C165" i="18"/>
  <c r="G62" i="27"/>
  <c r="AQ62" i="27" s="1"/>
  <c r="AR62" i="27" s="1"/>
  <c r="C65" i="18"/>
  <c r="C106" i="18"/>
  <c r="C145" i="18"/>
  <c r="C67" i="18"/>
  <c r="AQ76" i="27"/>
  <c r="AR76" i="27" s="1"/>
  <c r="C89" i="18"/>
  <c r="C113" i="18"/>
  <c r="AQ101" i="27"/>
  <c r="AR101" i="27" s="1"/>
  <c r="AQ105" i="27"/>
  <c r="AR105" i="27" s="1"/>
  <c r="AQ113" i="27"/>
  <c r="AR113" i="27" s="1"/>
  <c r="AQ104" i="27"/>
  <c r="AR104" i="27" s="1"/>
  <c r="AQ115" i="27"/>
  <c r="AR115" i="27" s="1"/>
  <c r="C73" i="18"/>
  <c r="AQ60" i="27"/>
  <c r="AR60" i="27" s="1"/>
  <c r="AQ68" i="27"/>
  <c r="AR68" i="27" s="1"/>
  <c r="AQ73" i="27"/>
  <c r="AR73" i="27" s="1"/>
  <c r="AQ71" i="27"/>
  <c r="AR71" i="27" s="1"/>
  <c r="AQ146" i="27"/>
  <c r="AR146" i="27" s="1"/>
  <c r="C27" i="18"/>
  <c r="C18" i="18"/>
  <c r="C16" i="18"/>
  <c r="AQ80" i="27"/>
  <c r="AR80" i="27" s="1"/>
  <c r="AQ74" i="27"/>
  <c r="AR74" i="27" s="1"/>
  <c r="AQ94" i="27"/>
  <c r="AR94" i="27" s="1"/>
  <c r="AQ63" i="27"/>
  <c r="AR63" i="27" s="1"/>
  <c r="AQ116" i="27"/>
  <c r="AR116" i="27" s="1"/>
  <c r="G165" i="27"/>
  <c r="G172" i="27"/>
  <c r="AQ172" i="27" s="1"/>
  <c r="AR172" i="27" s="1"/>
  <c r="AQ82" i="27"/>
  <c r="AR82" i="27" s="1"/>
  <c r="C63" i="18"/>
  <c r="AC121" i="18"/>
  <c r="G93" i="27"/>
  <c r="AQ93" i="27" s="1"/>
  <c r="AR93" i="27" s="1"/>
  <c r="C137" i="18"/>
  <c r="C129" i="18"/>
  <c r="F57" i="27"/>
  <c r="C159" i="18"/>
  <c r="C143" i="18"/>
  <c r="C127" i="18"/>
  <c r="C133" i="18"/>
  <c r="D17" i="27"/>
  <c r="C131" i="18"/>
  <c r="C169" i="18"/>
  <c r="G154" i="27"/>
  <c r="AQ154" i="27" s="1"/>
  <c r="AR154" i="27" s="1"/>
  <c r="G189" i="27"/>
  <c r="F159" i="18"/>
  <c r="G162" i="27"/>
  <c r="AQ162" i="27" s="1"/>
  <c r="AR162" i="27" s="1"/>
  <c r="F140" i="18"/>
  <c r="AP140" i="18" s="1"/>
  <c r="AQ140" i="18" s="1"/>
  <c r="G149" i="27"/>
  <c r="AQ149" i="27" s="1"/>
  <c r="AR149" i="27" s="1"/>
  <c r="F165" i="18"/>
  <c r="G18" i="27"/>
  <c r="AQ18" i="27" s="1"/>
  <c r="AR18" i="27" s="1"/>
  <c r="G14" i="27"/>
  <c r="AQ14" i="27" s="1"/>
  <c r="AR14" i="27" s="1"/>
  <c r="G142" i="27"/>
  <c r="AQ142" i="27" s="1"/>
  <c r="AR142" i="27" s="1"/>
  <c r="G174" i="27"/>
  <c r="AQ174" i="27" s="1"/>
  <c r="AR174" i="27" s="1"/>
  <c r="G134" i="27"/>
  <c r="AQ134" i="27" s="1"/>
  <c r="AR134" i="27" s="1"/>
  <c r="G126" i="27"/>
  <c r="AQ126" i="27" s="1"/>
  <c r="AR126" i="27" s="1"/>
  <c r="F17" i="18"/>
  <c r="G16" i="27"/>
  <c r="G143" i="27"/>
  <c r="AQ143" i="27" s="1"/>
  <c r="AR143" i="27" s="1"/>
  <c r="F153" i="18"/>
  <c r="F141" i="18"/>
  <c r="F129" i="18"/>
  <c r="G131" i="27"/>
  <c r="F18" i="18"/>
  <c r="G151" i="27"/>
  <c r="F175" i="18"/>
  <c r="AF121" i="27"/>
  <c r="AF11" i="27" s="1"/>
  <c r="G167" i="27"/>
  <c r="C160" i="18"/>
  <c r="F155" i="18"/>
  <c r="N57" i="27"/>
  <c r="I121" i="27"/>
  <c r="F16" i="18"/>
  <c r="G135" i="27"/>
  <c r="AC189" i="27"/>
  <c r="M12" i="27"/>
  <c r="F173" i="18"/>
  <c r="G155" i="27"/>
  <c r="AQ155" i="27" s="1"/>
  <c r="AR155" i="27" s="1"/>
  <c r="F27" i="18"/>
  <c r="AQ88" i="27"/>
  <c r="AR88" i="27" s="1"/>
  <c r="F169" i="18"/>
  <c r="L57" i="27"/>
  <c r="C75" i="18"/>
  <c r="C79" i="18"/>
  <c r="C154" i="18"/>
  <c r="AQ102" i="27"/>
  <c r="AR102" i="27" s="1"/>
  <c r="L121" i="27"/>
  <c r="G140" i="27"/>
  <c r="AQ140" i="27" s="1"/>
  <c r="AR140" i="27" s="1"/>
  <c r="F125" i="18"/>
  <c r="AQ96" i="27"/>
  <c r="AR96" i="27" s="1"/>
  <c r="J57" i="27"/>
  <c r="G109" i="27"/>
  <c r="AQ109" i="27" s="1"/>
  <c r="AR109" i="27" s="1"/>
  <c r="F137" i="18"/>
  <c r="I12" i="27"/>
  <c r="C146" i="18"/>
  <c r="C97" i="18"/>
  <c r="C94" i="18"/>
  <c r="C170" i="18"/>
  <c r="C130" i="18"/>
  <c r="F147" i="18"/>
  <c r="C148" i="18"/>
  <c r="AQ158" i="27"/>
  <c r="AR158" i="27" s="1"/>
  <c r="K121" i="27"/>
  <c r="J121" i="27"/>
  <c r="AQ95" i="27"/>
  <c r="AR95" i="27" s="1"/>
  <c r="G139" i="27"/>
  <c r="AQ139" i="27" s="1"/>
  <c r="AR139" i="27" s="1"/>
  <c r="AQ87" i="27"/>
  <c r="AR87" i="27" s="1"/>
  <c r="AQ69" i="27"/>
  <c r="AR69" i="27" s="1"/>
  <c r="AC180" i="27"/>
  <c r="F12" i="27"/>
  <c r="F15" i="18"/>
  <c r="AB180" i="18"/>
  <c r="AP180" i="18" s="1"/>
  <c r="AQ180" i="18" s="1"/>
  <c r="C98" i="18"/>
  <c r="C164" i="18"/>
  <c r="C124" i="18"/>
  <c r="K57" i="27"/>
  <c r="F177" i="18"/>
  <c r="F133" i="18"/>
  <c r="D16" i="27"/>
  <c r="F171" i="18"/>
  <c r="N121" i="27"/>
  <c r="M57" i="27"/>
  <c r="AQ170" i="27"/>
  <c r="AR170" i="27" s="1"/>
  <c r="C17" i="18"/>
  <c r="M121" i="27"/>
  <c r="AR97" i="27"/>
  <c r="AQ61" i="27"/>
  <c r="AR61" i="27" s="1"/>
  <c r="G145" i="27"/>
  <c r="J12" i="27"/>
  <c r="F157" i="18"/>
  <c r="C123" i="18"/>
  <c r="AQ118" i="27"/>
  <c r="AR118" i="27" s="1"/>
  <c r="D167" i="27"/>
  <c r="G163" i="27"/>
  <c r="G161" i="27"/>
  <c r="D169" i="27"/>
  <c r="D161" i="27"/>
  <c r="N12" i="27"/>
  <c r="C150" i="18"/>
  <c r="AQ168" i="27"/>
  <c r="AR168" i="27" s="1"/>
  <c r="G157" i="27"/>
  <c r="AQ157" i="27" s="1"/>
  <c r="AR157" i="27" s="1"/>
  <c r="D151" i="27"/>
  <c r="AQ92" i="27"/>
  <c r="AR92" i="27" s="1"/>
  <c r="G153" i="27"/>
  <c r="D171" i="27"/>
  <c r="E57" i="27"/>
  <c r="G176" i="27"/>
  <c r="AQ176" i="27" s="1"/>
  <c r="AR176" i="27" s="1"/>
  <c r="G136" i="27"/>
  <c r="AQ136" i="27" s="1"/>
  <c r="AR136" i="27" s="1"/>
  <c r="AQ130" i="27"/>
  <c r="AR130" i="27" s="1"/>
  <c r="D137" i="27"/>
  <c r="D27" i="27"/>
  <c r="G65" i="27"/>
  <c r="AQ65" i="27" s="1"/>
  <c r="AR65" i="27" s="1"/>
  <c r="L12" i="27"/>
  <c r="F151" i="18"/>
  <c r="AQ103" i="27"/>
  <c r="AR103" i="27" s="1"/>
  <c r="G141" i="27"/>
  <c r="AQ141" i="27" s="1"/>
  <c r="AR141" i="27" s="1"/>
  <c r="G147" i="27"/>
  <c r="G129" i="27"/>
  <c r="G15" i="27"/>
  <c r="G159" i="27"/>
  <c r="AQ159" i="27" s="1"/>
  <c r="AR159" i="27" s="1"/>
  <c r="D129" i="27"/>
  <c r="AQ128" i="27"/>
  <c r="AR128" i="27" s="1"/>
  <c r="F109" i="18"/>
  <c r="F135" i="18"/>
  <c r="AP135" i="18" s="1"/>
  <c r="AQ135" i="18" s="1"/>
  <c r="D163" i="27"/>
  <c r="G152" i="27"/>
  <c r="AQ152" i="27" s="1"/>
  <c r="AR152" i="27" s="1"/>
  <c r="AQ112" i="27"/>
  <c r="AR112" i="27" s="1"/>
  <c r="D15" i="27"/>
  <c r="F143" i="18"/>
  <c r="F123" i="18"/>
  <c r="D175" i="27"/>
  <c r="D135" i="27"/>
  <c r="G123" i="27"/>
  <c r="AQ123" i="27" s="1"/>
  <c r="AR123" i="27" s="1"/>
  <c r="G59" i="27"/>
  <c r="AQ59" i="27" s="1"/>
  <c r="AR59" i="27" s="1"/>
  <c r="G17" i="27"/>
  <c r="D173" i="27"/>
  <c r="D133" i="27"/>
  <c r="AQ90" i="27"/>
  <c r="AR90" i="27" s="1"/>
  <c r="AQ120" i="27"/>
  <c r="AR120" i="27" s="1"/>
  <c r="D147" i="27"/>
  <c r="F121" i="27"/>
  <c r="AQ111" i="27"/>
  <c r="AR111" i="27" s="1"/>
  <c r="AQ84" i="27"/>
  <c r="AR84" i="27" s="1"/>
  <c r="G27" i="27"/>
  <c r="D177" i="27"/>
  <c r="D153" i="27"/>
  <c r="G127" i="27"/>
  <c r="AQ127" i="27" s="1"/>
  <c r="AR127" i="27" s="1"/>
  <c r="AQ160" i="27"/>
  <c r="AR160" i="27" s="1"/>
  <c r="AQ119" i="27"/>
  <c r="AR119" i="27" s="1"/>
  <c r="D57" i="27"/>
  <c r="AQ58" i="27"/>
  <c r="AR58" i="27" s="1"/>
  <c r="K12" i="27"/>
  <c r="C125" i="18"/>
  <c r="F139" i="18"/>
  <c r="C138" i="18"/>
  <c r="C103" i="18"/>
  <c r="AQ83" i="27"/>
  <c r="AR83" i="27" s="1"/>
  <c r="D145" i="27"/>
  <c r="E121" i="27"/>
  <c r="AQ144" i="27"/>
  <c r="AR144" i="27" s="1"/>
  <c r="C162" i="18"/>
  <c r="G177" i="27"/>
  <c r="G173" i="27"/>
  <c r="G133" i="27"/>
  <c r="G125" i="27"/>
  <c r="G169" i="27"/>
  <c r="G171" i="27"/>
  <c r="D165" i="27"/>
  <c r="D131" i="27"/>
  <c r="G137" i="27"/>
  <c r="AQ138" i="27"/>
  <c r="AR138" i="27" s="1"/>
  <c r="AQ110" i="27"/>
  <c r="AR110" i="27" s="1"/>
  <c r="G175" i="27"/>
  <c r="AQ122" i="27"/>
  <c r="AR122" i="27" s="1"/>
  <c r="D13" i="27"/>
  <c r="E12" i="27"/>
  <c r="X13" i="27"/>
  <c r="X12" i="27" s="1"/>
  <c r="X11" i="27" s="1"/>
  <c r="Y12" i="27"/>
  <c r="Y11" i="27" s="1"/>
  <c r="AC13" i="27"/>
  <c r="AC12" i="27" s="1"/>
  <c r="G13" i="27"/>
  <c r="H12" i="27"/>
  <c r="H11" i="27" s="1"/>
  <c r="C60" i="18"/>
  <c r="F83" i="18"/>
  <c r="C61" i="18"/>
  <c r="C72" i="18"/>
  <c r="F93" i="18"/>
  <c r="AP93" i="18" s="1"/>
  <c r="AQ93" i="18" s="1"/>
  <c r="F145" i="18"/>
  <c r="C62" i="18"/>
  <c r="F161" i="18"/>
  <c r="C144" i="18"/>
  <c r="C174" i="18"/>
  <c r="C156" i="18"/>
  <c r="F149" i="18"/>
  <c r="AP149" i="18" s="1"/>
  <c r="AQ149" i="18" s="1"/>
  <c r="F163" i="18"/>
  <c r="C136" i="18"/>
  <c r="F174" i="18"/>
  <c r="C109" i="18"/>
  <c r="F167" i="18"/>
  <c r="F126" i="18"/>
  <c r="F158" i="18"/>
  <c r="C168" i="18"/>
  <c r="F131" i="18"/>
  <c r="AB189" i="18"/>
  <c r="AB121" i="18" s="1"/>
  <c r="C90" i="18"/>
  <c r="C111" i="18"/>
  <c r="F95" i="18"/>
  <c r="F142" i="18"/>
  <c r="F63" i="18"/>
  <c r="C83" i="18"/>
  <c r="F84" i="18"/>
  <c r="F148" i="18"/>
  <c r="C176" i="18"/>
  <c r="C141" i="18"/>
  <c r="F70" i="18"/>
  <c r="F73" i="18"/>
  <c r="C104" i="18"/>
  <c r="C74" i="18"/>
  <c r="C71" i="18"/>
  <c r="F172" i="18"/>
  <c r="F160" i="18"/>
  <c r="F130" i="18"/>
  <c r="C158" i="18"/>
  <c r="C84" i="18"/>
  <c r="C107" i="18"/>
  <c r="F88" i="18"/>
  <c r="F152" i="18"/>
  <c r="C86" i="18"/>
  <c r="F65" i="18"/>
  <c r="C152" i="18"/>
  <c r="AD121" i="18"/>
  <c r="AD11" i="18" s="1"/>
  <c r="L55" i="17" s="1"/>
  <c r="C166" i="18"/>
  <c r="F154" i="18"/>
  <c r="C142" i="18"/>
  <c r="F68" i="18"/>
  <c r="F150" i="18"/>
  <c r="F75" i="18"/>
  <c r="C115" i="18"/>
  <c r="F119" i="18"/>
  <c r="F170" i="18"/>
  <c r="F138" i="18"/>
  <c r="F134" i="18"/>
  <c r="C126" i="18"/>
  <c r="F176" i="18"/>
  <c r="C118" i="18"/>
  <c r="F132" i="18"/>
  <c r="C117" i="18"/>
  <c r="I121" i="18"/>
  <c r="F146" i="18"/>
  <c r="C88" i="18"/>
  <c r="F166" i="18"/>
  <c r="F99" i="18"/>
  <c r="C77" i="18"/>
  <c r="F86" i="18"/>
  <c r="F74" i="18"/>
  <c r="C105" i="18"/>
  <c r="F111" i="18"/>
  <c r="F61" i="18"/>
  <c r="C80" i="18"/>
  <c r="F136" i="18"/>
  <c r="C78" i="18"/>
  <c r="F69" i="18"/>
  <c r="C66" i="18"/>
  <c r="C112" i="18"/>
  <c r="F168" i="18"/>
  <c r="F144" i="18"/>
  <c r="C134" i="18"/>
  <c r="C82" i="18"/>
  <c r="C128" i="18"/>
  <c r="F76" i="18"/>
  <c r="AP76" i="18" s="1"/>
  <c r="AQ76" i="18" s="1"/>
  <c r="F162" i="18"/>
  <c r="F189" i="18"/>
  <c r="G121" i="18"/>
  <c r="C157" i="18"/>
  <c r="L121" i="18"/>
  <c r="F112" i="18"/>
  <c r="D189" i="18"/>
  <c r="C189" i="18" s="1"/>
  <c r="F164" i="18"/>
  <c r="K121" i="18"/>
  <c r="M121" i="18"/>
  <c r="C64" i="18"/>
  <c r="F104" i="18"/>
  <c r="F101" i="18"/>
  <c r="F81" i="18"/>
  <c r="AP81" i="18" s="1"/>
  <c r="AQ81" i="18" s="1"/>
  <c r="F96" i="18"/>
  <c r="C87" i="18"/>
  <c r="F85" i="18"/>
  <c r="F62" i="18"/>
  <c r="C120" i="18"/>
  <c r="F60" i="18"/>
  <c r="C108" i="18"/>
  <c r="F72" i="18"/>
  <c r="C110" i="18"/>
  <c r="F82" i="18"/>
  <c r="F90" i="18"/>
  <c r="F87" i="18"/>
  <c r="C119" i="18"/>
  <c r="F79" i="18"/>
  <c r="C95" i="18"/>
  <c r="F105" i="18"/>
  <c r="F66" i="18"/>
  <c r="L57" i="18"/>
  <c r="I57" i="18"/>
  <c r="F100" i="18"/>
  <c r="AB13" i="18"/>
  <c r="AB12" i="18" s="1"/>
  <c r="C85" i="18"/>
  <c r="F67" i="18"/>
  <c r="C101" i="18"/>
  <c r="C116" i="18"/>
  <c r="F97" i="18"/>
  <c r="F110" i="18"/>
  <c r="F94" i="18"/>
  <c r="F92" i="18"/>
  <c r="F102" i="18"/>
  <c r="F106" i="18"/>
  <c r="F77" i="18"/>
  <c r="F103" i="18"/>
  <c r="F116" i="18"/>
  <c r="K57" i="18"/>
  <c r="F117" i="18"/>
  <c r="F89" i="18"/>
  <c r="AC12" i="18"/>
  <c r="F120" i="18"/>
  <c r="C96" i="18"/>
  <c r="C102" i="18"/>
  <c r="F108" i="18"/>
  <c r="F113" i="18"/>
  <c r="F114" i="18"/>
  <c r="F71" i="18"/>
  <c r="C92" i="18"/>
  <c r="C69" i="18"/>
  <c r="F58" i="18"/>
  <c r="AP58" i="18" s="1"/>
  <c r="AQ58" i="18" s="1"/>
  <c r="F64" i="18"/>
  <c r="M57" i="18"/>
  <c r="J57" i="18"/>
  <c r="C100" i="18"/>
  <c r="G57" i="18"/>
  <c r="F115" i="18"/>
  <c r="F122" i="18"/>
  <c r="J121" i="18"/>
  <c r="AP28" i="18"/>
  <c r="AQ28" i="18" s="1"/>
  <c r="AP270" i="18"/>
  <c r="AQ270" i="18" s="1"/>
  <c r="AP223" i="18"/>
  <c r="AQ223" i="18" s="1"/>
  <c r="AP215" i="18"/>
  <c r="AQ215" i="18" s="1"/>
  <c r="AP229" i="18"/>
  <c r="AQ229" i="18" s="1"/>
  <c r="AP39" i="18"/>
  <c r="AQ39" i="18" s="1"/>
  <c r="AP241" i="18"/>
  <c r="AQ241" i="18" s="1"/>
  <c r="AP209" i="18"/>
  <c r="AQ209" i="18" s="1"/>
  <c r="AP263" i="18"/>
  <c r="AQ263" i="18" s="1"/>
  <c r="AP205" i="18"/>
  <c r="AQ205" i="18" s="1"/>
  <c r="M54" i="17"/>
  <c r="AP266" i="18"/>
  <c r="AQ266" i="18" s="1"/>
  <c r="D13" i="18"/>
  <c r="D12" i="18" s="1"/>
  <c r="F128" i="18"/>
  <c r="AP187" i="18"/>
  <c r="AQ187" i="18" s="1"/>
  <c r="AP199" i="18"/>
  <c r="AQ199" i="18" s="1"/>
  <c r="AP186" i="18"/>
  <c r="AQ186" i="18" s="1"/>
  <c r="AP48" i="18"/>
  <c r="AQ48" i="18" s="1"/>
  <c r="AP178" i="18"/>
  <c r="AQ178" i="18" s="1"/>
  <c r="AP35" i="18"/>
  <c r="AQ35" i="18" s="1"/>
  <c r="AP252" i="18"/>
  <c r="AQ252" i="18" s="1"/>
  <c r="G13" i="18"/>
  <c r="G12" i="18" s="1"/>
  <c r="AP274" i="18"/>
  <c r="AQ274" i="18" s="1"/>
  <c r="M31" i="17"/>
  <c r="R31" i="17" s="1"/>
  <c r="W31" i="17" s="1"/>
  <c r="K13" i="18"/>
  <c r="K12" i="18" s="1"/>
  <c r="AP233" i="18"/>
  <c r="AQ233" i="18" s="1"/>
  <c r="AP261" i="18"/>
  <c r="AQ261" i="18" s="1"/>
  <c r="E57" i="18"/>
  <c r="AP268" i="18"/>
  <c r="AQ268" i="18" s="1"/>
  <c r="H13" i="18"/>
  <c r="H12" i="18" s="1"/>
  <c r="I13" i="18"/>
  <c r="I12" i="18" s="1"/>
  <c r="AP221" i="18"/>
  <c r="AQ221" i="18" s="1"/>
  <c r="AP258" i="18"/>
  <c r="AQ258" i="18" s="1"/>
  <c r="AP54" i="18"/>
  <c r="AQ54" i="18" s="1"/>
  <c r="F14" i="18"/>
  <c r="AP231" i="18"/>
  <c r="AQ231" i="18" s="1"/>
  <c r="AP190" i="18"/>
  <c r="AQ190" i="18" s="1"/>
  <c r="AP260" i="18"/>
  <c r="AQ260" i="18" s="1"/>
  <c r="AP250" i="18"/>
  <c r="AQ250" i="18" s="1"/>
  <c r="AP49" i="18"/>
  <c r="AQ49" i="18" s="1"/>
  <c r="AP244" i="18"/>
  <c r="AQ244" i="18" s="1"/>
  <c r="AP193" i="18"/>
  <c r="AQ193" i="18" s="1"/>
  <c r="AP56" i="18"/>
  <c r="AQ56" i="18" s="1"/>
  <c r="AP254" i="18"/>
  <c r="AQ254" i="18" s="1"/>
  <c r="AP276" i="18"/>
  <c r="AQ276" i="18" s="1"/>
  <c r="AP217" i="18"/>
  <c r="AQ217" i="18" s="1"/>
  <c r="AP34" i="18"/>
  <c r="AQ34" i="18" s="1"/>
  <c r="AP277" i="18"/>
  <c r="AQ277" i="18" s="1"/>
  <c r="AP262" i="18"/>
  <c r="AQ262" i="18" s="1"/>
  <c r="AP240" i="18"/>
  <c r="AQ240" i="18" s="1"/>
  <c r="AP44" i="18"/>
  <c r="AQ44" i="18" s="1"/>
  <c r="AP251" i="18"/>
  <c r="AQ251" i="18" s="1"/>
  <c r="AP228" i="18"/>
  <c r="AQ228" i="18" s="1"/>
  <c r="AP42" i="18"/>
  <c r="AQ42" i="18" s="1"/>
  <c r="AP243" i="18"/>
  <c r="AQ243" i="18" s="1"/>
  <c r="AP214" i="18"/>
  <c r="AQ214" i="18" s="1"/>
  <c r="N11" i="18"/>
  <c r="L35" i="17" s="1"/>
  <c r="AP185" i="18"/>
  <c r="AQ185" i="18" s="1"/>
  <c r="AP51" i="18"/>
  <c r="AQ51" i="18" s="1"/>
  <c r="AP29" i="18"/>
  <c r="AQ29" i="18" s="1"/>
  <c r="AP26" i="18"/>
  <c r="AQ26" i="18" s="1"/>
  <c r="AP201" i="18"/>
  <c r="AQ201" i="18" s="1"/>
  <c r="AP38" i="18"/>
  <c r="AQ38" i="18" s="1"/>
  <c r="AP235" i="18"/>
  <c r="AQ235" i="18" s="1"/>
  <c r="AP182" i="18"/>
  <c r="AQ182" i="18" s="1"/>
  <c r="AP19" i="18"/>
  <c r="AQ19" i="18" s="1"/>
  <c r="AP264" i="18"/>
  <c r="AQ264" i="18" s="1"/>
  <c r="AP227" i="18"/>
  <c r="AQ227" i="18" s="1"/>
  <c r="AP32" i="18"/>
  <c r="AQ32" i="18" s="1"/>
  <c r="AP45" i="18"/>
  <c r="AQ45" i="18" s="1"/>
  <c r="AP253" i="18"/>
  <c r="AQ253" i="18" s="1"/>
  <c r="AP204" i="18"/>
  <c r="AQ204" i="18" s="1"/>
  <c r="AP25" i="18"/>
  <c r="AQ25" i="18" s="1"/>
  <c r="AP53" i="18"/>
  <c r="AQ53" i="18" s="1"/>
  <c r="AP207" i="18"/>
  <c r="AQ207" i="18" s="1"/>
  <c r="AP191" i="18"/>
  <c r="AQ191" i="18" s="1"/>
  <c r="AP31" i="18"/>
  <c r="AQ31" i="18" s="1"/>
  <c r="AP246" i="18"/>
  <c r="AQ246" i="18" s="1"/>
  <c r="AP230" i="18"/>
  <c r="AQ230" i="18" s="1"/>
  <c r="AP272" i="18"/>
  <c r="AQ272" i="18" s="1"/>
  <c r="AP196" i="18"/>
  <c r="AQ196" i="18" s="1"/>
  <c r="AP213" i="18"/>
  <c r="AQ213" i="18" s="1"/>
  <c r="AP43" i="18"/>
  <c r="AQ43" i="18" s="1"/>
  <c r="AP269" i="18"/>
  <c r="AQ269" i="18" s="1"/>
  <c r="AP181" i="18"/>
  <c r="AQ181" i="18" s="1"/>
  <c r="AP237" i="18"/>
  <c r="AQ237" i="18" s="1"/>
  <c r="AP225" i="18"/>
  <c r="AQ225" i="18" s="1"/>
  <c r="AP40" i="18"/>
  <c r="AQ40" i="18" s="1"/>
  <c r="AP22" i="18"/>
  <c r="AQ22" i="18" s="1"/>
  <c r="AP47" i="18"/>
  <c r="AQ47" i="18" s="1"/>
  <c r="AP220" i="18"/>
  <c r="AQ220" i="18" s="1"/>
  <c r="AP267" i="18"/>
  <c r="AQ267" i="18" s="1"/>
  <c r="AP198" i="18"/>
  <c r="AQ198" i="18" s="1"/>
  <c r="AP224" i="18"/>
  <c r="AQ224" i="18" s="1"/>
  <c r="AP208" i="18"/>
  <c r="AQ208" i="18" s="1"/>
  <c r="AP197" i="18"/>
  <c r="AQ197" i="18" s="1"/>
  <c r="AP219" i="18"/>
  <c r="AQ219" i="18" s="1"/>
  <c r="AP52" i="18"/>
  <c r="AQ52" i="18" s="1"/>
  <c r="AP257" i="18"/>
  <c r="AQ257" i="18" s="1"/>
  <c r="AP20" i="18"/>
  <c r="AQ20" i="18" s="1"/>
  <c r="AP234" i="18"/>
  <c r="AQ234" i="18" s="1"/>
  <c r="AP183" i="18"/>
  <c r="AQ183" i="18" s="1"/>
  <c r="AP245" i="18"/>
  <c r="AQ245" i="18" s="1"/>
  <c r="AP275" i="18"/>
  <c r="AQ275" i="18" s="1"/>
  <c r="AP236" i="18"/>
  <c r="AQ236" i="18" s="1"/>
  <c r="AP218" i="18"/>
  <c r="AQ218" i="18" s="1"/>
  <c r="AP265" i="18"/>
  <c r="AQ265" i="18" s="1"/>
  <c r="AP271" i="18"/>
  <c r="AQ271" i="18" s="1"/>
  <c r="AP255" i="18"/>
  <c r="AQ255" i="18" s="1"/>
  <c r="AP206" i="18"/>
  <c r="AQ206" i="18" s="1"/>
  <c r="AP55" i="18"/>
  <c r="AQ55" i="18" s="1"/>
  <c r="AP192" i="18"/>
  <c r="AQ192" i="18" s="1"/>
  <c r="AP41" i="18"/>
  <c r="AQ41" i="18" s="1"/>
  <c r="F127" i="18"/>
  <c r="T11" i="18"/>
  <c r="L19" i="17" s="1"/>
  <c r="AP212" i="18"/>
  <c r="AQ212" i="18" s="1"/>
  <c r="AP184" i="18"/>
  <c r="AQ184" i="18" s="1"/>
  <c r="W57" i="18"/>
  <c r="AP247" i="18"/>
  <c r="AQ247" i="18" s="1"/>
  <c r="AP200" i="18"/>
  <c r="AQ200" i="18" s="1"/>
  <c r="AP210" i="18"/>
  <c r="AQ210" i="18" s="1"/>
  <c r="R11" i="18"/>
  <c r="AP24" i="18"/>
  <c r="AQ24" i="18" s="1"/>
  <c r="AP50" i="18"/>
  <c r="AQ50" i="18" s="1"/>
  <c r="AA11" i="18"/>
  <c r="L76" i="17" s="1"/>
  <c r="AP242" i="18"/>
  <c r="AQ242" i="18" s="1"/>
  <c r="AP226" i="18"/>
  <c r="AQ226" i="18" s="1"/>
  <c r="AP248" i="18"/>
  <c r="AQ248" i="18" s="1"/>
  <c r="AP203" i="18"/>
  <c r="AQ203" i="18" s="1"/>
  <c r="AP202" i="18"/>
  <c r="AQ202" i="18" s="1"/>
  <c r="Y11" i="18"/>
  <c r="L78" i="17" s="1"/>
  <c r="P11" i="18"/>
  <c r="L17" i="17" s="1"/>
  <c r="AP33" i="18"/>
  <c r="AQ33" i="18" s="1"/>
  <c r="AK11" i="18"/>
  <c r="L59" i="17" s="1"/>
  <c r="AP249" i="18"/>
  <c r="AQ249" i="18" s="1"/>
  <c r="AP222" i="18"/>
  <c r="AQ222" i="18" s="1"/>
  <c r="AP194" i="18"/>
  <c r="AQ194" i="18" s="1"/>
  <c r="AP37" i="18"/>
  <c r="AQ37" i="18" s="1"/>
  <c r="AP256" i="18"/>
  <c r="AQ256" i="18" s="1"/>
  <c r="AP211" i="18"/>
  <c r="AQ211" i="18" s="1"/>
  <c r="AP216" i="18"/>
  <c r="AQ216" i="18" s="1"/>
  <c r="AP36" i="18"/>
  <c r="AQ36" i="18" s="1"/>
  <c r="AP273" i="18"/>
  <c r="AQ273" i="18" s="1"/>
  <c r="AP23" i="18"/>
  <c r="AQ23" i="18" s="1"/>
  <c r="F59" i="18"/>
  <c r="AM11" i="18"/>
  <c r="L53" i="17" s="1"/>
  <c r="O10" i="17"/>
  <c r="T10" i="17" s="1"/>
  <c r="AP232" i="18"/>
  <c r="AQ232" i="18" s="1"/>
  <c r="O11" i="18"/>
  <c r="L18" i="17" s="1"/>
  <c r="Z11" i="18"/>
  <c r="L77" i="17" s="1"/>
  <c r="AP259" i="18"/>
  <c r="AQ259" i="18" s="1"/>
  <c r="E121" i="18"/>
  <c r="C122" i="18"/>
  <c r="U11" i="18"/>
  <c r="L20" i="17" s="1"/>
  <c r="AP179" i="18"/>
  <c r="AQ179" i="18" s="1"/>
  <c r="V11" i="18"/>
  <c r="L24" i="17" s="1"/>
  <c r="M30" i="17"/>
  <c r="R30" i="17" s="1"/>
  <c r="W30" i="17" s="1"/>
  <c r="J13" i="18"/>
  <c r="E13" i="18"/>
  <c r="AP238" i="18"/>
  <c r="AQ238" i="18" s="1"/>
  <c r="AP46" i="18"/>
  <c r="AQ46" i="18" s="1"/>
  <c r="AL11" i="18"/>
  <c r="L50" i="17" s="1"/>
  <c r="S11" i="18"/>
  <c r="X13" i="18"/>
  <c r="W121" i="18"/>
  <c r="M38" i="17"/>
  <c r="R38" i="17" s="1"/>
  <c r="W38" i="17" s="1"/>
  <c r="L13" i="18"/>
  <c r="L12" i="18" s="1"/>
  <c r="AB57" i="18"/>
  <c r="C59" i="18"/>
  <c r="D57" i="18"/>
  <c r="AJ11" i="18"/>
  <c r="L67" i="17" s="1"/>
  <c r="AI11" i="18"/>
  <c r="L68" i="17" s="1"/>
  <c r="AP239" i="18"/>
  <c r="AQ239" i="18" s="1"/>
  <c r="AP195" i="18"/>
  <c r="AQ195" i="18" s="1"/>
  <c r="AP30" i="18"/>
  <c r="AQ30" i="18" s="1"/>
  <c r="Q11" i="18"/>
  <c r="L16" i="17" s="1"/>
  <c r="AP21" i="18"/>
  <c r="AQ21" i="18" s="1"/>
  <c r="M13" i="18"/>
  <c r="M12" i="18" s="1"/>
  <c r="M39" i="17"/>
  <c r="R39" i="17" s="1"/>
  <c r="W39" i="17" s="1"/>
  <c r="AH11" i="18"/>
  <c r="AF11" i="18"/>
  <c r="AG11" i="18"/>
  <c r="AP161" i="18" l="1"/>
  <c r="AQ161" i="18" s="1"/>
  <c r="AP151" i="18"/>
  <c r="AQ151" i="18" s="1"/>
  <c r="AP155" i="18"/>
  <c r="AQ155" i="18" s="1"/>
  <c r="AP99" i="18"/>
  <c r="AQ99" i="18" s="1"/>
  <c r="AP113" i="18"/>
  <c r="AQ113" i="18" s="1"/>
  <c r="AP163" i="18"/>
  <c r="AQ163" i="18" s="1"/>
  <c r="AP147" i="18"/>
  <c r="AQ147" i="18" s="1"/>
  <c r="AP167" i="18"/>
  <c r="AQ167" i="18" s="1"/>
  <c r="AP165" i="18"/>
  <c r="AQ165" i="18" s="1"/>
  <c r="AP70" i="18"/>
  <c r="AQ70" i="18" s="1"/>
  <c r="M57" i="17"/>
  <c r="R57" i="17" s="1"/>
  <c r="W57" i="17" s="1"/>
  <c r="AP136" i="18"/>
  <c r="AQ136" i="18" s="1"/>
  <c r="AP169" i="18"/>
  <c r="AQ169" i="18" s="1"/>
  <c r="AP65" i="18"/>
  <c r="AQ65" i="18" s="1"/>
  <c r="AP170" i="18"/>
  <c r="AQ170" i="18" s="1"/>
  <c r="AP153" i="18"/>
  <c r="AQ153" i="18" s="1"/>
  <c r="AP137" i="18"/>
  <c r="AQ137" i="18" s="1"/>
  <c r="AP138" i="18"/>
  <c r="AQ138" i="18" s="1"/>
  <c r="AP130" i="18"/>
  <c r="AQ130" i="18" s="1"/>
  <c r="AP129" i="18"/>
  <c r="AQ129" i="18" s="1"/>
  <c r="AP131" i="18"/>
  <c r="AQ131" i="18" s="1"/>
  <c r="AP15" i="18"/>
  <c r="AQ15" i="18" s="1"/>
  <c r="AP114" i="18"/>
  <c r="AQ114" i="18" s="1"/>
  <c r="AP73" i="18"/>
  <c r="AQ73" i="18" s="1"/>
  <c r="AP143" i="18"/>
  <c r="AQ143" i="18" s="1"/>
  <c r="AP173" i="18"/>
  <c r="AQ173" i="18" s="1"/>
  <c r="AP132" i="18"/>
  <c r="AQ132" i="18" s="1"/>
  <c r="AP127" i="18"/>
  <c r="AQ127" i="18" s="1"/>
  <c r="AP172" i="18"/>
  <c r="AQ172" i="18" s="1"/>
  <c r="AP145" i="18"/>
  <c r="AQ145" i="18" s="1"/>
  <c r="AP146" i="18"/>
  <c r="AQ146" i="18" s="1"/>
  <c r="AP139" i="18"/>
  <c r="AQ139" i="18" s="1"/>
  <c r="AP171" i="18"/>
  <c r="AQ171" i="18" s="1"/>
  <c r="AP106" i="18"/>
  <c r="AQ106" i="18" s="1"/>
  <c r="AP14" i="18"/>
  <c r="AQ14" i="18" s="1"/>
  <c r="AP150" i="18"/>
  <c r="AQ150" i="18" s="1"/>
  <c r="AP94" i="18"/>
  <c r="AQ94" i="18" s="1"/>
  <c r="AP154" i="18"/>
  <c r="AQ154" i="18" s="1"/>
  <c r="AP177" i="18"/>
  <c r="AQ177" i="18" s="1"/>
  <c r="AP160" i="18"/>
  <c r="AQ160" i="18" s="1"/>
  <c r="AP16" i="18"/>
  <c r="AQ16" i="18" s="1"/>
  <c r="AP68" i="18"/>
  <c r="AQ68" i="18" s="1"/>
  <c r="AP89" i="18"/>
  <c r="AQ89" i="18" s="1"/>
  <c r="AP175" i="18"/>
  <c r="AQ175" i="18" s="1"/>
  <c r="AP27" i="18"/>
  <c r="AQ27" i="18" s="1"/>
  <c r="AP75" i="18"/>
  <c r="AQ75" i="18" s="1"/>
  <c r="AC11" i="18"/>
  <c r="L57" i="17" s="1"/>
  <c r="AQ151" i="27"/>
  <c r="AR151" i="27" s="1"/>
  <c r="AP67" i="18"/>
  <c r="AQ67" i="18" s="1"/>
  <c r="AP125" i="18"/>
  <c r="AQ125" i="18" s="1"/>
  <c r="AQ17" i="27"/>
  <c r="AR17" i="27" s="1"/>
  <c r="AP72" i="18"/>
  <c r="AQ72" i="18" s="1"/>
  <c r="AQ165" i="27"/>
  <c r="AR165" i="27" s="1"/>
  <c r="AP74" i="18"/>
  <c r="AQ74" i="18" s="1"/>
  <c r="AP18" i="18"/>
  <c r="AQ18" i="18" s="1"/>
  <c r="AQ16" i="27"/>
  <c r="AR16" i="27" s="1"/>
  <c r="AP115" i="18"/>
  <c r="AQ115" i="18" s="1"/>
  <c r="AP97" i="18"/>
  <c r="AQ97" i="18" s="1"/>
  <c r="AP79" i="18"/>
  <c r="AQ79" i="18" s="1"/>
  <c r="AP133" i="18"/>
  <c r="AQ133" i="18" s="1"/>
  <c r="AP162" i="18"/>
  <c r="AQ162" i="18" s="1"/>
  <c r="F11" i="27"/>
  <c r="AP63" i="18"/>
  <c r="AQ63" i="18" s="1"/>
  <c r="AP109" i="18"/>
  <c r="AQ109" i="18" s="1"/>
  <c r="AP159" i="18"/>
  <c r="AQ159" i="18" s="1"/>
  <c r="AP108" i="18"/>
  <c r="AQ108" i="18" s="1"/>
  <c r="AQ189" i="27"/>
  <c r="AR189" i="27" s="1"/>
  <c r="AP17" i="18"/>
  <c r="AQ17" i="18" s="1"/>
  <c r="AP103" i="18"/>
  <c r="AQ103" i="18" s="1"/>
  <c r="AP141" i="18"/>
  <c r="AQ141" i="18" s="1"/>
  <c r="AQ131" i="27"/>
  <c r="AR131" i="27" s="1"/>
  <c r="M11" i="27"/>
  <c r="AQ135" i="27"/>
  <c r="AR135" i="27" s="1"/>
  <c r="AP174" i="18"/>
  <c r="AQ174" i="18" s="1"/>
  <c r="K11" i="27"/>
  <c r="J11" i="27"/>
  <c r="AQ167" i="27"/>
  <c r="AR167" i="27" s="1"/>
  <c r="AP158" i="18"/>
  <c r="AQ158" i="18" s="1"/>
  <c r="AP157" i="18"/>
  <c r="AQ157" i="18" s="1"/>
  <c r="AP148" i="18"/>
  <c r="AQ148" i="18" s="1"/>
  <c r="AQ180" i="27"/>
  <c r="AR180" i="27" s="1"/>
  <c r="AC121" i="27"/>
  <c r="AC11" i="27" s="1"/>
  <c r="AP82" i="18"/>
  <c r="AQ82" i="18" s="1"/>
  <c r="AP164" i="18"/>
  <c r="AQ164" i="18" s="1"/>
  <c r="AP86" i="18"/>
  <c r="AQ86" i="18" s="1"/>
  <c r="L11" i="27"/>
  <c r="AP123" i="18"/>
  <c r="AQ123" i="18" s="1"/>
  <c r="N11" i="27"/>
  <c r="AQ133" i="27"/>
  <c r="AR133" i="27" s="1"/>
  <c r="AQ163" i="27"/>
  <c r="AR163" i="27" s="1"/>
  <c r="AQ147" i="27"/>
  <c r="AR147" i="27" s="1"/>
  <c r="AQ145" i="27"/>
  <c r="AR145" i="27" s="1"/>
  <c r="AQ161" i="27"/>
  <c r="AR161" i="27" s="1"/>
  <c r="G121" i="27"/>
  <c r="AQ129" i="27"/>
  <c r="AR129" i="27" s="1"/>
  <c r="E11" i="27"/>
  <c r="AQ173" i="27"/>
  <c r="AR173" i="27" s="1"/>
  <c r="AQ171" i="27"/>
  <c r="AR171" i="27" s="1"/>
  <c r="AP64" i="18"/>
  <c r="AQ64" i="18" s="1"/>
  <c r="D121" i="27"/>
  <c r="AQ125" i="27"/>
  <c r="AR125" i="27" s="1"/>
  <c r="AQ27" i="27"/>
  <c r="AR27" i="27" s="1"/>
  <c r="AP66" i="18"/>
  <c r="AQ66" i="18" s="1"/>
  <c r="G12" i="27"/>
  <c r="AQ137" i="27"/>
  <c r="AR137" i="27" s="1"/>
  <c r="AQ169" i="27"/>
  <c r="AR169" i="27" s="1"/>
  <c r="AP166" i="18"/>
  <c r="AQ166" i="18" s="1"/>
  <c r="AP126" i="18"/>
  <c r="AQ126" i="18" s="1"/>
  <c r="AP84" i="18"/>
  <c r="AQ84" i="18" s="1"/>
  <c r="AQ153" i="27"/>
  <c r="AR153" i="27" s="1"/>
  <c r="AQ175" i="27"/>
  <c r="AR175" i="27" s="1"/>
  <c r="AP60" i="18"/>
  <c r="AQ60" i="18" s="1"/>
  <c r="AP104" i="18"/>
  <c r="AQ104" i="18" s="1"/>
  <c r="AP144" i="18"/>
  <c r="AQ144" i="18" s="1"/>
  <c r="AP61" i="18"/>
  <c r="AQ61" i="18" s="1"/>
  <c r="AP142" i="18"/>
  <c r="AQ142" i="18" s="1"/>
  <c r="AQ177" i="27"/>
  <c r="AR177" i="27" s="1"/>
  <c r="AQ15" i="27"/>
  <c r="AR15" i="27" s="1"/>
  <c r="D12" i="27"/>
  <c r="AQ13" i="27"/>
  <c r="AR13" i="27" s="1"/>
  <c r="AP88" i="18"/>
  <c r="AQ88" i="18" s="1"/>
  <c r="AP112" i="18"/>
  <c r="AQ112" i="18" s="1"/>
  <c r="AP101" i="18"/>
  <c r="AQ101" i="18" s="1"/>
  <c r="AP83" i="18"/>
  <c r="AQ83" i="18" s="1"/>
  <c r="AP90" i="18"/>
  <c r="AQ90" i="18" s="1"/>
  <c r="AP62" i="18"/>
  <c r="AQ62" i="18" s="1"/>
  <c r="AP134" i="18"/>
  <c r="AQ134" i="18" s="1"/>
  <c r="AP152" i="18"/>
  <c r="AQ152" i="18" s="1"/>
  <c r="AP168" i="18"/>
  <c r="AQ168" i="18" s="1"/>
  <c r="AP110" i="18"/>
  <c r="AQ110" i="18" s="1"/>
  <c r="AP71" i="18"/>
  <c r="AQ71" i="18" s="1"/>
  <c r="AP95" i="18"/>
  <c r="AQ95" i="18" s="1"/>
  <c r="AP100" i="18"/>
  <c r="AQ100" i="18" s="1"/>
  <c r="AP111" i="18"/>
  <c r="AQ111" i="18" s="1"/>
  <c r="AP176" i="18"/>
  <c r="AQ176" i="18" s="1"/>
  <c r="AP96" i="18"/>
  <c r="AQ96" i="18" s="1"/>
  <c r="AP77" i="18"/>
  <c r="AQ77" i="18" s="1"/>
  <c r="AP69" i="18"/>
  <c r="AQ69" i="18" s="1"/>
  <c r="AP119" i="18"/>
  <c r="AQ119" i="18" s="1"/>
  <c r="AP87" i="18"/>
  <c r="AQ87" i="18" s="1"/>
  <c r="AP120" i="18"/>
  <c r="AQ120" i="18" s="1"/>
  <c r="M11" i="18"/>
  <c r="L39" i="17" s="1"/>
  <c r="AP85" i="18"/>
  <c r="AQ85" i="18" s="1"/>
  <c r="AP189" i="18"/>
  <c r="AQ189" i="18" s="1"/>
  <c r="AP116" i="18"/>
  <c r="AQ116" i="18" s="1"/>
  <c r="I11" i="18"/>
  <c r="L15" i="17" s="1"/>
  <c r="AP117" i="18"/>
  <c r="AQ117" i="18" s="1"/>
  <c r="D121" i="18"/>
  <c r="D11" i="18" s="1"/>
  <c r="L72" i="17" s="1"/>
  <c r="AP128" i="18"/>
  <c r="AQ128" i="18" s="1"/>
  <c r="L11" i="18"/>
  <c r="L38" i="17" s="1"/>
  <c r="AP105" i="18"/>
  <c r="AQ105" i="18" s="1"/>
  <c r="AP102" i="18"/>
  <c r="AQ102" i="18" s="1"/>
  <c r="K11" i="18"/>
  <c r="L31" i="17" s="1"/>
  <c r="AP92" i="18"/>
  <c r="AQ92" i="18" s="1"/>
  <c r="M15" i="17"/>
  <c r="R15" i="17" s="1"/>
  <c r="W15" i="17" s="1"/>
  <c r="G11" i="18"/>
  <c r="L14" i="17" s="1"/>
  <c r="M14" i="17"/>
  <c r="R14" i="17" s="1"/>
  <c r="W14" i="17" s="1"/>
  <c r="M74" i="17"/>
  <c r="R74" i="17" s="1"/>
  <c r="W74" i="17" s="1"/>
  <c r="R54" i="17"/>
  <c r="W54" i="17" s="1"/>
  <c r="AP59" i="18"/>
  <c r="AQ59" i="18" s="1"/>
  <c r="AB11" i="18"/>
  <c r="L21" i="17"/>
  <c r="C57" i="18"/>
  <c r="AP122" i="18"/>
  <c r="AQ122" i="18" s="1"/>
  <c r="C121" i="18"/>
  <c r="J12" i="18"/>
  <c r="J11" i="18" s="1"/>
  <c r="L30" i="17" s="1"/>
  <c r="F13" i="18"/>
  <c r="F12" i="18" s="1"/>
  <c r="L54" i="17"/>
  <c r="Q54" i="17" s="1"/>
  <c r="X12" i="18"/>
  <c r="X11" i="18" s="1"/>
  <c r="L74" i="17" s="1"/>
  <c r="W13" i="18"/>
  <c r="W12" i="18" s="1"/>
  <c r="W11" i="18" s="1"/>
  <c r="E12" i="18"/>
  <c r="E11" i="18" s="1"/>
  <c r="L70" i="17" s="1"/>
  <c r="C13" i="18"/>
  <c r="M40" i="17" l="1"/>
  <c r="R40" i="17" s="1"/>
  <c r="W40" i="17" s="1"/>
  <c r="AQ121" i="27"/>
  <c r="AQ12" i="27"/>
  <c r="AR12" i="27" s="1"/>
  <c r="D11" i="27"/>
  <c r="M73" i="17"/>
  <c r="R73" i="17" s="1"/>
  <c r="W73" i="17" s="1"/>
  <c r="X54" i="17"/>
  <c r="M70" i="17"/>
  <c r="L66" i="17"/>
  <c r="L73" i="17"/>
  <c r="C12" i="18"/>
  <c r="AP13" i="18"/>
  <c r="AQ13" i="18" s="1"/>
  <c r="L40" i="17"/>
  <c r="R70" i="17" l="1"/>
  <c r="W70" i="17" s="1"/>
  <c r="C11" i="18"/>
  <c r="AP12" i="18"/>
  <c r="AQ12" i="18" s="1"/>
  <c r="P36" i="9" l="1"/>
  <c r="N36" i="9"/>
  <c r="M36" i="9"/>
  <c r="O36" i="9"/>
  <c r="M69" i="9"/>
  <c r="M62" i="9"/>
  <c r="A71" i="9"/>
  <c r="A72" i="9" s="1"/>
  <c r="A73" i="9" s="1"/>
  <c r="A74" i="9" s="1"/>
  <c r="A64" i="9"/>
  <c r="A65" i="9" s="1"/>
  <c r="A66" i="9" s="1"/>
  <c r="A67" i="9" s="1"/>
  <c r="A68" i="9" s="1"/>
  <c r="A39" i="9"/>
  <c r="A40" i="9" s="1"/>
  <c r="A41" i="9" s="1"/>
  <c r="A43" i="9" s="1"/>
  <c r="A45" i="9" s="1"/>
  <c r="A46" i="9" s="1"/>
  <c r="A47" i="9" s="1"/>
  <c r="A48" i="9" s="1"/>
  <c r="A49" i="9" s="1"/>
  <c r="A50" i="9" s="1"/>
  <c r="A51" i="9" s="1"/>
  <c r="A52" i="9" s="1"/>
  <c r="A53" i="9" s="1"/>
  <c r="A54" i="9" s="1"/>
  <c r="A55" i="9" s="1"/>
  <c r="A56" i="9" s="1"/>
  <c r="A57" i="9" s="1"/>
  <c r="A58" i="9" s="1"/>
  <c r="A59" i="9" s="1"/>
  <c r="A60" i="9" s="1"/>
  <c r="A61" i="9" s="1"/>
  <c r="A10" i="9"/>
  <c r="A11" i="9" s="1"/>
  <c r="A12" i="9" s="1"/>
  <c r="A13" i="9" s="1"/>
  <c r="A14" i="9" s="1"/>
  <c r="A15" i="9" s="1"/>
  <c r="A16" i="9" s="1"/>
  <c r="A17" i="9" s="1"/>
  <c r="A18" i="9" s="1"/>
  <c r="A19" i="9" s="1"/>
  <c r="A20" i="9" s="1"/>
  <c r="A21" i="9" s="1"/>
  <c r="A22" i="9" s="1"/>
  <c r="A23" i="9" s="1"/>
  <c r="A24" i="9" s="1"/>
  <c r="A26" i="9" s="1"/>
  <c r="A27" i="9" s="1"/>
  <c r="A28" i="9" s="1"/>
  <c r="A29" i="9" s="1"/>
  <c r="A31" i="9" s="1"/>
  <c r="A32" i="9" s="1"/>
  <c r="A33" i="9" s="1"/>
  <c r="A34" i="9" s="1"/>
  <c r="A35" i="9" s="1"/>
  <c r="O62" i="9"/>
  <c r="F61" i="9"/>
  <c r="G65" i="17" s="1"/>
  <c r="E61" i="9"/>
  <c r="F65" i="17" s="1"/>
  <c r="Q65" i="17" s="1"/>
  <c r="X65" i="17" s="1"/>
  <c r="F60" i="9"/>
  <c r="G64" i="17" s="1"/>
  <c r="E60" i="9"/>
  <c r="F64" i="17" s="1"/>
  <c r="Q64" i="17" s="1"/>
  <c r="X64" i="17" s="1"/>
  <c r="F59" i="9"/>
  <c r="G63" i="17" s="1"/>
  <c r="E59" i="9"/>
  <c r="F63" i="17" s="1"/>
  <c r="Q63" i="17" s="1"/>
  <c r="X63" i="17" s="1"/>
  <c r="F58" i="9"/>
  <c r="G62" i="17" s="1"/>
  <c r="E58" i="9"/>
  <c r="F62" i="17" s="1"/>
  <c r="Q62" i="17" s="1"/>
  <c r="X62" i="17" s="1"/>
  <c r="F57" i="9"/>
  <c r="G61" i="17" s="1"/>
  <c r="E57" i="9"/>
  <c r="F61" i="17" s="1"/>
  <c r="Q61" i="17" s="1"/>
  <c r="X61" i="17" s="1"/>
  <c r="E24" i="9"/>
  <c r="E23" i="9"/>
  <c r="E22" i="9"/>
  <c r="E21" i="9"/>
  <c r="F16" i="9"/>
  <c r="G20" i="17" s="1"/>
  <c r="E16" i="9"/>
  <c r="F20" i="17" s="1"/>
  <c r="F26" i="17" l="1"/>
  <c r="Q26" i="17" s="1"/>
  <c r="X26" i="17" s="1"/>
  <c r="F27" i="17"/>
  <c r="Q27" i="17" s="1"/>
  <c r="X27" i="17" s="1"/>
  <c r="F28" i="17"/>
  <c r="Q28" i="17" s="1"/>
  <c r="X28" i="17" s="1"/>
  <c r="F25" i="17"/>
  <c r="Q25" i="17" s="1"/>
  <c r="X25" i="17" s="1"/>
  <c r="M7" i="9"/>
  <c r="M6" i="9" s="1"/>
  <c r="O7" i="9"/>
  <c r="F74" i="9"/>
  <c r="G78" i="17" s="1"/>
  <c r="F73" i="9"/>
  <c r="G77" i="17" s="1"/>
  <c r="F72" i="9"/>
  <c r="G76" i="17" s="1"/>
  <c r="F71" i="9"/>
  <c r="G75" i="17" s="1"/>
  <c r="F70" i="9"/>
  <c r="G74" i="17" s="1"/>
  <c r="F69" i="9"/>
  <c r="F68" i="9"/>
  <c r="G72" i="17" s="1"/>
  <c r="F67" i="9"/>
  <c r="G71" i="17" s="1"/>
  <c r="F66" i="9"/>
  <c r="G70" i="17" s="1"/>
  <c r="F65" i="9"/>
  <c r="G69" i="17" s="1"/>
  <c r="F64" i="9"/>
  <c r="G68" i="17" s="1"/>
  <c r="F63" i="9"/>
  <c r="G67" i="17" s="1"/>
  <c r="F56" i="9"/>
  <c r="G60" i="17" s="1"/>
  <c r="F55" i="9"/>
  <c r="G59" i="17" s="1"/>
  <c r="F54" i="9"/>
  <c r="G58" i="17" s="1"/>
  <c r="F53" i="9"/>
  <c r="G57" i="17" s="1"/>
  <c r="F52" i="9"/>
  <c r="G56" i="17" s="1"/>
  <c r="F51" i="9"/>
  <c r="G55" i="17" s="1"/>
  <c r="F50" i="9"/>
  <c r="G54" i="17" s="1"/>
  <c r="F49" i="9"/>
  <c r="G53" i="17" s="1"/>
  <c r="F48" i="9"/>
  <c r="G52" i="17" s="1"/>
  <c r="F47" i="9"/>
  <c r="G51" i="17" s="1"/>
  <c r="F46" i="9"/>
  <c r="G50" i="17" s="1"/>
  <c r="F45" i="9"/>
  <c r="G49" i="17" s="1"/>
  <c r="F44" i="9"/>
  <c r="F43" i="9"/>
  <c r="G47" i="17" s="1"/>
  <c r="F42" i="9"/>
  <c r="G46" i="17" s="1"/>
  <c r="F41" i="9"/>
  <c r="G45" i="17" s="1"/>
  <c r="F40" i="9"/>
  <c r="G44" i="17" s="1"/>
  <c r="F39" i="9"/>
  <c r="G43" i="17" s="1"/>
  <c r="F38" i="9"/>
  <c r="G42" i="17" s="1"/>
  <c r="F37" i="9"/>
  <c r="F35" i="9"/>
  <c r="G39" i="17" s="1"/>
  <c r="F34" i="9"/>
  <c r="G38" i="17" s="1"/>
  <c r="F33" i="9"/>
  <c r="G37" i="17" s="1"/>
  <c r="F32" i="9"/>
  <c r="G36" i="17" s="1"/>
  <c r="F31" i="9"/>
  <c r="G35" i="17" s="1"/>
  <c r="F30" i="9"/>
  <c r="F29" i="9"/>
  <c r="G33" i="17" s="1"/>
  <c r="F28" i="9"/>
  <c r="G32" i="17" s="1"/>
  <c r="F27" i="9"/>
  <c r="G31" i="17" s="1"/>
  <c r="F26" i="9"/>
  <c r="G30" i="17" s="1"/>
  <c r="F25" i="9"/>
  <c r="F20" i="9"/>
  <c r="G24" i="17" s="1"/>
  <c r="F19" i="9"/>
  <c r="G23" i="17" s="1"/>
  <c r="F18" i="9"/>
  <c r="G22" i="17" s="1"/>
  <c r="F17" i="9"/>
  <c r="G21" i="17" s="1"/>
  <c r="F15" i="9"/>
  <c r="G19" i="17" s="1"/>
  <c r="F14" i="9"/>
  <c r="G18" i="17" s="1"/>
  <c r="F13" i="9"/>
  <c r="G17" i="17" s="1"/>
  <c r="F12" i="9"/>
  <c r="G16" i="17" s="1"/>
  <c r="F11" i="9"/>
  <c r="G15" i="17" s="1"/>
  <c r="F10" i="9"/>
  <c r="G14" i="17" s="1"/>
  <c r="F9" i="9"/>
  <c r="G13" i="17" s="1"/>
  <c r="F8" i="9"/>
  <c r="E74" i="9"/>
  <c r="F78" i="17" s="1"/>
  <c r="Q78" i="17" s="1"/>
  <c r="X78" i="17" s="1"/>
  <c r="E73" i="9"/>
  <c r="F77" i="17" s="1"/>
  <c r="Q77" i="17" s="1"/>
  <c r="X77" i="17" s="1"/>
  <c r="E72" i="9"/>
  <c r="Q76" i="17" s="1"/>
  <c r="X76" i="17" s="1"/>
  <c r="E71" i="9"/>
  <c r="F75" i="17" s="1"/>
  <c r="Q75" i="17" s="1"/>
  <c r="X75" i="17" s="1"/>
  <c r="E70" i="9"/>
  <c r="F74" i="17" s="1"/>
  <c r="E69" i="9"/>
  <c r="E68" i="9"/>
  <c r="F72" i="17" s="1"/>
  <c r="Q72" i="17" s="1"/>
  <c r="E67" i="9"/>
  <c r="F71" i="17" s="1"/>
  <c r="Q71" i="17" s="1"/>
  <c r="X71" i="17" s="1"/>
  <c r="E66" i="9"/>
  <c r="F70" i="17" s="1"/>
  <c r="Q70" i="17" s="1"/>
  <c r="X70" i="17" s="1"/>
  <c r="E65" i="9"/>
  <c r="F69" i="17" s="1"/>
  <c r="Q69" i="17" s="1"/>
  <c r="X69" i="17" s="1"/>
  <c r="E64" i="9"/>
  <c r="F68" i="17" s="1"/>
  <c r="Q68" i="17" s="1"/>
  <c r="X68" i="17" s="1"/>
  <c r="E63" i="9"/>
  <c r="F67" i="17" s="1"/>
  <c r="E62" i="9"/>
  <c r="E56" i="9"/>
  <c r="F60" i="17" s="1"/>
  <c r="Q60" i="17" s="1"/>
  <c r="X60" i="17" s="1"/>
  <c r="E55" i="9"/>
  <c r="F59" i="17" s="1"/>
  <c r="Q59" i="17" s="1"/>
  <c r="X59" i="17" s="1"/>
  <c r="E54" i="9"/>
  <c r="F58" i="17" s="1"/>
  <c r="Q58" i="17" s="1"/>
  <c r="X58" i="17" s="1"/>
  <c r="E53" i="9"/>
  <c r="F57" i="17" s="1"/>
  <c r="Q57" i="17" s="1"/>
  <c r="X57" i="17" s="1"/>
  <c r="E52" i="9"/>
  <c r="F56" i="17" s="1"/>
  <c r="Q56" i="17" s="1"/>
  <c r="X56" i="17" s="1"/>
  <c r="E51" i="9"/>
  <c r="F55" i="17" s="1"/>
  <c r="Q55" i="17" s="1"/>
  <c r="X55" i="17" s="1"/>
  <c r="E50" i="9"/>
  <c r="E49" i="9"/>
  <c r="F53" i="17" s="1"/>
  <c r="Q53" i="17" s="1"/>
  <c r="X53" i="17" s="1"/>
  <c r="E48" i="9"/>
  <c r="F52" i="17" s="1"/>
  <c r="Q52" i="17" s="1"/>
  <c r="X52" i="17" s="1"/>
  <c r="E47" i="9"/>
  <c r="F51" i="17" s="1"/>
  <c r="Q51" i="17" s="1"/>
  <c r="X51" i="17" s="1"/>
  <c r="E46" i="9"/>
  <c r="F50" i="17" s="1"/>
  <c r="Q50" i="17" s="1"/>
  <c r="X50" i="17" s="1"/>
  <c r="E45" i="9"/>
  <c r="F49" i="17" s="1"/>
  <c r="Q49" i="17" s="1"/>
  <c r="X49" i="17" s="1"/>
  <c r="E44" i="9"/>
  <c r="E43" i="9"/>
  <c r="F47" i="17" s="1"/>
  <c r="Q47" i="17" s="1"/>
  <c r="X47" i="17" s="1"/>
  <c r="E42" i="9"/>
  <c r="F46" i="17" s="1"/>
  <c r="Q46" i="17" s="1"/>
  <c r="X46" i="17" s="1"/>
  <c r="E41" i="9"/>
  <c r="F45" i="17" s="1"/>
  <c r="Q45" i="17" s="1"/>
  <c r="X45" i="17" s="1"/>
  <c r="E40" i="9"/>
  <c r="F44" i="17" s="1"/>
  <c r="Q44" i="17" s="1"/>
  <c r="X44" i="17" s="1"/>
  <c r="E39" i="9"/>
  <c r="F43" i="17" s="1"/>
  <c r="Q43" i="17" s="1"/>
  <c r="X43" i="17" s="1"/>
  <c r="E38" i="9"/>
  <c r="F42" i="17" s="1"/>
  <c r="E37" i="9"/>
  <c r="E35" i="9"/>
  <c r="E34" i="9"/>
  <c r="E33" i="9"/>
  <c r="E32" i="9"/>
  <c r="E31" i="9"/>
  <c r="E30" i="9"/>
  <c r="E29" i="9"/>
  <c r="E28" i="9"/>
  <c r="Q32" i="17" s="1"/>
  <c r="X32" i="17" s="1"/>
  <c r="E27" i="9"/>
  <c r="E26" i="9"/>
  <c r="E25" i="9"/>
  <c r="E20" i="9"/>
  <c r="E19" i="9"/>
  <c r="E18" i="9"/>
  <c r="E17" i="9"/>
  <c r="E15" i="9"/>
  <c r="E14" i="9"/>
  <c r="E13" i="9"/>
  <c r="E12" i="9"/>
  <c r="E11" i="9"/>
  <c r="E10" i="9"/>
  <c r="E9" i="9"/>
  <c r="F13" i="17" s="1"/>
  <c r="E8" i="9"/>
  <c r="P62" i="9"/>
  <c r="P7" i="9"/>
  <c r="G73" i="17" l="1"/>
  <c r="F22" i="17"/>
  <c r="Q22" i="17" s="1"/>
  <c r="X22" i="17" s="1"/>
  <c r="F14" i="17"/>
  <c r="Q14" i="17" s="1"/>
  <c r="X14" i="17" s="1"/>
  <c r="F23" i="17"/>
  <c r="Q23" i="17" s="1"/>
  <c r="X23" i="17" s="1"/>
  <c r="F35" i="17"/>
  <c r="Q35" i="17" s="1"/>
  <c r="X35" i="17" s="1"/>
  <c r="F15" i="17"/>
  <c r="Q15" i="17" s="1"/>
  <c r="X15" i="17" s="1"/>
  <c r="F36" i="17"/>
  <c r="Q36" i="17" s="1"/>
  <c r="X36" i="17" s="1"/>
  <c r="F17" i="17"/>
  <c r="Q17" i="17" s="1"/>
  <c r="X17" i="17" s="1"/>
  <c r="F30" i="17"/>
  <c r="Q30" i="17" s="1"/>
  <c r="X30" i="17" s="1"/>
  <c r="F38" i="17"/>
  <c r="Q38" i="17" s="1"/>
  <c r="X38" i="17" s="1"/>
  <c r="F24" i="17"/>
  <c r="Q24" i="17" s="1"/>
  <c r="X24" i="17" s="1"/>
  <c r="F18" i="17"/>
  <c r="Q18" i="17" s="1"/>
  <c r="X18" i="17" s="1"/>
  <c r="F31" i="17"/>
  <c r="Q31" i="17" s="1"/>
  <c r="X31" i="17" s="1"/>
  <c r="F39" i="17"/>
  <c r="Q39" i="17" s="1"/>
  <c r="X39" i="17" s="1"/>
  <c r="F16" i="17"/>
  <c r="Q16" i="17" s="1"/>
  <c r="X16" i="17" s="1"/>
  <c r="F37" i="17"/>
  <c r="Q37" i="17" s="1"/>
  <c r="X37" i="17" s="1"/>
  <c r="G11" i="17"/>
  <c r="F19" i="17"/>
  <c r="Q19" i="17" s="1"/>
  <c r="X19" i="17" s="1"/>
  <c r="F21" i="17"/>
  <c r="Q21" i="17" s="1"/>
  <c r="X21" i="17" s="1"/>
  <c r="F33" i="17"/>
  <c r="Q33" i="17" s="1"/>
  <c r="X33" i="17" s="1"/>
  <c r="F73" i="17"/>
  <c r="Q74" i="17"/>
  <c r="X74" i="17" s="1"/>
  <c r="G66" i="17"/>
  <c r="F66" i="17"/>
  <c r="Q67" i="17"/>
  <c r="Q42" i="17"/>
  <c r="F40" i="17"/>
  <c r="G40" i="17"/>
  <c r="O6" i="9"/>
  <c r="E36" i="9"/>
  <c r="E7" i="9"/>
  <c r="P6" i="9"/>
  <c r="G10" i="17" l="1"/>
  <c r="F11" i="17"/>
  <c r="F10" i="17" s="1"/>
  <c r="Q73" i="17"/>
  <c r="X73" i="17" s="1"/>
  <c r="X42" i="17"/>
  <c r="Q40" i="17"/>
  <c r="X40" i="17" s="1"/>
  <c r="X67" i="17"/>
  <c r="Q66" i="17"/>
  <c r="E6" i="9"/>
  <c r="N62" i="9" l="1"/>
  <c r="F62" i="9" s="1"/>
  <c r="F36" i="9"/>
  <c r="N7" i="9"/>
  <c r="F7" i="9" s="1"/>
  <c r="H7" i="9"/>
  <c r="H6" i="9" s="1"/>
  <c r="G7" i="9"/>
  <c r="G6" i="9" s="1"/>
  <c r="I6" i="9" s="1"/>
  <c r="N6" i="9" l="1"/>
  <c r="F6" i="9" s="1"/>
  <c r="J6" i="9" s="1"/>
  <c r="J7" i="9"/>
  <c r="I7" i="9"/>
  <c r="ED12" i="8" l="1"/>
  <c r="DT12" i="8"/>
  <c r="DO12" i="8"/>
  <c r="M75" i="8" l="1"/>
  <c r="M74" i="8"/>
  <c r="K8" i="8" l="1"/>
  <c r="I71" i="8"/>
  <c r="M71" i="8" s="1"/>
  <c r="I72" i="8"/>
  <c r="M72" i="8" s="1"/>
  <c r="I76" i="8"/>
  <c r="M76" i="8" s="1"/>
  <c r="I62" i="8"/>
  <c r="M62" i="8" s="1"/>
  <c r="I61" i="8"/>
  <c r="M61" i="8" s="1"/>
  <c r="I57" i="8"/>
  <c r="M57" i="8" s="1"/>
  <c r="K56" i="8"/>
  <c r="I56" i="8"/>
  <c r="I55" i="8"/>
  <c r="K55" i="8"/>
  <c r="K52" i="8"/>
  <c r="M52" i="8" s="1"/>
  <c r="I51" i="8"/>
  <c r="M51" i="8" s="1"/>
  <c r="K50" i="8"/>
  <c r="M50" i="8" s="1"/>
  <c r="K49" i="8"/>
  <c r="I49" i="8"/>
  <c r="K48" i="8"/>
  <c r="I45" i="8"/>
  <c r="M45" i="8" s="1"/>
  <c r="I44" i="8"/>
  <c r="M44" i="8" s="1"/>
  <c r="K42" i="8"/>
  <c r="I42" i="8"/>
  <c r="K41" i="8"/>
  <c r="M41" i="8" s="1"/>
  <c r="K40" i="8"/>
  <c r="I40" i="8"/>
  <c r="K39" i="8"/>
  <c r="I39" i="8"/>
  <c r="K38" i="8"/>
  <c r="M38" i="8" s="1"/>
  <c r="I37" i="8"/>
  <c r="I36" i="8"/>
  <c r="M36" i="8" s="1"/>
  <c r="K35" i="8"/>
  <c r="M35" i="8" s="1"/>
  <c r="K33" i="8"/>
  <c r="I33" i="8"/>
  <c r="K32" i="8"/>
  <c r="K29" i="8"/>
  <c r="I29" i="8"/>
  <c r="K28" i="8"/>
  <c r="I28" i="8"/>
  <c r="I26" i="8"/>
  <c r="M26" i="8" s="1"/>
  <c r="K25" i="8"/>
  <c r="I25" i="8"/>
  <c r="I24" i="8"/>
  <c r="M24" i="8" s="1"/>
  <c r="I23" i="8"/>
  <c r="K20" i="8"/>
  <c r="I20" i="8"/>
  <c r="I19" i="8"/>
  <c r="M19" i="8" s="1"/>
  <c r="K18" i="8"/>
  <c r="I18" i="8"/>
  <c r="K17" i="8"/>
  <c r="I17" i="8"/>
  <c r="I16" i="8"/>
  <c r="M16" i="8" s="1"/>
  <c r="K14" i="8"/>
  <c r="K13" i="8"/>
  <c r="I14" i="8"/>
  <c r="I13" i="8"/>
  <c r="M63" i="8"/>
  <c r="M64" i="8"/>
  <c r="M65" i="8"/>
  <c r="M66" i="8"/>
  <c r="M67" i="8"/>
  <c r="M68" i="8"/>
  <c r="M69" i="8"/>
  <c r="M70" i="8"/>
  <c r="M73" i="8"/>
  <c r="M60" i="8"/>
  <c r="M27" i="8"/>
  <c r="M30" i="8"/>
  <c r="M31" i="8"/>
  <c r="M32" i="8"/>
  <c r="M34" i="8"/>
  <c r="M37" i="8"/>
  <c r="M43" i="8"/>
  <c r="M46" i="8"/>
  <c r="M47" i="8"/>
  <c r="M48" i="8"/>
  <c r="M53" i="8"/>
  <c r="M54" i="8"/>
  <c r="M15" i="8"/>
  <c r="I12" i="8"/>
  <c r="N59" i="8"/>
  <c r="K59" i="8"/>
  <c r="M28" i="8" l="1"/>
  <c r="M17" i="8"/>
  <c r="M42" i="8"/>
  <c r="M39" i="8"/>
  <c r="M55" i="8"/>
  <c r="K22" i="8"/>
  <c r="K11" i="8"/>
  <c r="M18" i="8"/>
  <c r="M29" i="8"/>
  <c r="I11" i="8"/>
  <c r="M20" i="8"/>
  <c r="I22" i="8"/>
  <c r="M23" i="8"/>
  <c r="M25" i="8"/>
  <c r="M12" i="8"/>
  <c r="M33" i="8"/>
  <c r="M40" i="8"/>
  <c r="I59" i="8"/>
  <c r="M56" i="8"/>
  <c r="M49" i="8"/>
  <c r="M14" i="8"/>
  <c r="M13" i="8"/>
  <c r="M59" i="8"/>
  <c r="BF65" i="8"/>
  <c r="M11" i="8" l="1"/>
  <c r="M22" i="8"/>
  <c r="K6" i="8"/>
  <c r="AH12" i="12"/>
  <c r="AF12" i="12"/>
  <c r="AD12" i="12"/>
  <c r="AB12" i="12"/>
  <c r="Z12" i="12"/>
  <c r="X12" i="12"/>
  <c r="V12" i="12"/>
  <c r="AH8" i="12"/>
  <c r="AF8" i="12"/>
  <c r="AD8" i="12"/>
  <c r="AB8" i="12"/>
  <c r="Z8" i="12"/>
  <c r="X8" i="12"/>
  <c r="W8" i="12"/>
  <c r="V8" i="12"/>
  <c r="AH7" i="12"/>
  <c r="AF7" i="12"/>
  <c r="AD7" i="12"/>
  <c r="AB7" i="12"/>
  <c r="Z7" i="12"/>
  <c r="X7" i="12"/>
  <c r="W7" i="12"/>
  <c r="V7" i="12"/>
  <c r="J43" i="11"/>
  <c r="J42" i="11"/>
  <c r="H42" i="11"/>
  <c r="J41" i="11"/>
  <c r="J7" i="11" s="1"/>
  <c r="H41" i="11"/>
  <c r="H38" i="11"/>
  <c r="H37" i="11"/>
  <c r="H16" i="11"/>
  <c r="H10" i="11" s="1"/>
  <c r="W53" i="10"/>
  <c r="W47" i="10"/>
  <c r="W39" i="10"/>
  <c r="W23" i="10"/>
  <c r="AF9" i="10"/>
  <c r="AD9" i="10"/>
  <c r="AB9" i="10"/>
  <c r="Z9" i="10"/>
  <c r="X9" i="10"/>
  <c r="V9" i="10"/>
  <c r="T9" i="10"/>
  <c r="R9" i="10"/>
  <c r="P9" i="10"/>
  <c r="N9" i="10"/>
  <c r="L9" i="10"/>
  <c r="AE8" i="10"/>
  <c r="AE9" i="10" s="1"/>
  <c r="AC8" i="10"/>
  <c r="AC9" i="10" s="1"/>
  <c r="AA8" i="10"/>
  <c r="AA9" i="10" s="1"/>
  <c r="Y8" i="10"/>
  <c r="Y9" i="10" s="1"/>
  <c r="U8" i="10"/>
  <c r="U9" i="10" s="1"/>
  <c r="S8" i="10"/>
  <c r="S9" i="10" s="1"/>
  <c r="Q8" i="10"/>
  <c r="Q9" i="10" s="1"/>
  <c r="O8" i="10"/>
  <c r="O9" i="10" s="1"/>
  <c r="M8" i="10"/>
  <c r="M9" i="10" s="1"/>
  <c r="K8" i="10"/>
  <c r="K9" i="10" s="1"/>
  <c r="W8" i="10" l="1"/>
  <c r="W9" i="10" s="1"/>
  <c r="H7" i="11"/>
  <c r="I9" i="8"/>
  <c r="CJ28" i="8"/>
  <c r="GF28" i="8"/>
  <c r="HD6" i="8"/>
  <c r="GY6" i="8"/>
  <c r="GU8" i="8"/>
  <c r="HE11" i="8"/>
  <c r="HE8" i="8" s="1"/>
  <c r="HA11" i="8"/>
  <c r="HA8" i="8" s="1"/>
  <c r="GZ11" i="8"/>
  <c r="GZ8" i="8" s="1"/>
  <c r="GV11" i="8"/>
  <c r="GV8" i="8" s="1"/>
  <c r="GU11" i="8"/>
  <c r="GQ11" i="8"/>
  <c r="HE22" i="8"/>
  <c r="HA22" i="8"/>
  <c r="GZ22" i="8"/>
  <c r="GV22" i="8"/>
  <c r="HE59" i="8"/>
  <c r="HA59" i="8"/>
  <c r="GZ59" i="8"/>
  <c r="GV59" i="8"/>
  <c r="I8" i="8" l="1"/>
  <c r="I6" i="8" s="1"/>
  <c r="M9" i="8"/>
  <c r="M8" i="8" s="1"/>
  <c r="M6" i="8" s="1"/>
  <c r="GV6" i="8"/>
  <c r="GZ6" i="8"/>
  <c r="HA6" i="8"/>
  <c r="HE6" i="8"/>
  <c r="AQ69" i="8"/>
  <c r="AU69" i="8"/>
  <c r="AV69" i="8" s="1"/>
  <c r="AL69" i="8"/>
  <c r="GK70" i="8"/>
  <c r="GK59" i="8" s="1"/>
  <c r="GP70" i="8"/>
  <c r="GP59" i="8" s="1"/>
  <c r="GG59" i="8"/>
  <c r="GL59" i="8"/>
  <c r="GQ59" i="8"/>
  <c r="GU59" i="8"/>
  <c r="GG22" i="8"/>
  <c r="GK22" i="8"/>
  <c r="GL22" i="8"/>
  <c r="GP22" i="8"/>
  <c r="GQ22" i="8"/>
  <c r="GU22" i="8"/>
  <c r="GG11" i="8"/>
  <c r="GK11" i="8"/>
  <c r="GL11" i="8"/>
  <c r="GP11" i="8"/>
  <c r="GG8" i="8"/>
  <c r="GK8" i="8"/>
  <c r="GL8" i="8"/>
  <c r="GP8" i="8"/>
  <c r="GQ8" i="8"/>
  <c r="GJ6" i="8"/>
  <c r="GO6" i="8"/>
  <c r="GT6" i="8"/>
  <c r="AQ70" i="8"/>
  <c r="AL70" i="8"/>
  <c r="W70" i="8"/>
  <c r="BK70" i="8"/>
  <c r="AV70" i="8"/>
  <c r="GB59" i="8"/>
  <c r="GF59" i="8"/>
  <c r="GB22" i="8"/>
  <c r="GF22" i="8"/>
  <c r="GB11" i="8"/>
  <c r="GF11" i="8"/>
  <c r="GB8" i="8"/>
  <c r="GF8" i="8"/>
  <c r="GU6" i="8" l="1"/>
  <c r="GG6" i="8"/>
  <c r="GQ6" i="8"/>
  <c r="GK6" i="8"/>
  <c r="GP6" i="8"/>
  <c r="GL6" i="8"/>
  <c r="GF6" i="8"/>
  <c r="GB6" i="8"/>
  <c r="GA59" i="8"/>
  <c r="FW59" i="8"/>
  <c r="GA22" i="8"/>
  <c r="FW22" i="8"/>
  <c r="GA11" i="8"/>
  <c r="FW11" i="8"/>
  <c r="GA8" i="8"/>
  <c r="FW8" i="8"/>
  <c r="FZ6" i="8"/>
  <c r="FV59" i="8"/>
  <c r="FR59" i="8"/>
  <c r="FV22" i="8"/>
  <c r="FR22" i="8"/>
  <c r="FV11" i="8"/>
  <c r="FR11" i="8"/>
  <c r="FV8" i="8"/>
  <c r="FR8" i="8"/>
  <c r="FU6" i="8"/>
  <c r="FW6" i="8" l="1"/>
  <c r="FV6" i="8"/>
  <c r="GA6" i="8"/>
  <c r="FR6" i="8"/>
  <c r="CU59" i="8" l="1"/>
  <c r="CY59" i="8"/>
  <c r="CZ59" i="8"/>
  <c r="DD59" i="8"/>
  <c r="CU22" i="8"/>
  <c r="CY22" i="8"/>
  <c r="CZ22" i="8"/>
  <c r="DD22" i="8"/>
  <c r="CU11" i="8"/>
  <c r="CY11" i="8"/>
  <c r="CZ11" i="8"/>
  <c r="DD11" i="8"/>
  <c r="CU8" i="8"/>
  <c r="CY8" i="8"/>
  <c r="CZ8" i="8"/>
  <c r="DD8" i="8"/>
  <c r="BG59" i="8"/>
  <c r="BK59" i="8"/>
  <c r="BG22" i="8"/>
  <c r="BK22" i="8"/>
  <c r="BG11" i="8"/>
  <c r="BK11" i="8"/>
  <c r="BG8" i="8"/>
  <c r="BK8" i="8"/>
  <c r="CY6" i="8" l="1"/>
  <c r="CZ6" i="8"/>
  <c r="CU6" i="8"/>
  <c r="DD6" i="8"/>
  <c r="BK6" i="8"/>
  <c r="BG6" i="8"/>
  <c r="EW22" i="8" l="1"/>
  <c r="ES59" i="8"/>
  <c r="EW59" i="8"/>
  <c r="ES22" i="8"/>
  <c r="ES11" i="8"/>
  <c r="EW11" i="8"/>
  <c r="ES8" i="8"/>
  <c r="EW8" i="8"/>
  <c r="ER22" i="8"/>
  <c r="AV53" i="8"/>
  <c r="AQ53" i="8"/>
  <c r="AQ22" i="8" s="1"/>
  <c r="AM22" i="8"/>
  <c r="AW59" i="8"/>
  <c r="BA59" i="8"/>
  <c r="AW22" i="8"/>
  <c r="BA22" i="8"/>
  <c r="AW8" i="8"/>
  <c r="BA8" i="8"/>
  <c r="AW11" i="8"/>
  <c r="BA11" i="8"/>
  <c r="S22" i="8"/>
  <c r="W22" i="8"/>
  <c r="X22" i="8"/>
  <c r="AC22" i="8"/>
  <c r="AG22" i="8"/>
  <c r="AH22" i="8"/>
  <c r="AR22" i="8"/>
  <c r="BB22" i="8"/>
  <c r="BF22" i="8"/>
  <c r="BL22" i="8"/>
  <c r="BP22" i="8"/>
  <c r="BQ22" i="8"/>
  <c r="BU22" i="8"/>
  <c r="BV22" i="8"/>
  <c r="BZ22" i="8"/>
  <c r="CF22" i="8"/>
  <c r="CJ22" i="8"/>
  <c r="CK22" i="8"/>
  <c r="CO22" i="8"/>
  <c r="CP22" i="8"/>
  <c r="CT22" i="8"/>
  <c r="DY22" i="8"/>
  <c r="HF22" i="8"/>
  <c r="HJ22" i="8"/>
  <c r="HK22" i="8"/>
  <c r="HO22" i="8"/>
  <c r="HP22" i="8"/>
  <c r="HT22" i="8"/>
  <c r="DE22" i="8"/>
  <c r="DI22" i="8"/>
  <c r="DJ22" i="8"/>
  <c r="DN22" i="8"/>
  <c r="DO22" i="8"/>
  <c r="DS22" i="8"/>
  <c r="DT22" i="8"/>
  <c r="DX22" i="8"/>
  <c r="ED22" i="8"/>
  <c r="EH22" i="8"/>
  <c r="EI22" i="8"/>
  <c r="EM22" i="8"/>
  <c r="EN22" i="8"/>
  <c r="EX22" i="8"/>
  <c r="FB22" i="8"/>
  <c r="AL53" i="8"/>
  <c r="AL22" i="8" s="1"/>
  <c r="AB53" i="8"/>
  <c r="AB22" i="8" s="1"/>
  <c r="AW6" i="8" l="1"/>
  <c r="EW6" i="8"/>
  <c r="ES6" i="8"/>
  <c r="AV22" i="8"/>
  <c r="BA6" i="8"/>
  <c r="FQ59" i="8" l="1"/>
  <c r="FQ22" i="8"/>
  <c r="FQ11" i="8"/>
  <c r="FQ8" i="8"/>
  <c r="FL59" i="8"/>
  <c r="FL22" i="8"/>
  <c r="FL11" i="8"/>
  <c r="FL8" i="8"/>
  <c r="HX6" i="8"/>
  <c r="CE59" i="8"/>
  <c r="CE22" i="8"/>
  <c r="CE11" i="8"/>
  <c r="CE8" i="8"/>
  <c r="HY59" i="8"/>
  <c r="HY22" i="8"/>
  <c r="HY11" i="8"/>
  <c r="HY8" i="8"/>
  <c r="FG59" i="8"/>
  <c r="FG22" i="8" s="1"/>
  <c r="FG11" i="8"/>
  <c r="FG8" i="8"/>
  <c r="FB59" i="8"/>
  <c r="FB11" i="8"/>
  <c r="FB8" i="8"/>
  <c r="ER59" i="8"/>
  <c r="ER11" i="8"/>
  <c r="ER8" i="8"/>
  <c r="EM59" i="8"/>
  <c r="EM11" i="8"/>
  <c r="EM8" i="8"/>
  <c r="FM59" i="8"/>
  <c r="FM22" i="8"/>
  <c r="FM11" i="8"/>
  <c r="FM8" i="8"/>
  <c r="FH59" i="8"/>
  <c r="FH22" i="8"/>
  <c r="FH11" i="8"/>
  <c r="FH8" i="8"/>
  <c r="CA59" i="8"/>
  <c r="CA11" i="8"/>
  <c r="CA8" i="8"/>
  <c r="HU59" i="8"/>
  <c r="HU22" i="8"/>
  <c r="HU11" i="8"/>
  <c r="HU8" i="8"/>
  <c r="FC59" i="8"/>
  <c r="FC11" i="8"/>
  <c r="FC8" i="8"/>
  <c r="EX59" i="8"/>
  <c r="EX11" i="8"/>
  <c r="EX8" i="8"/>
  <c r="EN59" i="8"/>
  <c r="EN11" i="8"/>
  <c r="EN8" i="8"/>
  <c r="EI59" i="8"/>
  <c r="EI11" i="8"/>
  <c r="EI8" i="8"/>
  <c r="S59" i="8"/>
  <c r="S11" i="8"/>
  <c r="S8" i="8"/>
  <c r="R59" i="8"/>
  <c r="N22" i="8"/>
  <c r="N8" i="8"/>
  <c r="N11" i="8"/>
  <c r="N6" i="8" l="1"/>
  <c r="HY6" i="8"/>
  <c r="FG6" i="8"/>
  <c r="FB6" i="8"/>
  <c r="FQ6" i="8"/>
  <c r="FL6" i="8"/>
  <c r="CE6" i="8"/>
  <c r="ER6" i="8"/>
  <c r="EM6" i="8"/>
  <c r="EI6" i="8"/>
  <c r="FM6" i="8"/>
  <c r="HU6" i="8"/>
  <c r="EN6" i="8"/>
  <c r="FC22" i="8"/>
  <c r="CF8" i="8"/>
  <c r="CF11" i="8"/>
  <c r="CF59" i="8"/>
  <c r="FH6" i="8" l="1"/>
  <c r="FC6" i="8"/>
  <c r="CF6" i="8"/>
  <c r="CA22" i="8"/>
  <c r="EH59" i="8"/>
  <c r="ED59" i="8"/>
  <c r="DX59" i="8"/>
  <c r="DT59" i="8"/>
  <c r="DS59" i="8"/>
  <c r="DO59" i="8"/>
  <c r="DJ59" i="8"/>
  <c r="DI59" i="8"/>
  <c r="DE59" i="8"/>
  <c r="HT59" i="8"/>
  <c r="HP59" i="8"/>
  <c r="HO59" i="8"/>
  <c r="HK59" i="8"/>
  <c r="HJ59" i="8"/>
  <c r="HF59" i="8"/>
  <c r="EC59" i="8"/>
  <c r="DY59" i="8"/>
  <c r="CT59" i="8"/>
  <c r="CP59" i="8"/>
  <c r="CO59" i="8"/>
  <c r="CK59" i="8"/>
  <c r="CJ59" i="8"/>
  <c r="BZ59" i="8"/>
  <c r="BV59" i="8"/>
  <c r="BU59" i="8"/>
  <c r="BQ59" i="8"/>
  <c r="BP59" i="8"/>
  <c r="BL59" i="8"/>
  <c r="BF59" i="8"/>
  <c r="BB59" i="8"/>
  <c r="AR59" i="8"/>
  <c r="AQ59" i="8"/>
  <c r="AM59" i="8"/>
  <c r="AL59" i="8"/>
  <c r="AH59" i="8"/>
  <c r="AG59" i="8"/>
  <c r="AC59" i="8"/>
  <c r="AB59" i="8"/>
  <c r="X59" i="8"/>
  <c r="W59" i="8"/>
  <c r="EC46" i="8"/>
  <c r="EC22" i="8" s="1"/>
  <c r="EB46" i="8"/>
  <c r="BU11" i="8"/>
  <c r="AQ11" i="8"/>
  <c r="AG11" i="8"/>
  <c r="EH11" i="8"/>
  <c r="ED11" i="8"/>
  <c r="DX11" i="8"/>
  <c r="DT11" i="8"/>
  <c r="DS11" i="8"/>
  <c r="DO11" i="8"/>
  <c r="DN11" i="8"/>
  <c r="DJ11" i="8"/>
  <c r="DI11" i="8"/>
  <c r="DE11" i="8"/>
  <c r="HT11" i="8"/>
  <c r="HP11" i="8"/>
  <c r="HO11" i="8"/>
  <c r="HK11" i="8"/>
  <c r="HJ11" i="8"/>
  <c r="HF11" i="8"/>
  <c r="EC11" i="8"/>
  <c r="DY11" i="8"/>
  <c r="CT11" i="8"/>
  <c r="CP11" i="8"/>
  <c r="CO11" i="8"/>
  <c r="CK11" i="8"/>
  <c r="CJ11" i="8"/>
  <c r="BZ11" i="8"/>
  <c r="BV11" i="8"/>
  <c r="BQ11" i="8"/>
  <c r="BP11" i="8"/>
  <c r="BL11" i="8"/>
  <c r="BF11" i="8"/>
  <c r="BB11" i="8"/>
  <c r="AV11" i="8"/>
  <c r="AR11" i="8"/>
  <c r="AM11" i="8"/>
  <c r="AL11" i="8"/>
  <c r="AH11" i="8"/>
  <c r="AC11" i="8"/>
  <c r="AB11" i="8"/>
  <c r="X11" i="8"/>
  <c r="W11" i="8"/>
  <c r="EH8" i="8"/>
  <c r="ED8" i="8"/>
  <c r="DX8" i="8"/>
  <c r="DT8" i="8"/>
  <c r="DS8" i="8"/>
  <c r="DO8" i="8"/>
  <c r="DN8" i="8"/>
  <c r="DJ8" i="8"/>
  <c r="DI8" i="8"/>
  <c r="DE8" i="8"/>
  <c r="HT8" i="8"/>
  <c r="HP8" i="8"/>
  <c r="HO8" i="8"/>
  <c r="HK8" i="8"/>
  <c r="HJ8" i="8"/>
  <c r="HF8" i="8"/>
  <c r="EC8" i="8"/>
  <c r="DY8" i="8"/>
  <c r="CT8" i="8"/>
  <c r="CP8" i="8"/>
  <c r="CO8" i="8"/>
  <c r="CK8" i="8"/>
  <c r="CJ8" i="8"/>
  <c r="BZ8" i="8"/>
  <c r="BV8" i="8"/>
  <c r="BU8" i="8"/>
  <c r="BQ8" i="8"/>
  <c r="BP8" i="8"/>
  <c r="BL8" i="8"/>
  <c r="BF8" i="8"/>
  <c r="BB8" i="8"/>
  <c r="AV8" i="8"/>
  <c r="AR8" i="8"/>
  <c r="AQ8" i="8"/>
  <c r="AM8" i="8"/>
  <c r="AL8" i="8"/>
  <c r="AH8" i="8"/>
  <c r="AG8" i="8"/>
  <c r="AC8" i="8"/>
  <c r="AB8" i="8"/>
  <c r="X8" i="8"/>
  <c r="W8" i="8"/>
  <c r="X6" i="8" l="1"/>
  <c r="EX6" i="8"/>
  <c r="EH6" i="8"/>
  <c r="CJ6" i="8"/>
  <c r="CT6" i="8"/>
  <c r="HO6" i="8"/>
  <c r="DI6" i="8"/>
  <c r="W6" i="8"/>
  <c r="DS6" i="8"/>
  <c r="BF6" i="8"/>
  <c r="CA6" i="8"/>
  <c r="AC6" i="8"/>
  <c r="HK6" i="8"/>
  <c r="DE6" i="8"/>
  <c r="DO6" i="8"/>
  <c r="ED6" i="8"/>
  <c r="HJ6" i="8"/>
  <c r="HT6" i="8"/>
  <c r="AM6" i="8"/>
  <c r="DX6" i="8"/>
  <c r="BU6" i="8"/>
  <c r="HF6" i="8"/>
  <c r="HP6" i="8"/>
  <c r="DJ6" i="8"/>
  <c r="DT6" i="8"/>
  <c r="AR6" i="8"/>
  <c r="BV6" i="8"/>
  <c r="EC6" i="8"/>
  <c r="AB6" i="8"/>
  <c r="AL6" i="8"/>
  <c r="BP6" i="8"/>
  <c r="BZ6" i="8"/>
  <c r="CO6" i="8"/>
  <c r="AG6" i="8"/>
  <c r="AH6" i="8"/>
  <c r="BL6" i="8"/>
  <c r="CK6" i="8"/>
  <c r="S6" i="8"/>
  <c r="BB6" i="8"/>
  <c r="BQ6" i="8"/>
  <c r="CP6" i="8"/>
  <c r="DY6" i="8"/>
  <c r="AQ6" i="8"/>
  <c r="R8" i="8" l="1"/>
  <c r="R11" i="8"/>
  <c r="R22" i="8"/>
  <c r="R6" i="8" l="1"/>
  <c r="DN59" i="8"/>
  <c r="DN6" i="8" s="1"/>
  <c r="AV59" i="8" l="1"/>
  <c r="AV6" i="8" s="1"/>
  <c r="AR121" i="27"/>
  <c r="M72" i="17"/>
  <c r="M66" i="17" l="1"/>
  <c r="R72" i="17"/>
  <c r="W72" i="17" s="1"/>
  <c r="X72" i="17" s="1"/>
  <c r="R66" i="17" l="1"/>
  <c r="W66" i="17" s="1"/>
  <c r="X66" i="17" s="1"/>
  <c r="H78" i="18" l="1"/>
  <c r="F78" i="18" s="1"/>
  <c r="AP78" i="18" s="1"/>
  <c r="I78" i="27"/>
  <c r="H91" i="18"/>
  <c r="F91" i="18" s="1"/>
  <c r="AP91" i="18" s="1"/>
  <c r="I91" i="27"/>
  <c r="G91" i="27" s="1"/>
  <c r="AQ91" i="27" s="1"/>
  <c r="H107" i="18"/>
  <c r="F107" i="18" s="1"/>
  <c r="AP107" i="18" s="1"/>
  <c r="I107" i="27"/>
  <c r="G107" i="27" s="1"/>
  <c r="AQ107" i="27" s="1"/>
  <c r="AR124" i="27"/>
  <c r="H124" i="18"/>
  <c r="H156" i="18"/>
  <c r="F156" i="18" s="1"/>
  <c r="AP156" i="18" s="1"/>
  <c r="AR156" i="27"/>
  <c r="H118" i="18"/>
  <c r="F118" i="18" s="1"/>
  <c r="AP118" i="18" s="1"/>
  <c r="H80" i="18"/>
  <c r="F80" i="18" s="1"/>
  <c r="AP80" i="18" s="1"/>
  <c r="AQ78" i="18"/>
  <c r="H98" i="18"/>
  <c r="AQ156" i="18" l="1"/>
  <c r="AQ91" i="18"/>
  <c r="AR107" i="27"/>
  <c r="AR91" i="27"/>
  <c r="AQ107" i="18"/>
  <c r="G78" i="27"/>
  <c r="I57" i="27"/>
  <c r="I11" i="27" s="1"/>
  <c r="F124" i="18"/>
  <c r="H121" i="18"/>
  <c r="AQ118" i="18"/>
  <c r="AQ80" i="18"/>
  <c r="F98" i="18"/>
  <c r="H57" i="18"/>
  <c r="AQ78" i="27" l="1"/>
  <c r="AR78" i="27" s="1"/>
  <c r="G57" i="27"/>
  <c r="AP124" i="18"/>
  <c r="AQ124" i="18" s="1"/>
  <c r="F121" i="18"/>
  <c r="AP121" i="18" s="1"/>
  <c r="AQ121" i="18" s="1"/>
  <c r="H11" i="18"/>
  <c r="L13" i="17" s="1"/>
  <c r="Q13" i="17" s="1"/>
  <c r="M13" i="17"/>
  <c r="AP98" i="18"/>
  <c r="AQ98" i="18" s="1"/>
  <c r="F57" i="18"/>
  <c r="G11" i="27" l="1"/>
  <c r="AQ11" i="27" s="1"/>
  <c r="AQ10" i="27" s="1"/>
  <c r="AQ57" i="27"/>
  <c r="AR57" i="27" s="1"/>
  <c r="L11" i="17"/>
  <c r="Q11" i="17" s="1"/>
  <c r="AP57" i="18"/>
  <c r="AQ57" i="18" s="1"/>
  <c r="F11" i="18"/>
  <c r="AP11" i="18" s="1"/>
  <c r="AQ11" i="18" s="1"/>
  <c r="R13" i="17"/>
  <c r="W13" i="17" s="1"/>
  <c r="X13" i="17" s="1"/>
  <c r="M11" i="17"/>
  <c r="AR11" i="27" l="1"/>
  <c r="L10" i="17"/>
  <c r="Q10" i="17" s="1"/>
  <c r="AP10" i="18"/>
  <c r="R11" i="17"/>
  <c r="W11" i="17" s="1"/>
  <c r="X11" i="17" s="1"/>
  <c r="M10" i="17"/>
  <c r="R10" i="17" s="1"/>
  <c r="Y10" i="17" l="1"/>
  <c r="W10" i="17"/>
  <c r="X10" i="17" s="1"/>
</calcChain>
</file>

<file path=xl/sharedStrings.xml><?xml version="1.0" encoding="utf-8"?>
<sst xmlns="http://schemas.openxmlformats.org/spreadsheetml/2006/main" count="4521" uniqueCount="1550">
  <si>
    <t>STT</t>
  </si>
  <si>
    <t xml:space="preserve">Mốc
 thời gian </t>
  </si>
  <si>
    <t>Số Quyết định</t>
  </si>
  <si>
    <t xml:space="preserve">Test nhanh Kháng nguyên </t>
  </si>
  <si>
    <t>Test dùng cho máy PCR</t>
  </si>
  <si>
    <t>Khẩu trang N95 + FFP2</t>
  </si>
  <si>
    <t>Khẩu trang phẫu thuật + KN95</t>
  </si>
  <si>
    <t>Khẩu trang y tế/Khẩu trang bảo hộ</t>
  </si>
  <si>
    <t>Trang phục bảo hộ Y tế</t>
  </si>
  <si>
    <t>Máy thở</t>
  </si>
  <si>
    <t>Máy tạo Oxy dòng cao HFNC và vật tư đi kèm</t>
  </si>
  <si>
    <t>Máy tạo Oxy</t>
  </si>
  <si>
    <t>Hệ thống Realtime PCR</t>
  </si>
  <si>
    <t xml:space="preserve">Bơm Kim tiêm </t>
  </si>
  <si>
    <t>Găng tay y tế</t>
  </si>
  <si>
    <t>Cồn sát khuẩn</t>
  </si>
  <si>
    <t>Hòm lạnh kèm thiết bị theo dõi nhiệt độ</t>
  </si>
  <si>
    <t>TL 2-8 độ C</t>
  </si>
  <si>
    <t>TL -28 -18 độ C</t>
  </si>
  <si>
    <t>TL -&lt; 75 độ C</t>
  </si>
  <si>
    <t>Máy chiết xuất axit nuclecic</t>
  </si>
  <si>
    <t>Bộ chiết xuất axit nuclecic</t>
  </si>
  <si>
    <t>Hộp an toàn</t>
  </si>
  <si>
    <t>Giường bệnh</t>
  </si>
  <si>
    <t>Bộ mồi và probe gen E (TiBMoL gen E)</t>
  </si>
  <si>
    <t>Bộ mồi và probe gen RdRp: (TiBMoL gen RdRp):</t>
  </si>
  <si>
    <t xml:space="preserve">Kem dưỡng ẩm Ziaja Med Atopic Dermatitis Soothing and Nourishing 
Hand Lotion (Ziaja Med AZS Emulsja Do Rak Lagodzaco-Natluszczajaca).
</t>
  </si>
  <si>
    <t>Ống lấy mẫu bệnh phẩm (spectimen Collection):</t>
  </si>
  <si>
    <t xml:space="preserve">Máy theo dõi nhịp tim </t>
  </si>
  <si>
    <t xml:space="preserve">Kính chống giọt bắn </t>
  </si>
  <si>
    <t>Kính bảo vệ mắt</t>
  </si>
  <si>
    <t>Dây truyền dịch (kim tiêm điện)</t>
  </si>
  <si>
    <t>Găng tay phẫu thuật</t>
  </si>
  <si>
    <t>Bơm tiêm điện</t>
  </si>
  <si>
    <t>Oxy y tế dạng lỏng</t>
  </si>
  <si>
    <t>Monitor theo dõi bệnh nhân</t>
  </si>
  <si>
    <t>Máy đo độ bão hòa oxy trong máu</t>
  </si>
  <si>
    <t>Xe ô tô tải lạnh Mishubishi</t>
  </si>
  <si>
    <t>Hệ thống oxy</t>
  </si>
  <si>
    <t>Máy tách chiết tự động</t>
  </si>
  <si>
    <t>Hệ thống máy tuần hoàn ECMO</t>
  </si>
  <si>
    <t>Gạc mũi họng 150mm</t>
  </si>
  <si>
    <t>Ống w/3ml nước muối đệm Phophat 10ml</t>
  </si>
  <si>
    <t>Vắc xin Astra</t>
  </si>
  <si>
    <t>Vắc xin Vero Cell</t>
  </si>
  <si>
    <t>Vắc xin Moderna</t>
  </si>
  <si>
    <t>Vắc xin Sputnik V</t>
  </si>
  <si>
    <t>Phân bổ</t>
  </si>
  <si>
    <t>Số lượng 
(Test)</t>
  </si>
  <si>
    <t>Đơn giá</t>
  </si>
  <si>
    <t>Thành tiền</t>
  </si>
  <si>
    <t>Số lượng
(Chiếc)</t>
  </si>
  <si>
    <t>Số lượng 
(Bộ)</t>
  </si>
  <si>
    <t>Số lượng</t>
  </si>
  <si>
    <t>Vốn viện trợ (nguyên tệ)</t>
  </si>
  <si>
    <t>Vốn viện trợ (VNĐ)</t>
  </si>
  <si>
    <t>Vốn đối ứng (quy đổi ngoại tệ)</t>
  </si>
  <si>
    <t>Vốn đối ứng (VNĐ)</t>
  </si>
  <si>
    <t>Tổng giá trị (nguyên tệ)</t>
  </si>
  <si>
    <t>Tổng giá trị (VNĐ)</t>
  </si>
  <si>
    <t>Nguyên tệ</t>
  </si>
  <si>
    <t xml:space="preserve">VNĐ </t>
  </si>
  <si>
    <t>Tổng số lượng tính đến thời điểm hiện tại</t>
  </si>
  <si>
    <t>-</t>
  </si>
  <si>
    <t>Năm 2021</t>
  </si>
  <si>
    <t>Quý I</t>
  </si>
  <si>
    <t>24/3/2021</t>
  </si>
  <si>
    <t>“Hỗ trợ 4.176.000  liều vắc xin COVID-19 AstraZeneca để phòng chống COVID-19” do COVAX Facility viện trợ</t>
  </si>
  <si>
    <t>1662/QĐ-BYT</t>
  </si>
  <si>
    <t>Viện VSDT TƯ</t>
  </si>
  <si>
    <t>16,704,000 USD</t>
  </si>
  <si>
    <t>Ô MẪU TẠO Ô THÊM BÊN TRÊN ĐỂ SỔ TỔNG TỰ ĐỘNG CỘNG</t>
  </si>
  <si>
    <t>Quý II</t>
  </si>
  <si>
    <t>Tiếp nhận sinh phẩm vật tư tiêu hao cho xét nghiệm SARS-COV2 tại Việt Nam do WHO viện trợ</t>
  </si>
  <si>
    <t>1803/QĐ-BYT</t>
  </si>
  <si>
    <t>1,249,455.57 USD</t>
  </si>
  <si>
    <t>1,64 USD</t>
  </si>
  <si>
    <t>331,568.64 USD</t>
  </si>
  <si>
    <t>0,92 USD</t>
  </si>
  <si>
    <t>170,369.28 USD</t>
  </si>
  <si>
    <t>1,6 USD</t>
  </si>
  <si>
    <t>480,000 USD</t>
  </si>
  <si>
    <t xml:space="preserve">Tiếp nhận 500.000 bơm kim tiêm tự khóa 0,5ml để triển khai tiêm vắc xin phòng COVID-19 do UNICEF viện trợ
</t>
  </si>
  <si>
    <t>1802/QĐ-BYT</t>
  </si>
  <si>
    <t>23,825 USD</t>
  </si>
  <si>
    <t>3,025 USD</t>
  </si>
  <si>
    <t>26,850 USD</t>
  </si>
  <si>
    <t>22/4/2021</t>
  </si>
  <si>
    <t>Tiếp nhận khoản viện trợ phi dự án “Hỗ trợ 4.176.000 bơm kim tiêm tự khóa 0,5ml và 41.775 hộp an toàn để triển khai tiêm vắc xin phòng chống COVID-19” do COVAX Facility viện trợ</t>
  </si>
  <si>
    <t>1955/QĐ-BYT</t>
  </si>
  <si>
    <t>198,100.9 USD</t>
  </si>
  <si>
    <t>10,778 USD</t>
  </si>
  <si>
    <t>208,878.9 USD</t>
  </si>
  <si>
    <t>25/5/2021</t>
  </si>
  <si>
    <t>Tiếp nhận vật tư y tế phòng chống dịch COVID-19 do Vương Quốc Ả Rập Xê Út viện trợ</t>
  </si>
  <si>
    <t>2553/QĐ-BYT</t>
  </si>
  <si>
    <t>BV Chợ rẫy</t>
  </si>
  <si>
    <t>500,000 USD</t>
  </si>
  <si>
    <t>Tiếp nhận bơm kim tiêm tự khóa 0,5ml và hộp an toàn để triển khai tiêm vắc xin phòng COVID-19 do COVAX Facility hỗ trợ thông qua UNICEF
(Điều chỉnh QĐ 2781/QĐ-BYT)</t>
  </si>
  <si>
    <t>2795/QĐ-BYT</t>
  </si>
  <si>
    <t>37,808 USD</t>
  </si>
  <si>
    <t>2,590 USD</t>
  </si>
  <si>
    <t>40,398 USD</t>
  </si>
  <si>
    <t>15/6/21</t>
  </si>
  <si>
    <t>Tiếp nhận 2.000.000 liều vắc xin Astra Zeneca để phòng chống dịch COVID-19 do Chính phủ Nhật Bản viện trợ.</t>
  </si>
  <si>
    <t>219/QĐ-BYT</t>
  </si>
  <si>
    <t>11,305,620 USD</t>
  </si>
  <si>
    <t>419,458 USD</t>
  </si>
  <si>
    <t>11,725,078 USD</t>
  </si>
  <si>
    <t>17/6/2021</t>
  </si>
  <si>
    <t>Tiếp nhận vắc xin phòng COVID-19 và bơm kim do Chính phủ Trung Quốc viện trợ không hoàn lại.</t>
  </si>
  <si>
    <t>225/QĐ-BYT</t>
  </si>
  <si>
    <t>5,034,620 USD</t>
  </si>
  <si>
    <t>118,056 USD</t>
  </si>
  <si>
    <t>5,152,676 USD</t>
  </si>
  <si>
    <t xml:space="preserve">25,120 USD </t>
  </si>
  <si>
    <t>5,009,500 USD</t>
  </si>
  <si>
    <t>19/6/2021</t>
  </si>
  <si>
    <t>Tiếp nhận 143.500 chai cồn sát khuẩn tay để phòng chống COVID-19 do Công ty TNHH SARAYA, Nhật Bản viện trợ không hoàn lại.</t>
  </si>
  <si>
    <t>3001/QĐ-BYT</t>
  </si>
  <si>
    <t>BV Phổi TW
BV Chợ rẫy</t>
  </si>
  <si>
    <t>85,813,000 Yên Nhật</t>
  </si>
  <si>
    <t>4360/QĐ-BYT ngày 10/9/2021
-BV Chợ rẫy 12,250
- TT HSTC NB COVID-19 BV TW Huế tại TPHCM 6.000
- TT HSTC NB COVID-19 BV ĐH Y HN tại Bình Dường 6.000
- TT HSTC NB COVID-19  BV Nhi TW.tại Vĩnh Long 4.500
- BV Tâm thần TW 2 6.000
3770/QĐ-BYT ngày 08/8/2021
-BV Chợ Rẫy: 13.750 chai
- TT HSTC NB COVID-19 BV Bạch Mai tại TPHCM: 8000
- TT HSTC NB COVID-19 BV TW Huế tại TPHCM: 8000
- TT HSTC NB COVID-19 BV Hữu Nghị Việt Đức tại TPHCM: 8000
- TT HSTC NB COVID-19 BV Phổi TW tại Đồng Nai: 8000
- TT HSTC NB COVID-19 BV Đại học Y Hà Nội tại Bình Dương: 8000
- TT HSTC NB COVID-19 BV TW Thái Nguyên tại Long An: 4000
- TT HSTC NB COVID-19 BV Nhi TW tại Vĩnh Long: 5000
- TT HSTC NB COVID-19 BV ĐH Y dược TPHCM : 5000
- TT HSTC NB COVID-19 BV đa khoa TW Cần Thơ: 4000</t>
  </si>
  <si>
    <t>24/6/2021</t>
  </si>
  <si>
    <t>Tiếp nhận bơm kim tiêm tự khóa 0,5ml và hộp an toàn để triển khai tiêm vắc xin phòng COVID-19 do COVAX Facility hỗ trợ thông qua UNICEF</t>
  </si>
  <si>
    <t>3059/QĐ-BYT</t>
  </si>
  <si>
    <t>1,721,808.46 USD</t>
  </si>
  <si>
    <t>49,222 USD</t>
  </si>
  <si>
    <t>1,771,030.46 USD</t>
  </si>
  <si>
    <t>Quý III</t>
  </si>
  <si>
    <t>Tiếp nhận “Hỗ trợ 2.000.040 liều vắc xin Moderna để phòng chống dịch COVID-19” do Chính phủ Hoa Kỳ viện trợ thông qua Cơ chế COVAX Facility.</t>
  </si>
  <si>
    <t>3349/QĐ-BYT</t>
  </si>
  <si>
    <t>2,000,040 USD</t>
  </si>
  <si>
    <t>21,175 USD</t>
  </si>
  <si>
    <t>2,021,215 USD</t>
  </si>
  <si>
    <t>Viện trợ khẩn cấp trang thiết bị và vật tư y tế phòng COVID-19 do Chính phủ Cộng hoà Ba Lan viện trợ</t>
  </si>
  <si>
    <t>452/QĐ-BYT</t>
  </si>
  <si>
    <t xml:space="preserve">Bệnh viện Thống Nhất
</t>
  </si>
  <si>
    <t xml:space="preserve">14,033,754 PLN
</t>
  </si>
  <si>
    <t>26,150,000 PLN</t>
  </si>
  <si>
    <t>75,650 PLN</t>
  </si>
  <si>
    <t xml:space="preserve">11,407,366.50 PLN
</t>
  </si>
  <si>
    <t xml:space="preserve">707,715.80 PLN
 </t>
  </si>
  <si>
    <t xml:space="preserve">4,224,482,999
</t>
  </si>
  <si>
    <t>209,100 PLN</t>
  </si>
  <si>
    <t>1,107,566.73PLN</t>
  </si>
  <si>
    <t>227,305 PLN</t>
  </si>
  <si>
    <t>272,900 PLN</t>
  </si>
  <si>
    <t>Tiếp nhận vắc xin Astra Zeneca để phòng chống dịch COVID-19 do Chính phủ Nhật Bản viện trợ.</t>
  </si>
  <si>
    <t>276/QĐ-BYT</t>
  </si>
  <si>
    <t>17,451,885 USD</t>
  </si>
  <si>
    <t>549,120 USD</t>
  </si>
  <si>
    <t>18,001,005 USD</t>
  </si>
  <si>
    <t>Tiếp nhận và phân bổ 160.150 test xét nghiệm kháng nguyênCovid-19 do Chính quyền một số bang của CHLB Đức thông qua Tổ chức Hỗ trợ đại học (WUS) viện trợ.</t>
  </si>
  <si>
    <t>3374/QĐ-BYT</t>
  </si>
  <si>
    <t>500,000 Euro</t>
  </si>
  <si>
    <t>Gồm nhiều loại test</t>
  </si>
  <si>
    <t>549,774 EUR</t>
  </si>
  <si>
    <t>3374/QĐ-BYT
-SYT Bình Dương 20.000
- SYT Quảng Ngãi 15.000
- SYT Phú Yên 15.000
- SYT Đồng Nai 15.000
- SYT Long An 15.000
- SYT Đồng Tháp 15.000
- SYT HƯng Yên 15.000
- SYT Vĩnh Long 14.000
- SYT Kiên Giang 12.000
- SYT Đắk Lắk 10.000
-SYT Đắk Nông 10.000
- Viện Vệ sinh Dịch tễ TW 4.150</t>
  </si>
  <si>
    <t xml:space="preserve"> Tiếp nhận hàng viện trợ của các doanh nghiệp Lào cho hoạt động phòng, chống dịch COVID-19
(Thực hiện CV 5223/BYT-KH-TC)</t>
  </si>
  <si>
    <t>4338/UBND-VX1</t>
  </si>
  <si>
    <t>Tỉnh Hà Tĩnh</t>
  </si>
  <si>
    <t>19/7/2021</t>
  </si>
  <si>
    <t>Phê duyệt văn kiện dự án, Kế hoạch tổng thể, Kế hoạch thực hiện, năm 2021 dự án:"Hỗ trợ triển khai tiêm chủng vắc xin phòng COVID-19 tại Việt Nam năm 2021-2023" do UNICEF viện trợ không hoàn lại</t>
  </si>
  <si>
    <t>3512/QĐ-BYT</t>
  </si>
  <si>
    <t>Viện VSDTTW</t>
  </si>
  <si>
    <t>10.000.000 USD</t>
  </si>
  <si>
    <t>337.527 USD</t>
  </si>
  <si>
    <t>10.337.527 USD</t>
  </si>
  <si>
    <t>350.000 USD</t>
  </si>
  <si>
    <t>3.341.600 USD</t>
  </si>
  <si>
    <t>500.000 USD</t>
  </si>
  <si>
    <t xml:space="preserve"> -  QĐ 1208/QĐ-VSDTTƯ ngày 04/10/2021 phân bổ 1,910 tủ lạnh chuyên dụng bảo quản vắc xin kèm ổn áp và 191 bộ phụ tùng tủ HBC-80 do UNICEF viện trợ cho các 04 BViện VSDT và 36 TTKSBT tỉnh/tp
- QĐ 1209/QĐ-VSDTTƯ ngày 04/10/2021 phân bổ 300 tủ lạnh chuyên dụng bảo quản vắc xin TCW80AC và 30 bộ phụ tùng tủ TCW80AC do UNICEF viện trợ cho 63 TTKSBT tỉnh/tp và 04 Viện VSDT
- CV 2130/VSDTTƯ-TCQG ngày 14/10/2021 phân bổ 300 tủ lạnh TCW80AC cho các TT Kiểm soát bệnh tật tịnh/tp và các TTYT huyện/tp</t>
  </si>
  <si>
    <t>Hậu</t>
  </si>
  <si>
    <t>21/7/2021</t>
  </si>
  <si>
    <t>Tiếp nhận “Hỗ trợ 3.000.060 liều vắc xin Moderna để phòng chống dịch COVID-19” do Chính phủ Hoa Kỳ viện trợ thông qua Cơ chế COVAX Facility.</t>
  </si>
  <si>
    <t>3541/QĐ-BYT</t>
  </si>
  <si>
    <t>3,000,060 USD</t>
  </si>
  <si>
    <t>19,878 USD</t>
  </si>
  <si>
    <t>3,019,938 USD</t>
  </si>
  <si>
    <t>30/7/2021</t>
  </si>
  <si>
    <t>Tiếp nhận vắc xin Sputnik V phòng COVID-19 do Tập đoàn NOVATEK Liên bang Nga viện trợ.</t>
  </si>
  <si>
    <t>339/QĐ-BYT</t>
  </si>
  <si>
    <t>Tiếp nhận khoản viện trợ 10 máy thở oxy dòng cao để phục vụ công tác phòng, chống dịch COVID-19 do Công ty Fisher and Paykel Healthcare New Zealand viện trợ.</t>
  </si>
  <si>
    <t>3742/QĐ-BYT</t>
  </si>
  <si>
    <t xml:space="preserve">Bệnh viện Chợ Rẫy
Bệnh viện Bệnh Nhiệt đới Trung ương
Bệnh viện Bệnh Nhiệt đới Trung ương Hồ Chí Minh
</t>
  </si>
  <si>
    <t xml:space="preserve">3742/QĐ-BYT ngày 4 tháng 8 năm 2021
- Bệnh viện Chợ Rẫy: 04 cái
- Bệnh viện Bệnh Nhiệt đới Trung ương: 03 cái
- Bệnh viện Bệnh Nhiệt đới Thành phố Hồ Chí Minh: 03 cái
</t>
  </si>
  <si>
    <t>Tiếp nhận vắc xin Astra Zeneca để phòng chống dịch COVID-19 do Chính phủ Rumani viện trọ.</t>
  </si>
  <si>
    <t>348/QĐ-BYT</t>
  </si>
  <si>
    <t xml:space="preserve">6,013 USD 
</t>
  </si>
  <si>
    <t>3735/QĐ-BYT</t>
  </si>
  <si>
    <t>2,900,000 USD</t>
  </si>
  <si>
    <t>73,205 USD</t>
  </si>
  <si>
    <t>2,973,205 USD</t>
  </si>
  <si>
    <t>Viện trợ khẩn cấp trang thiết bị và vật tư y tế của Chính phủ Thụy Sỹ</t>
  </si>
  <si>
    <t>3765/QĐ-BYT</t>
  </si>
  <si>
    <t>4,950,328 CHF</t>
  </si>
  <si>
    <t>4.5 CHF</t>
  </si>
  <si>
    <t>2.250.000 CHF</t>
  </si>
  <si>
    <t>2.5 CHF</t>
  </si>
  <si>
    <t>750,000 CHF</t>
  </si>
  <si>
    <t>55,000 CHF</t>
  </si>
  <si>
    <t>1,650,000 CHF</t>
  </si>
  <si>
    <t>QĐ 4309/QĐ-BYT ngày 7/9/2021
- SYT Đồng Tháp 20.000 chiếc khẩu trang
QĐ 4316/QĐ-BYT ngày 8/9/2021
-SYT TP.HCM 320.000 test
-TT Nhiệt đới Việt Nga 10.000 test
-BV Thống Nhất 29.200 test
- BV Chợ Rẫy 20.000 test
- BV ĐK TW Cần Thơ 20.000 test
- BV Tâm thần TW 2 10.000 test
- SYT Kiên Giang 32.000 test, 15.000 Khẩu trang FFP2
- SYT Sóc Trăng 20.000 test, 10.000 Khẩu trang FFP2
- SYT Bình Dương 30.000 test, 15.000 Khẩu trang FFP2
- Viện Pháp y tâm thần TW Biên Hoà  8.00 test
QĐ 3998/QĐ-BYT ngày 18/8/2021
- 10 máy thở: TT HSTC người bệnh COVID-19 thuộc BV TƯ Huế
- 10 máy thở: TT HSTC người bệnh COVID-19 thuộc BV Việt Đức
- 10 máy thở: TT HSTC người bệnh COVID-19 thuộc BV TƯ Thái Nguyên</t>
  </si>
  <si>
    <t>17/08/2021</t>
  </si>
  <si>
    <t>Tiếp nhận vắc xin AstraZeneca để phòng COVID-19 do Chính phủ Cộng hoà Ba Lan viện trợ.</t>
  </si>
  <si>
    <t>375/QĐ-BYT</t>
  </si>
  <si>
    <t xml:space="preserve">6,578 USD
</t>
  </si>
  <si>
    <t>17/8/2021</t>
  </si>
  <si>
    <t>Tiếp nhận test xét nghiệm nhanh kháng nguyên Covid-19 Ag do Tổ chức Golden Forest Equity Partners, Hàn Quốc viện trợ.</t>
  </si>
  <si>
    <t>3971/QĐ-BYT</t>
  </si>
  <si>
    <t>4,000 USD</t>
  </si>
  <si>
    <t>4219/QĐ-BYT ngày 1/9/2021
-Văn phòng Quốc hội 10.000 test
- Uỷ ban dân tộc 7.000 test
- Bệnh viện K 20.000 test-
SYT Khánh Hoà 20.000 test
- SYT Thái Bình 20.000 test
- SYT Hậu Giang 20.000 test
- Viện VSDT TƯ 3.000 test</t>
  </si>
  <si>
    <t>19/8/2021</t>
  </si>
  <si>
    <t>Tiếp nhận và phân bổ 206,105 khay thử nghiệm kháng nguyên SARS-CoV-2 do Chính quyền một số bang của CHLB Đức thông qua Tổ chức Hỗ trợ đại học (WUS) viện trợ</t>
  </si>
  <si>
    <t>4015/QĐ-BYT</t>
  </si>
  <si>
    <t>Viện Pasteur Thành phố Hồ Chí Minh</t>
  </si>
  <si>
    <t>549,774 Euro</t>
  </si>
  <si>
    <t xml:space="preserve">4015/QĐ-BYT
- SYT Bình Dương 60.000 bộ
- SYT TP.HCM 95.000 bộ
- SYT Tiền Giang 35.000 bộ
- Viện Pasteur TPHCM 16.105 bộ
</t>
  </si>
  <si>
    <t>21/8/2021</t>
  </si>
  <si>
    <t>Tiếp nhận viện trợ phi dự án vắc xin AstraZeneca và vật tư tiêm chủng do Chính phủ Ô-xtrây-lia viện trợ không hoàn lại</t>
  </si>
  <si>
    <t>4044/QĐ-BYT</t>
  </si>
  <si>
    <t>14,548 USD</t>
  </si>
  <si>
    <t>23/8/2021</t>
  </si>
  <si>
    <t>Tiếp nhận “77 tủ bảo quản vắcxin phòng COVID-19 ở nhiệt độ âm sâu” do Chính phủ Hoa Kỳ viện trợ không hoàn lại</t>
  </si>
  <si>
    <t>4057/QĐ-BYT</t>
  </si>
  <si>
    <t>1,100,000 USD</t>
  </si>
  <si>
    <t>51,895 USD</t>
  </si>
  <si>
    <t>1,151,895 USD</t>
  </si>
  <si>
    <t>24/8/2021</t>
  </si>
  <si>
    <t>Tiếp nhận “8 tủ bảo quản vắc xin phòng COVID-19 ở nhiệt độ âm sâu” của UNICEF</t>
  </si>
  <si>
    <t>4066/QĐ-BYT</t>
  </si>
  <si>
    <t>118,838.08 USD</t>
  </si>
  <si>
    <t>12,932 USD</t>
  </si>
  <si>
    <t>131,770.22 USD</t>
  </si>
  <si>
    <t>24//8/2021</t>
  </si>
  <si>
    <t>Tiếp nhận Hỗ trợ vắc xin để triển khai chiến dịch tiêm vắc xin phòng COVID-19 do COVAX Facility viện trợ</t>
  </si>
  <si>
    <t>4072/QĐ-BYT</t>
  </si>
  <si>
    <t>128,595 USD</t>
  </si>
  <si>
    <t>26/8/2021</t>
  </si>
  <si>
    <t>Tiếp nhận vắc xin AstraZeneca và Moderna để phòng chống dịch COVID-19” do Chính phủ Cộng hoà Séc viện trợ không hoàn lại;</t>
  </si>
  <si>
    <t>4118/QĐ-BYT</t>
  </si>
  <si>
    <t>1,293,900 USD</t>
  </si>
  <si>
    <t>5,873 USD</t>
  </si>
  <si>
    <t>1,299,773 USD</t>
  </si>
  <si>
    <t>Tiếp nhận 250 máy tạo oxy, 12.000 khẩu trang N95 và 9.000 test kit phòng chống dịch COVID-19 do cộng đồng người Việt Nam tại Hoa Kỳ tài trợ</t>
  </si>
  <si>
    <t>4102/QĐ-BYT</t>
  </si>
  <si>
    <t>BV Phổi TƯ</t>
  </si>
  <si>
    <t>QĐ 4602/QĐ-BYT ngày 29/9/2021
- BV Phổi TW 8.120 test
- Viện VSDTTW 200 test
- BV Phổi TW 5.950 chiếc khẩu trang N95
-SYT Hà Nam: 6.000 chiếc khẩu trang
-Viện Trang thiết bị và công trình y tế: 50 chiếc khẩu trang</t>
  </si>
  <si>
    <t>27/8/2021</t>
  </si>
  <si>
    <t>Phê duyệt cho Bệnh viện Chợ Rẫy được tiếp nhận hàng viện trợ doCông ty TNHH Ziaja (Ba Lan) viện trợ.</t>
  </si>
  <si>
    <t>4138/QĐ-BYT</t>
  </si>
  <si>
    <t>19,560 USD</t>
  </si>
  <si>
    <t>19,560 Euro</t>
  </si>
  <si>
    <t>28/8/2021</t>
  </si>
  <si>
    <t>Tiếp nhận viện trợ 300 máy tạo ô-xy và 100 tấn ô-xy y tế dạng lỏng do Ấn Độ tài trợ để phòng chống dịch COVID-19</t>
  </si>
  <si>
    <t xml:space="preserve">4151/QĐ-BYT
QĐ 4627/QĐ-BYT
</t>
  </si>
  <si>
    <t>246,594.4 USD</t>
  </si>
  <si>
    <t>756.578 USD</t>
  </si>
  <si>
    <t>196.2 USD</t>
  </si>
  <si>
    <t>QĐ 4192/QĐ-BYT ngày 31/8/2021
- SYT Đồng Tháp 200 máy
- Hội Thầy thuốc trẻ Việt Nam 100 máy
QĐ 4627QĐ-BYT ngày 1/10/2021
-BV Chợ Rẫy 45 tấn Oxy
-SYT TP.HCM 35 tấn Oxy
-BV Quân Y 175 7.8 tấn Oxy</t>
  </si>
  <si>
    <t>Tiếp nhận 179.440 khay thử xét nghiệm kháng nguyên SARS-CoV-2 (lô thứ 3) do Chính quyền một số bang của CHLB Đức thông qua Tổ chức Hỗ trợ đại học (WUS) viện trợ</t>
  </si>
  <si>
    <t>4236/QĐ-BYT</t>
  </si>
  <si>
    <t>Viện Pasteur Nha Trang</t>
  </si>
  <si>
    <t>538,320 Euro</t>
  </si>
  <si>
    <t>538,320 EUR</t>
  </si>
  <si>
    <t>Đang kiểm định</t>
  </si>
  <si>
    <t>Phê duyệt tiếp nhận máy tạo oxy do Đài Loan viện trợ phục vụ công tác phòng chống dịch COVID-19</t>
  </si>
  <si>
    <t>314/QĐ-BYT</t>
  </si>
  <si>
    <t>600 USD</t>
  </si>
  <si>
    <t>120,000 USD</t>
  </si>
  <si>
    <t>QĐ 4249/QĐ-BYT ngày 4/9/2021
- BVP Phạm Hữu Chí 3 cái
- TTKSBT Bình Dương 15 cái
- TTKSBT Bình Phước 5 cái
- BVP Bình Thuận 5 cái
- BVL&amp;BP Ninh Thuận 10 cái
- BVL&amp;BP Tây Ninh 3 cái
-BV Phạm Ngọc Thạch TPHCM 84 cái
- TTKSBT An Giang 5 cái
- TTKSBT Bến Tre 10 cái
- BVL&amp;BP Cần Thơ 5 cái
- BV Mắt-Da liễu Cà Mau 5 cái
- BVP Hậu Giang  5 cái
- BVL&amp;BP Kiên Giang 5 cái
- BV 30/4 Sóc Trăng 10 cái
- BVP Vĩnh Long 5 cái
- BVP Đồng Tháp 20 cái
- BVP Long An 5 cái</t>
  </si>
  <si>
    <t>Tiếp nhận vắc xin Astra Zeneca để phòng COVID-19 do Chính phủ Nhật Bản viện trợ</t>
  </si>
  <si>
    <t>435/QĐ-BYT</t>
  </si>
  <si>
    <t xml:space="preserve">1,293 USD
</t>
  </si>
  <si>
    <t>Tiếp nhận vắc xin Astra Zeneca và test nhanh kháng nguyên SARS_CoV-2 để phòng, chống dịch COVID-19 do Hung-ga-ry viện trợ để phòng, chống dịch COVID-19 tại Việt Nam.</t>
  </si>
  <si>
    <t>447/QĐ-BYT</t>
  </si>
  <si>
    <t>Viện VSDT TW</t>
  </si>
  <si>
    <t>592,861 USD</t>
  </si>
  <si>
    <t>3,018 USD</t>
  </si>
  <si>
    <t>595,879 USD</t>
  </si>
  <si>
    <t>QĐ 4914/QĐ-BYT ngày 23/10/2021
- SYT tỉnh Nam Định: 98.000 test nhanh kháng nguyên 
- Viện VSDTTƯ: 2.000 test</t>
  </si>
  <si>
    <t>Tiếp nhận vắc xin AstraZeneca để phòng chống dịch COVID-19 do Chính phủ Vương quốc Bỉ viện trợ.</t>
  </si>
  <si>
    <t>445/QĐ-BYT</t>
  </si>
  <si>
    <t xml:space="preserve">1,295 USD
</t>
  </si>
  <si>
    <t>Tiếp nhận khoản viện trợ phi dự án do Tổ chức Sáng kiến Tiếp cận y tế Clinton (CHAI) tài trợ để phòng chống dịch COVID-19</t>
  </si>
  <si>
    <t>4343/QĐ-BYT</t>
  </si>
  <si>
    <t>2,106,000 USD</t>
  </si>
  <si>
    <t>7,800 USD</t>
  </si>
  <si>
    <t>4465/QĐ-BYT ngày 16/9/2021 và 4636/QĐ-BYT ngày 01/10/2021:
- Viện Pasteur TP.HCM 84.000 test
- SYT An Giang: 40.000 test
- SYT Thanh Hoá: 10.000 test
-BV ĐH Y Dược TP.HCM: 40.000 test
- BV Thống Nhất: 20.000 test
- BV TW Thái Nguyên: 2.000 test
-SYT Bình Dương: 29.000 test
-Viện VSDT Tây Nguyên: 45.000 test</t>
  </si>
  <si>
    <t>"Tiếp nhận vắc xin phòng COVID-19 và bơm kim tiêm" do Chính phủ Trung Quốc viện trợ không hoàn lại</t>
  </si>
  <si>
    <t>4362/QĐ-BYT</t>
  </si>
  <si>
    <t>240,326 USD</t>
  </si>
  <si>
    <t>13/9/2021</t>
  </si>
  <si>
    <t>Tiếp nhận, phân bổ trang thiết bị vật tư y tế để phòng, chống COVID-19 do WHO viện trợ.</t>
  </si>
  <si>
    <t>4398/QĐ-BYT</t>
  </si>
  <si>
    <t xml:space="preserve">Bệnh viện Chợ Rẫy </t>
  </si>
  <si>
    <t>1,805 USD</t>
  </si>
  <si>
    <t>0,314 USD</t>
  </si>
  <si>
    <t>20,45 USD</t>
  </si>
  <si>
    <t>4455 USD</t>
  </si>
  <si>
    <t>16/9/2021</t>
  </si>
  <si>
    <t>Tiếp nhận trang thiết bị y tế và phân bổ 16 máy thở để phòng, chống dịch COVID-19 do Quỹ Temasek, Singapore viện trợ</t>
  </si>
  <si>
    <t>4447/QĐ-BYT</t>
  </si>
  <si>
    <t>BV Đại học Y Hà Nội</t>
  </si>
  <si>
    <t>940.000 SGD</t>
  </si>
  <si>
    <t>175000 SGD</t>
  </si>
  <si>
    <t>3.200.000 SGD</t>
  </si>
  <si>
    <t>484.000 SGD</t>
  </si>
  <si>
    <t>600000 SGD</t>
  </si>
  <si>
    <t>45.000 SGD</t>
  </si>
  <si>
    <t>2.700 SGD</t>
  </si>
  <si>
    <t>21/9/2021</t>
  </si>
  <si>
    <t>Tiếp nhận 1.600 hòm lạnh kèm thiết bị theo dõi nhiệt độ do JICA viện trọ không hoàn lại</t>
  </si>
  <si>
    <t>4499/QĐ-BYT</t>
  </si>
  <si>
    <t>14,570 USD</t>
  </si>
  <si>
    <t>900,000 USD</t>
  </si>
  <si>
    <t>914,570 USD</t>
  </si>
  <si>
    <t>23/9/2021</t>
  </si>
  <si>
    <t>Viện trợ khẩn cấp các vật tư y tế của Ô-xtrây-lia cho Việt Nam để phòng, chống dịch COVID-19</t>
  </si>
  <si>
    <t>4519/QĐ-BYT</t>
  </si>
  <si>
    <t>BV ĐH Y HN</t>
  </si>
  <si>
    <t>1,007,616 AUD</t>
  </si>
  <si>
    <t>5,915 AUD</t>
  </si>
  <si>
    <t>17,134,756,096 AUD</t>
  </si>
  <si>
    <t>2,33 AUD</t>
  </si>
  <si>
    <t>715,776 AUD</t>
  </si>
  <si>
    <t>0,95 AUD</t>
  </si>
  <si>
    <t>291,840 AUD</t>
  </si>
  <si>
    <t>Phê duyệt Bệnh viện Thống Nhất tiếp nhận khoản viện trợ dung dịch sát khuẩn tay phòng COVID-19 do Công ty TNHH Borden (Singapore) viện trợ.</t>
  </si>
  <si>
    <t>4522/QĐ-BYT</t>
  </si>
  <si>
    <t>BV Thống Nhất</t>
  </si>
  <si>
    <t>69,120 USD</t>
  </si>
  <si>
    <t>Quý IV</t>
  </si>
  <si>
    <t>"Hỗ trợ vắc xin đề phòng, chống dịch COVID-19" do Chính quyền nhân dân khu tự trị dân tộc Choang Quảng Tây, Trung Quốc viện trợ.</t>
  </si>
  <si>
    <t>518/QĐ-BYT</t>
  </si>
  <si>
    <t>Tiếp nhận vật tư y tế để phòng, chống COVID-19 do Tổ chức hợp tác quốc tế Nhật Bản viện trợ.</t>
  </si>
  <si>
    <t>4690/QĐ-BYT</t>
  </si>
  <si>
    <t>122.019,302 USD</t>
  </si>
  <si>
    <t>Tiếp nhận máy PCR, kít xét nghiệm để phòng chống dịch COVID-19 do Hàn Quốc viện trợ.</t>
  </si>
  <si>
    <t>4702/QĐ-BYT</t>
  </si>
  <si>
    <t>BV Phổi TW</t>
  </si>
  <si>
    <t>404.076 USD</t>
  </si>
  <si>
    <t xml:space="preserve"> "Viện trợ khẩn cấp các trang thiết bị và vật tư y tế của Đức cho Việt Nam để phòng, chống dịch COVID-19"</t>
  </si>
  <si>
    <t>531/QĐ-BYT</t>
  </si>
  <si>
    <t>BVĐHYHN</t>
  </si>
  <si>
    <t>824.989,80 EUR</t>
  </si>
  <si>
    <t>22.743.022.519 đồng</t>
  </si>
  <si>
    <t>gồm nhiều loại</t>
  </si>
  <si>
    <t>564.322,55 EUR</t>
  </si>
  <si>
    <t>3791,15 EUR</t>
  </si>
  <si>
    <t>56.867,25 EUR</t>
  </si>
  <si>
    <t>10,19 EUR</t>
  </si>
  <si>
    <t>203.800 EUR</t>
  </si>
  <si>
    <t>"Tiếp nhận vắc xin AstraZeneca để phòng chống dịch COVID-19" do Chính phủ Hàn Quốc viện trợ không hoàn lại</t>
  </si>
  <si>
    <t>533/QĐ-BYT</t>
  </si>
  <si>
    <t>"Tiếp nhận vắc xin Astra Zeneca phòng COVID-19" do Chính phủ Cộng hòa Slovakia viện trợ</t>
  </si>
  <si>
    <t>4773/QĐ-BYT</t>
  </si>
  <si>
    <t>"Tiếp nhận vắc xin Astra Zeneca phòng COVID-19" do Chính phủ Chính phủ Ba Lan viện trợ</t>
  </si>
  <si>
    <t>4777/QĐ-BYT</t>
  </si>
  <si>
    <t>Tiếp nhận và phân bổ Khoản viện trợ phi dự án "1000 máy tạo oxy" do doanh nhân David Dương, Chủ tịch HĐQT Cty California Waste Solution, Hoa Kỳ viện trợ</t>
  </si>
  <si>
    <t>4787/QĐ-BYT</t>
  </si>
  <si>
    <t>TTHSTCNB COVID-19 Bệnh viện Bạch Mai</t>
  </si>
  <si>
    <t>3.000.000 USD</t>
  </si>
  <si>
    <t>13/10/2021</t>
  </si>
  <si>
    <t xml:space="preserve"> "Viện trợ khẩn cấp các tráng thiết bị và vật tư y tế cho Việt Nam phòng COVID-19" do Công ty Sea Logític Partner và Công ty Thiên Doanh của Trung Quốc viện trợ</t>
  </si>
  <si>
    <t>548/QĐ-BYT</t>
  </si>
  <si>
    <t>200.000 USD</t>
  </si>
  <si>
    <t>399.600 CNY</t>
  </si>
  <si>
    <t>14/10/2021</t>
  </si>
  <si>
    <t>Tiếp nhận và phân bổ "Viện trợ khẩn cấp các trang thiết bị và vật tư y tế đề phòng, chống dịch COVID-19" do Chính quyền nhân dân khu tự trị dân tộc Choang Quảng Tây, Trung Quốc viện trợ.</t>
  </si>
  <si>
    <t>549/QĐ-BYT</t>
  </si>
  <si>
    <t>22.550.000 RMB</t>
  </si>
  <si>
    <t>80.693.700.000 đồng</t>
  </si>
  <si>
    <t>16.000.000 RMB</t>
  </si>
  <si>
    <t>4.800.000 RMB</t>
  </si>
  <si>
    <t>75.000 RMB</t>
  </si>
  <si>
    <t>268.050.000 RMB</t>
  </si>
  <si>
    <t>QĐ 549/QĐ-BYT ngày 14/10/2021 về việc tiếp nhận và phân bổ trang thiết bị và vật tư y tế cho 04 tỉnh Quảng Ninh, Lạng Sơn, Hà Giang, Cao Bằng (chia đều cho mỗi tỉnh) và Bệnh viện Đại học Y Hà Nội nhận ECMO</t>
  </si>
  <si>
    <t>15/10/2021</t>
  </si>
  <si>
    <t>Tiếp nhận thiết bị y tế để phòng, chống dịch COVID-19 do Tổ chức Facing the World, Vương Quốc Anh viện trợ</t>
  </si>
  <si>
    <t>4820/QĐ-BYT</t>
  </si>
  <si>
    <t>Bệnh viện Hữu Nghị Việt Đức</t>
  </si>
  <si>
    <t>98.000 GBP</t>
  </si>
  <si>
    <t>Tiếp nhận vật tư y tế để phòng, chống COVID-19 do doanh nghiệp kiều bào tại Anh viện trợ</t>
  </si>
  <si>
    <t>4824/QĐ-BYT</t>
  </si>
  <si>
    <t>21.586,67 USD</t>
  </si>
  <si>
    <t>18/10/2021</t>
  </si>
  <si>
    <t>Tiếp nhận bổ sung trang thiết bị y tế để phòng, chống dịch COVID-19 do Singapore viện trợ</t>
  </si>
  <si>
    <t>4861/QĐ-BYT</t>
  </si>
  <si>
    <t>4882/QĐ-BYT</t>
  </si>
  <si>
    <t>Viện VSDTTƯ</t>
  </si>
  <si>
    <t>600.000 USD</t>
  </si>
  <si>
    <t>TT</t>
  </si>
  <si>
    <t>Loại</t>
  </si>
  <si>
    <t>Tổng số cam kết</t>
  </si>
  <si>
    <t>Đã phân phối, sử dụng</t>
  </si>
  <si>
    <t>Hàng hóa chưa sử dụng</t>
  </si>
  <si>
    <t>Hàng hóa còn lại theo Cam kết</t>
  </si>
  <si>
    <t>Thành tiền (triệu đồng)</t>
  </si>
  <si>
    <t>7=3-5</t>
  </si>
  <si>
    <t>8=4-6</t>
  </si>
  <si>
    <t>9=1-3</t>
  </si>
  <si>
    <t>10=2-4</t>
  </si>
  <si>
    <t>Tổng cộng</t>
  </si>
  <si>
    <t>I</t>
  </si>
  <si>
    <t>Trang thiết bị y tế</t>
  </si>
  <si>
    <t>II</t>
  </si>
  <si>
    <t>Vật tư</t>
  </si>
  <si>
    <t>Kem dưỡng ẩm</t>
  </si>
  <si>
    <t>III</t>
  </si>
  <si>
    <t>Sinh phẩm</t>
  </si>
  <si>
    <t>IV</t>
  </si>
  <si>
    <t>Thuốc</t>
  </si>
  <si>
    <t>Ghi chú:</t>
  </si>
  <si>
    <t>Tài trợ, viện trợ phi thương mại; nhà tài trợ không cung cấp giá trị</t>
  </si>
  <si>
    <t>Biểu 07</t>
  </si>
  <si>
    <t>BIỂU TỔNG HỢP TÌNH HÌNH PHÂN BỔ (Trang thiết bị y tế/vật tư/hóa chất/sinh phẩm/…….)</t>
  </si>
  <si>
    <t>Loại Máy thở/…</t>
  </si>
  <si>
    <t>Địa phương/Bộ, ngành</t>
  </si>
  <si>
    <t>Tổng số</t>
  </si>
  <si>
    <t>Từ nguồn NSTW</t>
  </si>
  <si>
    <t>Từ nguồn tài trợ, viện trợ</t>
  </si>
  <si>
    <t>Loại …</t>
  </si>
  <si>
    <t>…</t>
  </si>
  <si>
    <t>Cộng</t>
  </si>
  <si>
    <t>Loại…</t>
  </si>
  <si>
    <t>,,,</t>
  </si>
  <si>
    <t>Khẩu trang N95/FFP2</t>
  </si>
  <si>
    <t>Khẩu trang phẫu thuật</t>
  </si>
  <si>
    <t>Khẩu trang y tế/bảo hộ</t>
  </si>
  <si>
    <t>Bộ trang phục bảo hộ Y tế</t>
  </si>
  <si>
    <t>Test XN Kháng nguyên</t>
  </si>
  <si>
    <t>Máy thở oxy</t>
  </si>
  <si>
    <t>Máy tạo oxy</t>
  </si>
  <si>
    <t>Oxy lỏng (tấn)</t>
  </si>
  <si>
    <t>Cồn sát khuẩn tay</t>
  </si>
  <si>
    <t>1=2+3</t>
  </si>
  <si>
    <t>2=5+8</t>
  </si>
  <si>
    <t>4 =5+6+,,,</t>
  </si>
  <si>
    <t>Thành tiền 
(triệu đồng)</t>
  </si>
  <si>
    <t>A</t>
  </si>
  <si>
    <t xml:space="preserve">Tổng số </t>
  </si>
  <si>
    <t>B</t>
  </si>
  <si>
    <t>Tổng số đã phân bổ</t>
  </si>
  <si>
    <t>C</t>
  </si>
  <si>
    <t>Số còn lại chưa phân bổ</t>
  </si>
  <si>
    <t>Chi tiết số đã phân bổ</t>
  </si>
  <si>
    <t>Cơ quan Trung ương</t>
  </si>
  <si>
    <t>Bệnh viện Nhiệt đới TW</t>
  </si>
  <si>
    <t>Bệnh viện Phổi TW</t>
  </si>
  <si>
    <t>Bệnh viện Bạch Mai</t>
  </si>
  <si>
    <t>Bệnh viện Nhi TW</t>
  </si>
  <si>
    <t>Bệnh viện Nội Tiết TW</t>
  </si>
  <si>
    <t>Bệnh viện Lão Khoa TW</t>
  </si>
  <si>
    <t>Bệnh viện ĐH Y Hà Nội</t>
  </si>
  <si>
    <t>Bệnh viện Việt Đức</t>
  </si>
  <si>
    <t>Bệnh viện K</t>
  </si>
  <si>
    <t>Bệnh viện E</t>
  </si>
  <si>
    <t>Bệnh viện Chợ Rẫy</t>
  </si>
  <si>
    <t>TT HSTC người bệnh COVID-19 trực thuộc BV TW Huế tại TP.HCM</t>
  </si>
  <si>
    <t>TT HSTC người bệnh COVID-19 BV ĐH Y HN tại Bình Dương</t>
  </si>
  <si>
    <t>TT HSTC người bệnh COVID-19 trực thuộc Bv Nhi TW tại VĨnh Long</t>
  </si>
  <si>
    <t>BV Tâm thần TW 2</t>
  </si>
  <si>
    <t>BV Quân Y 103</t>
  </si>
  <si>
    <t>Văn phòng Quốc hội</t>
  </si>
  <si>
    <t>Uỷ ban dân tộc</t>
  </si>
  <si>
    <t>Bệnh viện ĐK TW Cần Thơ</t>
  </si>
  <si>
    <t>Viện Pháp y tâm thần TW Biên Hoà</t>
  </si>
  <si>
    <t xml:space="preserve">Viện trang thiết bị và công trình y tế </t>
  </si>
  <si>
    <t xml:space="preserve">Hội thầy thuốc trẻ Việt Nam </t>
  </si>
  <si>
    <t>BV ĐH Y Dược TPHCM</t>
  </si>
  <si>
    <t>BV TW Thái nguyên</t>
  </si>
  <si>
    <t>BV Quân y 175</t>
  </si>
  <si>
    <t>Địa phương</t>
  </si>
  <si>
    <t>SYT Bình Dương</t>
  </si>
  <si>
    <t>SYT Quảng Ngãi</t>
  </si>
  <si>
    <t>SYT Phú Yên</t>
  </si>
  <si>
    <t>SYT Đồng Nai</t>
  </si>
  <si>
    <t>SYT Long An</t>
  </si>
  <si>
    <t>SYT Đồng Tháp</t>
  </si>
  <si>
    <t>SYT Hưng Yên</t>
  </si>
  <si>
    <t>SYT Vĩnh Long</t>
  </si>
  <si>
    <t>SYT Kiên Giang</t>
  </si>
  <si>
    <t>SYT Đắk Lắk</t>
  </si>
  <si>
    <t>SYT Đắk Nông</t>
  </si>
  <si>
    <t xml:space="preserve">SYT Khánh Hoà </t>
  </si>
  <si>
    <t>SYT Thái Bình</t>
  </si>
  <si>
    <t>SYT Hậu Giang</t>
  </si>
  <si>
    <t>SYT TP.HCM</t>
  </si>
  <si>
    <t>SYT Tiền Giang</t>
  </si>
  <si>
    <t>Viện Pasteur TP.HCM</t>
  </si>
  <si>
    <t>Bệnh viện Phổi Phạm Hữu Chí</t>
  </si>
  <si>
    <t>TTKSBT Bình Dương</t>
  </si>
  <si>
    <t>TTKSBT Bình Phước</t>
  </si>
  <si>
    <t>BV Phổi Bình Thuận</t>
  </si>
  <si>
    <t>BV Lao &amp; Bệnh phổi Ninh Thuận</t>
  </si>
  <si>
    <t>BV Lao&amp;Bệnh phổi Tây Ninh</t>
  </si>
  <si>
    <t xml:space="preserve">BV Phạm Ngọc Thạch TP.HCM </t>
  </si>
  <si>
    <t>TTKSBT An Giang</t>
  </si>
  <si>
    <t>TTKSBT Bến Tre</t>
  </si>
  <si>
    <t>BV Lao&amp;Bệnh phổi Cần Thơ</t>
  </si>
  <si>
    <t>BV Mắt-Da liễu Cà Mau</t>
  </si>
  <si>
    <t>BV Phổi Hậu Giang</t>
  </si>
  <si>
    <t>BV Lao&amp;Bệnh Phổi Kiên Giang</t>
  </si>
  <si>
    <t>BV 30 tháng 4 Sóc Trăng</t>
  </si>
  <si>
    <t>BV Phổi Vĩnh Long</t>
  </si>
  <si>
    <t>BV Phổi Đồng Tháp</t>
  </si>
  <si>
    <t>BV Phổi Long An</t>
  </si>
  <si>
    <t>Bệnh viện Nhiệt đới TP.HCM</t>
  </si>
  <si>
    <t>TT Nhiệt đới Việt Nga</t>
  </si>
  <si>
    <t>Bệnh viện Thống Nhất</t>
  </si>
  <si>
    <t>SYT Sóc Trăng</t>
  </si>
  <si>
    <t>SYT Hà Nam</t>
  </si>
  <si>
    <t>SYT An Giang</t>
  </si>
  <si>
    <t>SYT Thanh Hoá</t>
  </si>
  <si>
    <t>Viện VSDT Tây Nguyên</t>
  </si>
  <si>
    <t>Biểu 02</t>
  </si>
  <si>
    <t>BIỂU TỔNG HỢP TÌNH HÌNH TÀI TRỢ, VIỆN TRỢ VẮC XIN PHÒNG COVID-19</t>
  </si>
  <si>
    <t>Tên vắc xin  - Nhà cung cấp</t>
  </si>
  <si>
    <t>Bộ Y tế đã tiếp nhận vắc xin</t>
  </si>
  <si>
    <t>Dự kiến tiếp nhận tháng …/2021</t>
  </si>
  <si>
    <r>
      <t>Số lượng</t>
    </r>
    <r>
      <rPr>
        <sz val="12"/>
        <color theme="1"/>
        <rFont val="Times New Roman"/>
        <family val="1"/>
      </rPr>
      <t xml:space="preserve"> (nghìn liều)</t>
    </r>
  </si>
  <si>
    <r>
      <t>Thành tiền</t>
    </r>
    <r>
      <rPr>
        <sz val="12"/>
        <color theme="1"/>
        <rFont val="Times New Roman"/>
        <family val="1"/>
      </rPr>
      <t xml:space="preserve"> (triệu đồng)</t>
    </r>
  </si>
  <si>
    <t>Nhà tài trợ</t>
  </si>
  <si>
    <t>NSTW</t>
  </si>
  <si>
    <t>Khác</t>
  </si>
  <si>
    <t>Giá trị vắc xin</t>
  </si>
  <si>
    <t>Chi phí tiếp nhận, vận chuyển, bảo quản,…</t>
  </si>
  <si>
    <t>Vắc xin AZ</t>
  </si>
  <si>
    <t>Covax Facility</t>
  </si>
  <si>
    <t>Chính phủ Nhật Bản</t>
  </si>
  <si>
    <t>Chính phủ Rumani</t>
  </si>
  <si>
    <t>Chính phủ Cộng hoà Ba Lan</t>
  </si>
  <si>
    <t>Chính phủ Ô-Xtrây-li-a</t>
  </si>
  <si>
    <t>Chính phủ Hung-ga-ry</t>
  </si>
  <si>
    <t>Chính phủ Vương quốc Bỉ</t>
  </si>
  <si>
    <t>Chính phủ Cộng hoà Séc</t>
  </si>
  <si>
    <t xml:space="preserve">Chính phủ Trung Quốc </t>
  </si>
  <si>
    <t>Tập đoàn Novatek Liên bang Nga</t>
  </si>
  <si>
    <t>Biểu 03</t>
  </si>
  <si>
    <t>BIỂU TỔNG HỢP TÌNH HÌNH PHÂN BỔ VẮC XIN PHÒNG COVID-19</t>
  </si>
  <si>
    <t>Số liều vắc xin mua từ nguồn NSTW và Quỹ Vắc xin</t>
  </si>
  <si>
    <t>Số liều vắc xin từ nguồn tài trợ, viện trợ</t>
  </si>
  <si>
    <t>Ghi chú</t>
  </si>
  <si>
    <t>Vắc xin Verocell</t>
  </si>
  <si>
    <t>Vắc xin Astra Zeneca</t>
  </si>
  <si>
    <t>Vắc xin Pfizer</t>
  </si>
  <si>
    <t>Vắc xin Abdala</t>
  </si>
  <si>
    <t>Vắc xin Hayat-Vax</t>
  </si>
  <si>
    <t>Thành tiền
(triệu dồng)</t>
  </si>
  <si>
    <t>Tổng số vắc xin đã nhận</t>
  </si>
  <si>
    <t>981,937.92 USD (sinh phẩm)
267,517,65 USD (phí v/c)</t>
  </si>
  <si>
    <t>Găng tay y tế: 950.000 đôi
Khẩu trang phẫu thuật: 1.230.250 
Khẩu trang bảo vệ: 188.000
Trang phục phẫu thuật: 150.000</t>
  </si>
  <si>
    <t>QĐ 4358/QĐ-BYT ngày 10/9/2021
- Bệnh viện Nhiệt đới TW (100.000 găng tay y tế, 130.250 Khẩu trang phẫu thuật, 15.000 Khẩu trang bảo vệ, 20.000 Bộ trang phục phẫu thuật)
-Bệnh viện Phổi TW(90.000 Găng tay y tế, 120.000 khẩu trang phẫu thuật, 33.000 Khẩu trang bảo vệ, 20.000 Bộ trang phục phẫu thuật)
–Bệnh viện Bạch Mai(90.000 Găng tay YT, 120.000 KT PT, 30.000 KT Bảo vệ, 20.000 trang phục phẫu thuật)
- Bệnh viện ĐH Y Hà Nội ( 250.000 Găng tay YT, 150.000 KT PT, 30.000 KT Bảo vệ, 30.000 Bộ trang phục phẫu thuật)
- Bệnh viện Việt Đức (70.000 Găng tay y tế, 150.000 KT PT, 10.000 KT BV, 10.000 Trang phục PT)
- Bệnh viện Nhi TW (70.000 Găng tay YT, 120.000 KT PT, 10.000 KT BV, 10.000 Bộ TT PT)
- Bệnh viện Nội Tiết TW (70.000 Găng tay YT, 120.000 KT PT, 15.000 KT BV, 10.000  Trang phục PT)
- Bệnh viện Lão khoa TW (70.000 Găng tay YT, 120.000 Khẩu trang PT, 15.000 KT BV, 10.000 Trang phục PT)
- Bệnh viện Quân Y 103 (70.000 GTYT, 100.000 KTPT, 15.000 KTBV, 10.000 Trang phục PT)
- Bệnh viện E (70.000 GTYT, 100.000 Khẩu trang PT,  15.000 Khẩu trang BV, 10.000 trang phục PT)</t>
  </si>
  <si>
    <t>4.176.000  liều vắc xin COVID-19 AstraZeneca</t>
  </si>
  <si>
    <t xml:space="preserve">2106 Bộ mồi và probe gen E (TiBMoL gen E)
1.929 Bộ mồi và probe gen RdRp: (TiBMoL gen RdRp)
6.000 ống lẫy mẫu bệnh phẩm
</t>
  </si>
  <si>
    <t>500.000 bơm kim tiêm tự khóa 0,5ml</t>
  </si>
  <si>
    <t>4.176.000 bơm kim tiêm tự khóa 0,5ml và 41.775 hộp an toàn</t>
  </si>
  <si>
    <t>1.000.000 bơm kim tiêm tự khóa 0,5ml và 10.000 hộp an toàn</t>
  </si>
  <si>
    <t>2.000.000 liều vắc xin Astra Zeneca</t>
  </si>
  <si>
    <t>143.500 chai cồn sát khuẩn tay</t>
  </si>
  <si>
    <t>33.759.600 chiếc bơm kim tiêm tự khóa 0,5 ml và 337.600 hộp an toàn</t>
  </si>
  <si>
    <t>2.000.040 liều vắc xin Moderna</t>
  </si>
  <si>
    <t>160.150 test xét nghiệm kháng nguyênCovid-19</t>
  </si>
  <si>
    <t>50.000 Khẩu trang y tế/Khẩu trang bảo hộ
25.000 Trang phục bảo hộ
25.000 chai cồn sát khuẩn
200 giường bệnh</t>
  </si>
  <si>
    <t>5.000.000 bơm kim tiêm
500.000 hộp an toàn
2.210 tủ lạnh
5 xe ô tô tải lạnh Mítubushi</t>
  </si>
  <si>
    <t>3.000.060 liều vắc xin Moderna</t>
  </si>
  <si>
    <t>10.000 liều vắc xin Spunik V</t>
  </si>
  <si>
    <t>10 máy thở oxy dòng cao</t>
  </si>
  <si>
    <t>300.000 liều AZ</t>
  </si>
  <si>
    <t>30 Máy thở
500.000 Kít xét nghiệm kháng nguyên
300.000 Khẩu trang</t>
  </si>
  <si>
    <t>501.600 liều vắc xin AZ</t>
  </si>
  <si>
    <t>100.000 Test xét nghiệm nhanh kháng nguyên</t>
  </si>
  <si>
    <t>206,105 khay thử nghiệm kháng nguyên SARS-CoV-2</t>
  </si>
  <si>
    <t>1.503.000 liều vắc xin AstraZeneca, 1,8 triệu chiếc bơm kim tiêm tự khóa
0,5ml và 18.000 hộp an toàn</t>
  </si>
  <si>
    <t>77 tủ bảo quản vắcxin phòng COVID-19</t>
  </si>
  <si>
    <t>8 tủ bảo quản vắc xin phòng COVID-19</t>
  </si>
  <si>
    <t>29.759.500 liều vắc xin AZ</t>
  </si>
  <si>
    <t>210.000 liều vắc xin AZ và 40.800 liều vắc xin Moderna</t>
  </si>
  <si>
    <t>250 máy tạo oxy, 12.000 khẩu trang N95 và 9.000 test kit phòng chống dịch COVID-19</t>
  </si>
  <si>
    <t>12.000 Kem dưỡng ẩm</t>
  </si>
  <si>
    <t>300 máy tạo ô-xy và 100 tấn ô-xy y tế dạng lỏng</t>
  </si>
  <si>
    <t>179.440 khay thử xét nghiệm kháng nguyên SARS-CoV-2</t>
  </si>
  <si>
    <t>200 máy tạo oxy</t>
  </si>
  <si>
    <t>86.680 liều vắc xin AZ</t>
  </si>
  <si>
    <t>100.000 Test nhanh Kháng nguyên 
100.000 liều vắc xin AZ</t>
  </si>
  <si>
    <t>100.000 liều vắc xin AZ</t>
  </si>
  <si>
    <t>270.000 Test dùng cho máy PCR</t>
  </si>
  <si>
    <t>2.000.000  lieu vắc xin SARS-CoV-2 (Vero Cell), Inactivated;
2.200.000  chiếc
bơm kim tiêm,</t>
  </si>
  <si>
    <t xml:space="preserve">70.000 chiếc khẩu trang FFPs
36.000 chiếc khẩu trang phẫu thuật
50 máy tạo oxy dòng cao HFNC
20 máy thở
3.660 trang phục bảo hộ y tế
</t>
  </si>
  <si>
    <t xml:space="preserve">
4.500 đôi găng tay y tế
Khẩu trang FFP2 200.000 chiếc  Khẩu trang KN95 50.000 chiếc 
Kính chắn chống giọt bắn 200.000 chiếc 
Bộ trang phục bảo hộ, tiệt trùng -
Yadu 100.000 chiếc 
Kính bảo vệ mắt 5.000 chiếc</t>
  </si>
  <si>
    <t>1.600 hòm lạnh kèm thiết bị theo dõi nhiệt độ</t>
  </si>
  <si>
    <t>307.200 chiếc khẩu trang phẫu thuật
307.200 chiếc khẩu trang N95</t>
  </si>
  <si>
    <t>86.400 chai cồn sát khuẩn tay</t>
  </si>
  <si>
    <t>800.000 liều vắc xin Vero Cell</t>
  </si>
  <si>
    <t>13.400 đôi găng tay y tế
26.720 trang phục bảo hộ y tế
20.800 khẩu trang phẫu thuật
2.560 chai nước rửa tay khô</t>
  </si>
  <si>
    <t>23.000 test dùng cho máy PCR
500 trang phục bảo hộ y tế
2 hệ thống Realtime PCR
2 máy chiết xuất axit nuclecic
23.040 Bộ chiết xuất axit nuclecic</t>
  </si>
  <si>
    <t xml:space="preserve">75 máy thở
15 monitor theo dõi bệnh nhân
20.000 máy đo độ bão hòa oxy trong máu
</t>
  </si>
  <si>
    <t>1.100.000 liều vắc xin AZ</t>
  </si>
  <si>
    <t>887.700 liều vắc xin AZ</t>
  </si>
  <si>
    <t>1.000 máy tạo oxy</t>
  </si>
  <si>
    <t>50.000 Test nhanh Kháng nguyên 
199.800 khẩu trang y tế
18.000 trang phục bảo hộ y tế
25 máy thở</t>
  </si>
  <si>
    <t>40.000 test dùng cho máy PCR
200.000 khẩu trang y tế
160.000 trang phục bảo hộ y tế
12 máy thở
4 hệ thống realtime PCR
64 monitor theo dõi bệnh nhân
4 hệ thống oxy
4 máy tách chiết tự động
1 hệ thống máy tuần hoàn ECMO</t>
  </si>
  <si>
    <t>7 Máy theo dõi bệnh nhân
Chủng loại: Carescape B450</t>
  </si>
  <si>
    <t>15.000 chiếc khẩu trang KN95</t>
  </si>
  <si>
    <t>tiếp nhận khoản viện trợ khẩn cấp trang thiết bị và vật tư y tế do Ngân hàng Meganbank và nhóm cộng đồng người Việt Nam tại Đài Loan cho Việt Nam để phòng chống Covid-19</t>
  </si>
  <si>
    <t>16 máy tạo oxy Philips
05 máy theo dõi bệnh nhân Elegant-800
5.000 bộ đồ bảo hộ
20 máy tạo oxy ALL-X</t>
  </si>
  <si>
    <t>4761/QĐ-BYT</t>
  </si>
  <si>
    <t>90.220 USD</t>
  </si>
  <si>
    <t>1.500 USD</t>
  </si>
  <si>
    <t>50.000 USD</t>
  </si>
  <si>
    <t>38720 USD</t>
  </si>
  <si>
    <t>200.000 test nhanh kháng nguyên
500.000 gạc mũi họng 150mm
100.000  Ống w/3ml nước muối đệm Phophat 10ml</t>
  </si>
  <si>
    <t>60 máy thở y tế 
 50.000 khẩu trang</t>
  </si>
  <si>
    <t>Tiếp nhận bơm kim tiêm và hộp an toàn để triển khai tiêm vắc xin phòng COVID-19 do KOICA, Hàn Quốc viện trợ
(Viện trợ bằng tiền là 2,5 triệu USD để mua BKT, do nhà tài trợ thực hiện mua sắm, ước tính khoảng 30 triệu BKT)</t>
  </si>
  <si>
    <t>05/6/2021</t>
  </si>
  <si>
    <t>08/7/2021</t>
  </si>
  <si>
    <t>09/7/2021</t>
  </si>
  <si>
    <t>05/8/2021</t>
  </si>
  <si>
    <t>Đơn vị thực hiện tiếp nhận</t>
  </si>
  <si>
    <t>08/8/2021</t>
  </si>
  <si>
    <t>03/9/2021</t>
  </si>
  <si>
    <t>09/9/2021</t>
  </si>
  <si>
    <t>04/10/2021</t>
  </si>
  <si>
    <t>6.182.807 USD</t>
  </si>
  <si>
    <t>4,317 USD</t>
  </si>
  <si>
    <t>10/10/2021</t>
  </si>
  <si>
    <t>08/10/2021</t>
  </si>
  <si>
    <t>12/10/2021</t>
  </si>
  <si>
    <t>20/10/2021</t>
  </si>
  <si>
    <t>200.000 USD
3,703,600 CNY</t>
  </si>
  <si>
    <t>Danh mục hàng</t>
  </si>
  <si>
    <t xml:space="preserve">Khoản viện trợ/
Nhà tài trợ </t>
  </si>
  <si>
    <t>TỔNG HỢP HÀNG VIỆN TRỢ NƯỚC NGOÀI PHÒNG CHỐNG COVID-19</t>
  </si>
  <si>
    <t>(Tính đến 31/10/2021)</t>
  </si>
  <si>
    <t>Tiếp nhận khoản viện trợ phi dự án do Công ty Lưới điện Phương Nam Trung Quốc (SCPG) và Tập đoàn Thái Bình Dương, Trung Quốc tài trợ cho Việt Nam phòng chống COVID 19.</t>
  </si>
  <si>
    <t>Đã sử dụng hết</t>
  </si>
  <si>
    <t>Đã phân bổ</t>
  </si>
  <si>
    <t>Đã phân bổ theo từng đợt gửi hàng của Nhà tài trợ</t>
  </si>
  <si>
    <t>Đã sử dụng hết 703,000 liều, còn lại 800,000 mới về ngày 30/10/2021 đang chờ kiểm định</t>
  </si>
  <si>
    <t>Đã phân bổ theo từng đợt gửi vắc xin của Nhà tài trợ</t>
  </si>
  <si>
    <t>Đã phân bổ cho BV ĐHYHN</t>
  </si>
  <si>
    <t>Đang trình QĐ phân bổ (mới nhận đủ hàng ngày 30/10/2021)</t>
  </si>
  <si>
    <t>Phân bổ theo đề nghị của nhà tài trợ, đang chờ hoàn thành thủ tục thông quan:
Sở Y tế Thành Phố Hồ Chí Minh: 300 máy;
- Sở Y tế tỉnh Bạc Liêu: 100 máy;
- Sở Y tế Long An: 100 máy;
- Sở Y tế tỉnh Kiên Giang: 150 máy;
- Sở Y tế Quảng Nam: 150 máy;
- Sở Y tế Thanh Hóa: 150 máy
- Bệnh viện Bạch Mai (Trung tâm Hồi sức tích cực người bệnh COVID –
19 tại Thành phố Hồ Chí Minh): 50 máy;</t>
  </si>
  <si>
    <t>Đang phân bổ</t>
  </si>
  <si>
    <t>Tổng giá trị ước tính (một số lô hàng không có giá trị thương mại, hoặc nhà tài trợ không cung cấp giá trị)</t>
  </si>
  <si>
    <t>518/QĐ-BYT, mới nhận đủ ngày 30/10/2021, đang chờ kiểm định</t>
  </si>
  <si>
    <t>23/10/2021</t>
  </si>
  <si>
    <t>571/QĐ-BYT</t>
  </si>
  <si>
    <t>Mới nhận vắc xin ngày 29/10/2021, đang chờ kiểm định</t>
  </si>
  <si>
    <t>200.000 liều vắc xin Sinopharm</t>
  </si>
  <si>
    <t>Tiếp nhận 200.000 liều vắc xin Sinopharm do Chính phủ Campuchia viện trợ</t>
  </si>
  <si>
    <t xml:space="preserve">BIỂU TỔNG HỢP  VẬT TƯ, HÓA CHẤT, SINH PHẨM, TRANG THIẾT BỊ 
PHÒNG, CHỐNG COVID-19 
</t>
  </si>
  <si>
    <t>22/10/2021</t>
  </si>
  <si>
    <t>Tiếp nhận vắc xin AstraZeneca để phòng COVID-19 do Chính phủ Nhật Bản viện trợ</t>
  </si>
  <si>
    <t>501.200 liều vắc xin AstraZeneca</t>
  </si>
  <si>
    <t>4903/QĐ-BYT</t>
  </si>
  <si>
    <t>Mới nhận vắc xin, đang chờ kiểm định</t>
  </si>
  <si>
    <t>Hàng tiếp nhận trong nước</t>
  </si>
  <si>
    <t>Máy thở chức năng cao</t>
  </si>
  <si>
    <t>Máy thở thông thường</t>
  </si>
  <si>
    <t xml:space="preserve">Hàng viện trợ nước ngoài </t>
  </si>
  <si>
    <t>Xe xét nghiệm lưu động</t>
  </si>
  <si>
    <t>Tủ lạnh</t>
  </si>
  <si>
    <t>Xe phục vụ tiêm chủng lưu động</t>
  </si>
  <si>
    <t>Ống thuốc dung môi tiêm vacxin</t>
  </si>
  <si>
    <t>BỘ Y TẾ</t>
  </si>
  <si>
    <t>Máy thở các loại</t>
  </si>
  <si>
    <t>Test PCR</t>
  </si>
  <si>
    <t>Test nhanh</t>
  </si>
  <si>
    <t>Thuốc Remdesivir (lọ)</t>
  </si>
  <si>
    <t>Thuốc Molnupiravir (viên)</t>
  </si>
  <si>
    <t>Casirivimab và Imdevimab</t>
  </si>
  <si>
    <t>Favipiravir</t>
  </si>
  <si>
    <t>Khẩu trang y tế</t>
  </si>
  <si>
    <t>Khẩu trang N95 và tương đương</t>
  </si>
  <si>
    <t>Bộ trang phục chống dịch cấp độ 2-3</t>
  </si>
  <si>
    <t>Bộ trang phục chống dịch cấp độ 4</t>
  </si>
  <si>
    <t>Xuyên Tâm liên (viên)</t>
  </si>
  <si>
    <t>Tủ lạnh -&lt; 75 độ C</t>
  </si>
  <si>
    <t>Trang thiết bị điều trị</t>
  </si>
  <si>
    <t>Trang thiết bị xét nghiệm</t>
  </si>
  <si>
    <t>Trang thiết bị phục vụ tiêm chủng</t>
  </si>
  <si>
    <t>Xe tải phục vụ vận chuyển vắc xin</t>
  </si>
  <si>
    <t>Phục vụ tiêm vắc xin phòng COVID19</t>
  </si>
  <si>
    <t>Phục vụ xét nghiệm</t>
  </si>
  <si>
    <t>Trang bị phòng hộ và điều trị</t>
  </si>
  <si>
    <t>Một số khoản viện trợ, tài trợ nhà tài trợ không cung cấp giá trị; Bộ Y tế đang đề nghị gửi hồ sơ để xác định giá trị.</t>
  </si>
  <si>
    <t>Máy XN PCR</t>
  </si>
  <si>
    <t>Máy tách chiết</t>
  </si>
  <si>
    <t>Xe tiêm lưu động</t>
  </si>
  <si>
    <t xml:space="preserve"> </t>
  </si>
  <si>
    <t>Bệnh viện Đa khoa TW Thái Nguyên</t>
  </si>
  <si>
    <t>Bệnh viện Phổi Trung ương</t>
  </si>
  <si>
    <t>Bệnh viện Nhi Trung ương</t>
  </si>
  <si>
    <t>Bệnh viện Đa khoa TW Quảng Nam</t>
  </si>
  <si>
    <t>Bệnh viện C Đà Nẵng</t>
  </si>
  <si>
    <t>Bệnh viện Lao-Phổi TW Phúc Yên (74)</t>
  </si>
  <si>
    <t>Bệnh viện Lao-Phổi Thanh Hóa (71)</t>
  </si>
  <si>
    <t>Bệnh viện Châm cứu</t>
  </si>
  <si>
    <t>Viện Kiểm định quốc gia vacxin và SP y tế</t>
  </si>
  <si>
    <t>Trường ĐHKT Hải Dương</t>
  </si>
  <si>
    <t>Bộ Quốc phòng</t>
  </si>
  <si>
    <t>Bệnh viện 103</t>
  </si>
  <si>
    <t>Bệnh viện quân y 175</t>
  </si>
  <si>
    <t xml:space="preserve">Hà Nội </t>
  </si>
  <si>
    <t>Vĩnh Phúc</t>
  </si>
  <si>
    <t>Bắc Ninh</t>
  </si>
  <si>
    <t>Quảng Ninh</t>
  </si>
  <si>
    <t>Hải Dương</t>
  </si>
  <si>
    <t>Hải Phòng</t>
  </si>
  <si>
    <t>Hưng Yên</t>
  </si>
  <si>
    <t>Thái Bình</t>
  </si>
  <si>
    <t>Hà Nam</t>
  </si>
  <si>
    <t>Nam Định</t>
  </si>
  <si>
    <t>Ninh Bình</t>
  </si>
  <si>
    <t>Hà Giang</t>
  </si>
  <si>
    <t>Cao Bằng</t>
  </si>
  <si>
    <t>Bắc Cạn</t>
  </si>
  <si>
    <t>Tuyên Quang</t>
  </si>
  <si>
    <t>Lào Cai</t>
  </si>
  <si>
    <t>Yên Bái</t>
  </si>
  <si>
    <t>Thái Nguyên</t>
  </si>
  <si>
    <t>Lạng Sơn</t>
  </si>
  <si>
    <t>Bắc Giang</t>
  </si>
  <si>
    <t>Phú Thọ</t>
  </si>
  <si>
    <t>Điện Biên</t>
  </si>
  <si>
    <t>Lai Châu</t>
  </si>
  <si>
    <t>Sơn La</t>
  </si>
  <si>
    <t>Hòa Bình</t>
  </si>
  <si>
    <t>Thanh Hóa</t>
  </si>
  <si>
    <t>Nghệ An</t>
  </si>
  <si>
    <t>Hà Tĩnh</t>
  </si>
  <si>
    <t>Quảng Bình</t>
  </si>
  <si>
    <t>Quảng Trị</t>
  </si>
  <si>
    <t>Thừa Thiên Huế</t>
  </si>
  <si>
    <t>Đà Nẵng</t>
  </si>
  <si>
    <t>Quảng Nam</t>
  </si>
  <si>
    <t>Quảng Ngãi</t>
  </si>
  <si>
    <t>Bình Định</t>
  </si>
  <si>
    <t>Phú Yên</t>
  </si>
  <si>
    <t>Khánh Hòa</t>
  </si>
  <si>
    <t>Ninh Thuận</t>
  </si>
  <si>
    <t>Bình Thuận</t>
  </si>
  <si>
    <t>Kon Tum</t>
  </si>
  <si>
    <t>Gia Lai</t>
  </si>
  <si>
    <t>Đắk Lắk</t>
  </si>
  <si>
    <t>Đắk Nông</t>
  </si>
  <si>
    <t>Lâm Đồng</t>
  </si>
  <si>
    <t>Bình Phước</t>
  </si>
  <si>
    <t>Tây Ninh</t>
  </si>
  <si>
    <t>Bình Dương</t>
  </si>
  <si>
    <t>Đồng Nai</t>
  </si>
  <si>
    <t>Bà Rịa - Vũng Tàu</t>
  </si>
  <si>
    <t>Long An</t>
  </si>
  <si>
    <t>Tiền Giang</t>
  </si>
  <si>
    <t>Bến Tre</t>
  </si>
  <si>
    <t>Trà Vinh</t>
  </si>
  <si>
    <t>Vĩnh Long</t>
  </si>
  <si>
    <t>Đồng Tháp</t>
  </si>
  <si>
    <t>An Giang</t>
  </si>
  <si>
    <t>Kiên Giang</t>
  </si>
  <si>
    <t>Cần Thơ</t>
  </si>
  <si>
    <t>Hậu Giang</t>
  </si>
  <si>
    <t>Sóc Trăng</t>
  </si>
  <si>
    <t>Bạc Liêu</t>
  </si>
  <si>
    <t>Cà Mau</t>
  </si>
  <si>
    <t>Kho Dã chiến</t>
  </si>
  <si>
    <t>Bệnh viện 108</t>
  </si>
  <si>
    <t>Hệ thống BV Vinmec</t>
  </si>
  <si>
    <t>Bệnh viện Y học cổ truyền quân đội</t>
  </si>
  <si>
    <t>Viện VSDT Trung ương</t>
  </si>
  <si>
    <t>Bệnh viện ĐH Y dược TP.HCM</t>
  </si>
  <si>
    <t>Bệnh viện 199 Đà Nẵng</t>
  </si>
  <si>
    <t>Bệnh viện ĐK Hải Dương</t>
  </si>
  <si>
    <t>Bệnh viện ĐK Bắc Giang</t>
  </si>
  <si>
    <t>Bệnh viện ĐK Phú Thọ</t>
  </si>
  <si>
    <t>Bệnh viện ĐK Đức Giang</t>
  </si>
  <si>
    <t>Bệnh viện Thanh Nhàn</t>
  </si>
  <si>
    <t>Trường ĐH Y tế công cộng</t>
  </si>
  <si>
    <t>Viện SR KST CT Quy Nhơn</t>
  </si>
  <si>
    <t>Bệnh viện ĐK Thống Nhất Đồng Nai</t>
  </si>
  <si>
    <t>Bệnh viện ĐK Bưu điện Tp. HCM</t>
  </si>
  <si>
    <t>Văn phòng Bộ Y tế</t>
  </si>
  <si>
    <t>Bơm khối</t>
  </si>
  <si>
    <t>Khí dung</t>
  </si>
  <si>
    <t>Máy đo huyết áp</t>
  </si>
  <si>
    <t>Phế dung kế</t>
  </si>
  <si>
    <t>Kít 24 giờ</t>
  </si>
  <si>
    <t>Nhiệt kế</t>
  </si>
  <si>
    <t>Mặt nạ các loại</t>
  </si>
  <si>
    <t>Bóng thở</t>
  </si>
  <si>
    <t>Phin lọc máy thở</t>
  </si>
  <si>
    <t xml:space="preserve">TỔNG HỢP TIẾP NHẬN, PHÂN BỔ VẬT TƯ, TEST KIT, TTB, THUỐC PHÒNG CHỐNG DỊCH COVID -19 </t>
  </si>
  <si>
    <t>Tổng cộng tiếp nhận</t>
  </si>
  <si>
    <t>Tổng cộng xuất cấp</t>
  </si>
  <si>
    <t>Còn lại</t>
  </si>
  <si>
    <t xml:space="preserve">TỔNG HỢP PHÂN BỔ VẬT TƯ, TEST KIT, TTB, THUỐC PHÒNG CHỐNG DỊCH COVID -19 </t>
  </si>
  <si>
    <t>Đơn vị, địa phương được phân bổ</t>
  </si>
  <si>
    <t>Chia ra</t>
  </si>
  <si>
    <t>Test xét nghiệm</t>
  </si>
  <si>
    <t>Trong đó</t>
  </si>
  <si>
    <t>Trang thiết bị</t>
  </si>
  <si>
    <t>Vật tư phòng chống dịch</t>
  </si>
  <si>
    <t>Máy thở HFNC</t>
  </si>
  <si>
    <t>Tủ lạnh     -75 độ C</t>
  </si>
  <si>
    <t>Hệ thống Oxy</t>
  </si>
  <si>
    <t>Máy tạo Oxy dòng cao HFNC</t>
  </si>
  <si>
    <t xml:space="preserve">Bơm điện </t>
  </si>
  <si>
    <t>Máy theo dõi nhịp tim</t>
  </si>
  <si>
    <t>Thuốc Remdesivir Vingroup tài trợ</t>
  </si>
  <si>
    <t>Thuốc Xuyên Tâm Liên do KG tài trợ</t>
  </si>
  <si>
    <t>AVIGAN</t>
  </si>
  <si>
    <t>Bộ mồi và probe gen RdRp: (TiBMoL gen RdRp)</t>
  </si>
  <si>
    <t>Kính chống giọt bắn</t>
  </si>
  <si>
    <t>Bộ và các cơ quan khác</t>
  </si>
  <si>
    <t>1.1</t>
  </si>
  <si>
    <t>Cục Quân Y - Bộ Quốc phòng</t>
  </si>
  <si>
    <t>1.2</t>
  </si>
  <si>
    <t>1.3</t>
  </si>
  <si>
    <t>1.4</t>
  </si>
  <si>
    <t>1.5</t>
  </si>
  <si>
    <t>1.6</t>
  </si>
  <si>
    <t>Bộ Tư lệnh Thủ Đô</t>
  </si>
  <si>
    <t>1.7</t>
  </si>
  <si>
    <t>Quân khu 1</t>
  </si>
  <si>
    <t>1.8</t>
  </si>
  <si>
    <t>Quân khu 2</t>
  </si>
  <si>
    <t>1.9</t>
  </si>
  <si>
    <t>Quân khu 3</t>
  </si>
  <si>
    <t>1.10</t>
  </si>
  <si>
    <t>Quân khu 4</t>
  </si>
  <si>
    <t>1.11</t>
  </si>
  <si>
    <t>Quân khu 5</t>
  </si>
  <si>
    <t>1.12</t>
  </si>
  <si>
    <t>Quân khu 7</t>
  </si>
  <si>
    <t>1.13</t>
  </si>
  <si>
    <t>Quân khu 9</t>
  </si>
  <si>
    <t>Bộ Công an</t>
  </si>
  <si>
    <t>Bộ Giao thông vận tải</t>
  </si>
  <si>
    <t>Bộ Khoa học công nghê</t>
  </si>
  <si>
    <t>Thông tấn xã VN</t>
  </si>
  <si>
    <t>Tòa án nhân dân tối cao</t>
  </si>
  <si>
    <t>Ban nội chính</t>
  </si>
  <si>
    <t>Bộ Ngoại giao</t>
  </si>
  <si>
    <t>Bệnh viện 199 - BCA</t>
  </si>
  <si>
    <t>Ban Quân dân y-QK2</t>
  </si>
  <si>
    <t>Ban BVCS sức khỏe CB TW</t>
  </si>
  <si>
    <t>Đài Tiếng nói Việt Nam</t>
  </si>
  <si>
    <t>Bệnh viện 354</t>
  </si>
  <si>
    <t>Bệnh viện Quân Y 7</t>
  </si>
  <si>
    <t>Bệnh viện Quân y 103</t>
  </si>
  <si>
    <t>Bộ Công thương vay hỗ trợ Lào và Campuchia</t>
  </si>
  <si>
    <t>Tặng QH hội các nước</t>
  </si>
  <si>
    <t>Vay xuất Nhật</t>
  </si>
  <si>
    <t>Tặng Bộ Y tế Lào</t>
  </si>
  <si>
    <t>Vay xuất tặng Australia</t>
  </si>
  <si>
    <t>Vay tặng Malaysia</t>
  </si>
  <si>
    <t>CDC Hà Nội (KT ĐH Đảng)</t>
  </si>
  <si>
    <t xml:space="preserve">Đại hội Đảng </t>
  </si>
  <si>
    <t>Hỗ trợ Lào PC dịch</t>
  </si>
  <si>
    <t>Hỗ trợ Campuchia PC dịch</t>
  </si>
  <si>
    <t>Ủy ban dân tộc</t>
  </si>
  <si>
    <t>Phòng 06-C03 Bộ Công An</t>
  </si>
  <si>
    <t>Văn phòng Chính phủ</t>
  </si>
  <si>
    <t>Văn phòng Chủ tịch nước</t>
  </si>
  <si>
    <t>Địa phương (Sở Y tế)</t>
  </si>
  <si>
    <t>Bà Rịa Vũng Tàu</t>
  </si>
  <si>
    <t xml:space="preserve">Bình Phước </t>
  </si>
  <si>
    <t>Hà Nội</t>
  </si>
  <si>
    <t>Hoà Bình</t>
  </si>
  <si>
    <t>Khánh Hoà</t>
  </si>
  <si>
    <t>Lạng sơn</t>
  </si>
  <si>
    <t xml:space="preserve">Quảng Nam </t>
  </si>
  <si>
    <t>Thanh Hoá</t>
  </si>
  <si>
    <t>Tp. Hồ Chí Minh</t>
  </si>
  <si>
    <t xml:space="preserve">Trà Vinh </t>
  </si>
  <si>
    <t>Các đơn vị trực thuộc Bộ Y tế và địa phương</t>
  </si>
  <si>
    <t>Bệnh viện Chợ Rẫy (Trung tâm hồi sức COVID-19 TP.Hồ Chí Minh và khu Hồi sức điều trị người bệnh COVID-19 tại Bệnh viện Chợ Rẫy)</t>
  </si>
  <si>
    <t>Trung tâm Hồi sức tích cực người bệnh COVID-19 trực thuộc Bệnh viện TW Huế tại TPHCM</t>
  </si>
  <si>
    <t>Trung tâm Hồi sức tích cực người bệnh COVID-19 trực thuộc Bệnh viện Bạch Mai tại TPHCM</t>
  </si>
  <si>
    <t>Trung tâm Hồi sức tích cực người bệnh COVID-19 trực thuộc Bệnh viện BV Hữu Nghị Việt Đức tại TPHCM</t>
  </si>
  <si>
    <t>Trung tâm Hồi sức tích cực người bệnh COVID-19 (Bệnh viện Đại học Y dược TP. Hồ Chí Minh)</t>
  </si>
  <si>
    <t>Trung tâm Hồi sức tích cực người bệnh COVID-19 trực thuộc Bệnh viện ĐK TW Thái Nguyên tại Long An</t>
  </si>
  <si>
    <t>Trung tâm Hồi sức tích cực người bệnh COVID-19 trực thuộc Bệnh viện Nhi TW tại Vĩnh Long</t>
  </si>
  <si>
    <t>Bệnh viện Đa khoa TW Cần Thơ (Trung tâm hồi sức COVID-19)</t>
  </si>
  <si>
    <t>Trung tâm Hồi sức tích cực người bệnh COVID-19 trực thuộc Bệnh viện Phổi TW tại Đồng Nai</t>
  </si>
  <si>
    <t>Bệnh viện ĐH Y HN (Trung tâm hồi sức COVID-19 tỉnh Bình Dương) BV điều trị người bệnh COVID-19 trực thuộc Bệnh viện ĐH Y HN</t>
  </si>
  <si>
    <t xml:space="preserve">Bệnh viện Nhiệt đới TW </t>
  </si>
  <si>
    <t>Bệnh viện TW Huế</t>
  </si>
  <si>
    <t>BVĐK Trung ương Thái Nguyên</t>
  </si>
  <si>
    <t>BV VN Thụy Điển Uông Bí</t>
  </si>
  <si>
    <t>Bệnh viện ĐK TW Quảng Nam</t>
  </si>
  <si>
    <t xml:space="preserve">Bệnh viện Hữu Nghị </t>
  </si>
  <si>
    <t>Bệnh viện Hữu nghị Việt Nam - Cu ba Đồng Hới</t>
  </si>
  <si>
    <t>Bệnh viện Lão khoa TW</t>
  </si>
  <si>
    <t>Bệnh viện Phụ sản TW</t>
  </si>
  <si>
    <t>Bệnh viện Nội tiết TW</t>
  </si>
  <si>
    <t>Bệnh viện Điều dưỡng và PHCN TW</t>
  </si>
  <si>
    <t>Bệnh viện phong và Da liễu Quy Hòa</t>
  </si>
  <si>
    <t>Viện Pháp y quốc gia</t>
  </si>
  <si>
    <t>Trường Đại học Kỹ thuật Y Dược Đà Nẵng</t>
  </si>
  <si>
    <t>Trường Đại học Kỹ thuật Y tế Hải Dương</t>
  </si>
  <si>
    <t>Trường Đại học Y Hà Nội</t>
  </si>
  <si>
    <t>Trường Đại học Điều dưỡng Nam Định</t>
  </si>
  <si>
    <t>Trường Đại học Y Dược Thái Bình</t>
  </si>
  <si>
    <t>Trường Đại học Y Dược Cần Thơ</t>
  </si>
  <si>
    <t>Viện Pháp y tâm thần TW Biên Hòa</t>
  </si>
  <si>
    <t>Bệnh viện Tâm thần Trung ương 2</t>
  </si>
  <si>
    <t>Viện Y học biển</t>
  </si>
  <si>
    <t>Cục Quản lý Môi trường Y tế</t>
  </si>
  <si>
    <t>Cục Quản lý Khám, chữa bệnh</t>
  </si>
  <si>
    <t>Bệnh viện 30 tháng 4</t>
  </si>
  <si>
    <t>Bệnh viện Lao và Bênh phổi Cần Thơ</t>
  </si>
  <si>
    <t>Bệnh viện Lao và Bệnh phổi Kiên Giang</t>
  </si>
  <si>
    <t>Bệnh viện Lao và Bệnh phổi Ninh Thuận</t>
  </si>
  <si>
    <t>Bệnh viện Lao và Bệnh phổi Tây Ninh</t>
  </si>
  <si>
    <t>Bệnh viện Mắt - Da Liễu Cà Mau</t>
  </si>
  <si>
    <t>Bệnh viện Phạm Ngọc Thạch TP.HCM</t>
  </si>
  <si>
    <t xml:space="preserve">Bệnh viện Phổi Bình Thuận </t>
  </si>
  <si>
    <t>Bệnh viện Phổi Đồng Tháp</t>
  </si>
  <si>
    <t>Bệnh viện Phổi Hậu Giang</t>
  </si>
  <si>
    <t>Bệnh viện Phổi Phạm Hữu Trí</t>
  </si>
  <si>
    <t>Bệnh viện Phổi Vĩnh Long</t>
  </si>
  <si>
    <t>Bệnh viện Nhiệt đới TP.Hồ Chí Minh</t>
  </si>
  <si>
    <t>Trung tâm nhiệt đới Việt Nga (Hỗ trợ cho Tân Uyên, Bình Dương)</t>
  </si>
  <si>
    <t>TTKSBT Bà Rịa - Vũng Tàu</t>
  </si>
  <si>
    <t>TTKSBT Bắc Giang</t>
  </si>
  <si>
    <t>TTKSBT Bắc Kạn</t>
  </si>
  <si>
    <t>TTKSBT Bạc Liêu</t>
  </si>
  <si>
    <t>TTKSBT Bắc Ninh</t>
  </si>
  <si>
    <t>TTKSBT Bình Định</t>
  </si>
  <si>
    <t>TTKSBT Bình Thuận</t>
  </si>
  <si>
    <t>TTKSBT Cà Mau</t>
  </si>
  <si>
    <t>TTKSBT Cần Thơ</t>
  </si>
  <si>
    <t>TTKSBT Cao Bằng</t>
  </si>
  <si>
    <t>TTKSBT Đà Nẵng</t>
  </si>
  <si>
    <t>TTKSBT Đắk Lắk</t>
  </si>
  <si>
    <t>TTKSBT Đắk Nông</t>
  </si>
  <si>
    <t>TTKSBT Điện Biên</t>
  </si>
  <si>
    <t>TTKSBT Đồng Nai</t>
  </si>
  <si>
    <t>TTKSBT Đồng Tháp</t>
  </si>
  <si>
    <t>TTKSBT Gia Lai</t>
  </si>
  <si>
    <t>TTKSBT Hà Giang</t>
  </si>
  <si>
    <t>TTKSBT Hà Nam</t>
  </si>
  <si>
    <t>TTKSBT Hà Nội</t>
  </si>
  <si>
    <t>TTKSBT Hà Tĩnh</t>
  </si>
  <si>
    <t>TTKSBT Hải Dương</t>
  </si>
  <si>
    <t>TTKSBT Hải Phòng</t>
  </si>
  <si>
    <t>TTKSBT Hậu Giang</t>
  </si>
  <si>
    <t>TTKSBT Hoà Bình</t>
  </si>
  <si>
    <t>TTKSBT Hưng Yên</t>
  </si>
  <si>
    <t xml:space="preserve">TTKSBT Khánh Hoà </t>
  </si>
  <si>
    <t>TTKSBT Kiên Giang</t>
  </si>
  <si>
    <t>TTKSBT Kontum</t>
  </si>
  <si>
    <t>TTKSBT Lai Châu</t>
  </si>
  <si>
    <t>TTKSBT Lâm Đồng</t>
  </si>
  <si>
    <t>TTKSBT Lạng Sơn</t>
  </si>
  <si>
    <t>TTKSBT Lào Cai</t>
  </si>
  <si>
    <t>TTKSBT Long An</t>
  </si>
  <si>
    <t>TTKSBT Nam Định</t>
  </si>
  <si>
    <t>TTKSBT Nghệ An</t>
  </si>
  <si>
    <t>TTKSBT Ninh Bình</t>
  </si>
  <si>
    <t>TTKSBT Ninh Thuận</t>
  </si>
  <si>
    <t>TTKSBT Phú Thọ</t>
  </si>
  <si>
    <t>TTKSBT Phú Yên</t>
  </si>
  <si>
    <t>TTKSBT Quảng Bình</t>
  </si>
  <si>
    <t>TTKSBT Quảng Nam</t>
  </si>
  <si>
    <t>TTKSBT Quảng Ngãi</t>
  </si>
  <si>
    <t>TTKSBT Quảng Ninh</t>
  </si>
  <si>
    <t>TTKSBT Quảng Trị</t>
  </si>
  <si>
    <t>TTKSBT Sóc Trăng</t>
  </si>
  <si>
    <t>TTKSBT Sơn La</t>
  </si>
  <si>
    <t>TTKSBT Tây Ninh</t>
  </si>
  <si>
    <t>TTKSBT Thái Bình</t>
  </si>
  <si>
    <t>TTKSBT Thái Nguyên</t>
  </si>
  <si>
    <t>TTKSBT Thanh Hoá</t>
  </si>
  <si>
    <t>TTKSBT Thừa Thiên Huế</t>
  </si>
  <si>
    <t>TTKSBT Tiền Giang</t>
  </si>
  <si>
    <t>TTKSBT TP.HCM</t>
  </si>
  <si>
    <t>TTKSBT Trà Vinh</t>
  </si>
  <si>
    <t>TTKSBT Tuyên Quang</t>
  </si>
  <si>
    <t>TTKSBT Vĩnh Long</t>
  </si>
  <si>
    <t>TTKSBT Vĩnh Phúc</t>
  </si>
  <si>
    <t>TTKSBT Yên Bái</t>
  </si>
  <si>
    <t>Bệnh viện Tâm thần Biên Hòa</t>
  </si>
  <si>
    <t>Hội thầy thuốc trẻ Việt Nam</t>
  </si>
  <si>
    <t>Bệnh viện Huyết học truyền máu TW</t>
  </si>
  <si>
    <t>Bệnh viện Hoa Lâm</t>
  </si>
  <si>
    <t>Bệnh viện GTVT</t>
  </si>
  <si>
    <t>Bệnh viện tâm thần TW 1</t>
  </si>
  <si>
    <t>Bệnh viện Tai mũi Họng Trung ương</t>
  </si>
  <si>
    <t>Bệnh viện Y học cổ truyền TƯ</t>
  </si>
  <si>
    <t>Bệnh viện Bỏng Lê Hữu Trác</t>
  </si>
  <si>
    <t>Bệnh viện 71 trung ương</t>
  </si>
  <si>
    <t>Bệnh viện phong và Da liễu Quỳnh Lập</t>
  </si>
  <si>
    <t>Khẩu trang N95+FFP2</t>
  </si>
  <si>
    <t>Tủ lạnh      2-8 độ C</t>
  </si>
  <si>
    <t>Hệ thống realtime PCR</t>
  </si>
  <si>
    <t>SỐ TIẾP NHẬN</t>
  </si>
  <si>
    <t>SỐ ĐÃ XUẤT CẤP</t>
  </si>
  <si>
    <t>SỐ TỒN</t>
  </si>
  <si>
    <t>PHỤ LỤC 3A</t>
  </si>
  <si>
    <t>PHỤ LỤC 3B</t>
  </si>
  <si>
    <t>4=5+...+20</t>
  </si>
  <si>
    <t>21=22+...+25</t>
  </si>
  <si>
    <t>26=27+…+ 37</t>
  </si>
  <si>
    <t>(Kèm theo Công văn số            /BYT-KHTC ngày          tháng       năm 2021)</t>
  </si>
  <si>
    <t>4=5+6</t>
  </si>
  <si>
    <t>7=8+9</t>
  </si>
  <si>
    <t xml:space="preserve">Ghi chú: </t>
  </si>
  <si>
    <t>(**) Đã giao cho Bộ Quốc phòng quản lý, vận hành</t>
  </si>
  <si>
    <t>Xe xét nghiệm lưu động (*)</t>
  </si>
  <si>
    <t>Xe tải phục vụ vận chuyển vắc xin (**)</t>
  </si>
  <si>
    <t>Hộp an toàn (***)</t>
  </si>
  <si>
    <t>Bơm Kim tiêm (***)</t>
  </si>
  <si>
    <t>Ống thuốc dung môi tiêm vacxin (***)</t>
  </si>
  <si>
    <t>(***) Đã phân bổ cho Viện VSDT TW</t>
  </si>
  <si>
    <t>(*) Đã tạm giao cho các đơn vị, địa phương sử dụng</t>
  </si>
  <si>
    <t xml:space="preserve">       </t>
  </si>
  <si>
    <t>CHI TIẾT PHÂN BỔ THUỐC, SẢN PHẨM HỖ TRỢ ĐIỀU TRỊ COVID-19</t>
  </si>
  <si>
    <t>ĐỊA ĐƠN VỊ/ĐỊA PHƯƠNG</t>
  </si>
  <si>
    <t>Remdesivir 
(lọ)</t>
  </si>
  <si>
    <t>AVIGAN
(viên)</t>
  </si>
  <si>
    <t>Casirivimab và Imdevimab (lọ)</t>
  </si>
  <si>
    <t>GHI CHÚ</t>
  </si>
  <si>
    <t>SỐ LỌ</t>
  </si>
  <si>
    <t>lọ</t>
  </si>
  <si>
    <t>ĐÃ NHẬP KHO</t>
  </si>
  <si>
    <t>Tổng số đã xuất cấp</t>
  </si>
  <si>
    <t>TỒN</t>
  </si>
  <si>
    <t>Các TT Hồi sức COVID-19</t>
  </si>
  <si>
    <t>Trung tâm hồi sức COVID-19 TP.Hồ Chí Minh và khu Hồi sức điều trị người bệnh COVID-19 tại Bệnh viện Chợ Rẫy</t>
  </si>
  <si>
    <t>BV điều trị người bệnh COVID-19 trực thuộc Bệnh viện ĐH Y HN</t>
  </si>
  <si>
    <t>Bệnh viện ĐK TW Huế</t>
  </si>
  <si>
    <t>Bệnh viện Thống nhất</t>
  </si>
  <si>
    <t>Bệnh viện Đa khoa TW Cần Thơ</t>
  </si>
  <si>
    <t>Bệnh viện Đại học Y Dược HCM</t>
  </si>
  <si>
    <t>Bệnh viện Đại học Y HN</t>
  </si>
  <si>
    <t>Viện Huyết học truyền máu TW</t>
  </si>
  <si>
    <t>Hệ thống Bệnh viện Vinmec</t>
  </si>
  <si>
    <t>Bệnh viện Giao thông vận tải</t>
  </si>
  <si>
    <t xml:space="preserve">Cục Quân y </t>
  </si>
  <si>
    <t>Bệnh viện Trung ương quân đội 108</t>
  </si>
  <si>
    <t>Sở Y tế các tỉnh/thành phố</t>
  </si>
  <si>
    <t xml:space="preserve">Hồ Chí Minh </t>
  </si>
  <si>
    <t>TỔNG HỢP ĐỀ NGHỊ - HỖ TRỢ THUỐC REMDESIVIER</t>
  </si>
  <si>
    <t>TỔNG CỘNG</t>
  </si>
  <si>
    <t>ĐỢT 1 (QĐ 3769)</t>
  </si>
  <si>
    <t>ĐỢT 2 (QĐ 3969)</t>
  </si>
  <si>
    <t>ĐỢT 3 (4051)</t>
  </si>
  <si>
    <t>ĐỢT 4  (QĐ 4106)</t>
  </si>
  <si>
    <t>ĐỢT 5</t>
  </si>
  <si>
    <t>ĐỢT 6 (QĐ 4356)</t>
  </si>
  <si>
    <t>ĐỢT 7 (QĐ 4660)</t>
  </si>
  <si>
    <t>ĐỢT 7 (QĐ 4660) Dieu chinh</t>
  </si>
  <si>
    <t>ĐỢT 8 (4843)</t>
  </si>
  <si>
    <t>ĐỢT 9 (4925)</t>
  </si>
  <si>
    <t>ĐỢT 10 (5145)</t>
  </si>
  <si>
    <t>ĐỢT 12 (5310)</t>
  </si>
  <si>
    <t>ĐỢT 13 (5310)</t>
  </si>
  <si>
    <t>ĐỢT 14 (5539)</t>
  </si>
  <si>
    <t>I. CÁC TT HSTC</t>
  </si>
  <si>
    <t>Bệnh viện Bạch Mai (Trung tâm Hồi sức tích cực người bệnh COVID-19 trực thuộc tại TPHCM)</t>
  </si>
  <si>
    <t>Bệnh viện TW Huế (Trung tâm Hồi sức tích cực người bệnh COVID-19 trực thuộc tại TPHCM)</t>
  </si>
  <si>
    <t xml:space="preserve">BV Hữu Nghị Việt Đức (Trung tâm Hồi sức tích cực người bệnh COVID-19 trực thuộc Bệnh viện tại TPHCM) </t>
  </si>
  <si>
    <t xml:space="preserve">Bệnh viện Đại học Y dược TP. Hồ Chí Minh (Trung tâm Hồi sức tích cực người bệnh COVID-19) </t>
  </si>
  <si>
    <t>Bệnh viện ĐH Y HN (Trung tâm hồi sức COVID-19 tỉnh Bình Dương)</t>
  </si>
  <si>
    <t>Bệnh viện Nhi TW (Trung tâm Hồi sức tích cực người bệnh COVID-19 tại Vĩnh Long)</t>
  </si>
  <si>
    <t>Bệnh viện Đa khoa TW Thái Nguyên (Trung tâm Hồi sức tích cực người bệnh COVID-19 tại Long An)</t>
  </si>
  <si>
    <t>Bệnh viện Phổi Trung ương (Trung tâm Hồi sức tích cực người bệnh COVID-19 tại Đồng Nai)</t>
  </si>
  <si>
    <t>BV Nhi TW</t>
  </si>
  <si>
    <t>Bệnh viện ĐH Y HN</t>
  </si>
  <si>
    <t>BỘ, NGÀNH</t>
  </si>
  <si>
    <t>Cục QY - Bộ QP</t>
  </si>
  <si>
    <t>Cục YT- BCA</t>
  </si>
  <si>
    <t>ĐỊA PHƯƠNG</t>
  </si>
  <si>
    <t>TỔNG HỢP ĐỀ NGHỊ - HỖ TRỢ THUỐC CASIRIVIMAB</t>
  </si>
  <si>
    <t>ĐỢT 1 (QĐ 5383)</t>
  </si>
  <si>
    <t>ĐỢT 2 (QĐ 5459</t>
  </si>
  <si>
    <t>ĐỢT 3 (5538)</t>
  </si>
  <si>
    <t>SỐ LIỀU</t>
  </si>
  <si>
    <t>SỐ CAM KẾT</t>
  </si>
  <si>
    <t>(Tính đến 04/12/2021)</t>
  </si>
  <si>
    <t>Tổng giá trị ước tính (một số lô hàng không có giá trị thương mại, hoặc nhà tài trợ không cung cấp giá trị viện trợ bằng tiền)</t>
  </si>
  <si>
    <t>Test nhanh Kháng thể</t>
  </si>
  <si>
    <t xml:space="preserve">Bóng thở cầm tay </t>
  </si>
  <si>
    <t>Phin lọc máy thở Flo Guard</t>
  </si>
  <si>
    <t>Máy khí dung</t>
  </si>
  <si>
    <t>Ổng thở, van thở, túi thở, mũ trùm thở, van nối</t>
  </si>
  <si>
    <t>Dung dịch sát khuẩn</t>
  </si>
  <si>
    <t>Máy truyền dịch</t>
  </si>
  <si>
    <t>Máy X-Quang di động</t>
  </si>
  <si>
    <t>VNĐ</t>
  </si>
  <si>
    <t>23/02/2021</t>
  </si>
  <si>
    <t>Tiếp nhận 10.000 khẩu trang N95 do Hoa Kỳ viện trợ để phòng
chống dịch COVID 19 tại Việt Nam</t>
  </si>
  <si>
    <t>10.000 khẩu trang N95</t>
  </si>
  <si>
    <t>1373/QĐ-BYT</t>
  </si>
  <si>
    <t>5309/QĐ-BYT ngày 17/11/2021
BVĐK Đức Giang: 10.000</t>
  </si>
  <si>
    <t>10/3/2021</t>
  </si>
  <si>
    <t>Tiếp nhận khoản viện trợ phi dự án “Hỗ trợ bổ sung dây chuyền lạnh trong tiêm chủng mở rộng” do WHO viện trợ</t>
  </si>
  <si>
    <t>212 tủ lạnh chuyên dụng TCW 4000AC và bộ phụ tùng</t>
  </si>
  <si>
    <t>1503/QĐ-BYT</t>
  </si>
  <si>
    <t>242.000 USD</t>
  </si>
  <si>
    <t xml:space="preserve">Đã sử dụng hết
Quyết định 1821/QĐ-BYT ngày 07/04/2021 về việc phân bổ vắc xin phòng COVID-19 đợt 2
Quyết định 2499/QĐ-BYT ngày 20/05/2021 về việc phân bổ vắc xin phòng COVID-19 đợt 3
Quyết định 3600/QĐ-BYT ngày 28/7/2021 về việc phân bổ vắc xin phòng COVID-19 đợt 16
</t>
  </si>
  <si>
    <t xml:space="preserve">202.176 mồi và probe gen E (TiBMoL gen E)
185.184 Bộ mồi và probe gen RdRp: (TiBMoL gen RdRp)
6.000 ống lẫy mẫu bệnh phẩm
</t>
  </si>
  <si>
    <t>Đã sử dụng hết
CV số 509/VSDTTƯ-TCQG ngày 08/4/2021 về việc phân bổ vắc xin, bơm kim tiêm phòng COVID-19</t>
  </si>
  <si>
    <t>Đã sử dụng hết
Công văn số 673/VSDTTƯ-TCQG ngày 06/05/2021 và CV số 948/VSDTTƯ-TCQG 16/06/2021 phân bổ cho 63 tỉnh, thành phố</t>
  </si>
  <si>
    <t xml:space="preserve">QĐ 4358/QĐ-BYT ngày 10/9/2021
Găng tay y tế: 
(BV Nhiệt đới TW: 100.000); (BV Phổi TƯ: 90.000); (BV Bạch Mai: 90.000); (BVĐHYHN: 250.000); (BV Việt Đức: 70.000); (BVNhi TƯ: 70.000); (BV Nội tiết TƯ: 70.000); (BV Lão khoa TƯ: 70.000); (BV Quân Y 103: 70.000); (BV E: 70.000).
Khẩu trang phẫu thuật: 
(BV Nhiệt đới TW: 130.250); (BV Phổi TƯ: 120.000); (BV Bạch Mai: 120.000); (BVĐHYHN: 150.000); (BV Việt Đức: 150.000); (BVNhi TƯ: 120.000); (BV Nội tiết TƯ: 120.000); (BV Lão khoa TƯ: 120.000); (BV Quân Y 103: 100.000); (BV E: 100.000).
Khẩu trang bảo vệ: 
(BV Nhiệt đới TW: 15.000); (BV Phổi TƯ: 33.000); (BV Bạch Mai: 30.000); (BVĐHYHN: 30.000); (BV Việt Đức: 10.000); (BVNhi TƯ: 10.000); (BV Nội tiết TƯ: 15.000); (BV Lão khoa TƯ: 15.000); (BV Quân Y 15: 15.000); (BV E: 15.000).
Bộ tranng phục phẫt thuật: 
(BV Nhiệt đới TW: 20.000); (BV Phổi TƯ: 20.000); (BV Bạch Mai: 20.000); (BVĐHYHN: 30.000); (BV Việt Đức: 10.000); (BVNhi TƯ: 10.000); (BV Nội tiết TƯ: 10.000); (BV Lão khoa TƯ: 10.000); (BV Quân Y 15: 10.000); (BV E: 10.000).
</t>
  </si>
  <si>
    <t>Đã sử dụng hết
Công văn số 1080/VSDTTƯ-TCQG ngày 29/06/2021 phân bổ cho 63 tỉnh, thành phố</t>
  </si>
  <si>
    <t xml:space="preserve">Đã sử dụng hết
- Quyết định số 2971/QĐ-BYT ngày 17/6/2021 về việc phân bổ vắc xin phòng COVID-19 đợt 5 
- Quyết định số 3280/QĐ-BYT ngày 02/07/2021 về việc phân bổ vắc xin phòng COVID-19 đợt 7
- Quyết định số 3491/QĐ-BYT ngày 17/07/2021 về việc phân bổ vắc xin phòng COVID-19 đợt 12,13
</t>
  </si>
  <si>
    <t>Đã sử dụng hết
Quyết định 3020/QĐ-BYT ngày 23/06/2021 về việc phân bổ vắc xin đợt 6</t>
  </si>
  <si>
    <t>Đã phân bổ 71.750 chai theo QĐ số 3770/QĐ-BYT và 4360/QĐ-BYT ngày 10/9/2021
-BV Chợ rẫy 12,250
- TT HSTC NB COVID-19 BV TW Huế tại TPHCM 6.000
- TT HSTC NB COVID-19 BV ĐH Y HN tại Bình Dường 6.000
- TT HSTC NB COVID-19  BV Nhi TW.tại Vĩnh Long 4.500
- BV Tâm thần TW 2 6.000
3770/QĐ-BYT ngày 08/8/2021
-BV Chợ Rẫy: 13.750 chai
- TT HSTC NB COVID-19 BV Bạch Mai tại TPHCM: 8000
- TT HSTC NB COVID-19 BV TW Huế tại TPHCM: 8000
- TT HSTC NB COVID-19 BV Hữu Nghị Việt Đức tại TPHCM: 8000
- TT HSTC NB COVID-19 BV Phổi TW tại Đồng Nai: 8000
- TT HSTC NB COVID-19 BV Đại học Y Hà Nội tại Bình Dương: 8000
- TT HSTC NB COVID-19 BV TW Thái Nguyên tại Long An: 4000
- TT HSTC NB COVID-19 BV Nhi TW tại Vĩnh Long: 5000
- TT HSTC NB COVID-19 BV ĐH Y dược TPHCM : 5000
- TT HSTC NB COVID-19 BV đa khoa TW Cần Thơ: 4000
5301/QĐ-BYT ngày 16/11/2021
Tuyên Quang: 2000 chai</t>
  </si>
  <si>
    <t>Tiếp nhận và phân bổ Bộ xét nghiệm kháng thể kháng COVID-19 do Công ty TNHH Siemens Healthcare tài trợ</t>
  </si>
  <si>
    <t>464 hộp xét nghiệm kháng thể</t>
  </si>
  <si>
    <t>3046/QĐ-BYT</t>
  </si>
  <si>
    <t>Viện Pasteur HCM: 19 test
Viện Vắc xin và sinh phẩm y tế: 22 test
Công ty TNHH MTV Vắc xin và sinh phẩm y tế: 152 test
Viện Kiểm định Quốc gia vắc xin và sinh phẩm y tế: 211 test
Trường Đại học Y Hà Nội: 60 test</t>
  </si>
  <si>
    <t>Lần I:33.759.600 chiếc bơm kim tiêm tự khóa 0,5 ml và 337.600 hộp an toàn
Lần II:9.833.200 bơm kim tiêm 0,3ml
177.600 bơm kim tiêm 2ml
1.461.300 bơm kim tiêm 3ml
114.775 hộp an toàn 5 lít</t>
  </si>
  <si>
    <t>3059/QĐ-BYT
4392/QĐ-BYT</t>
  </si>
  <si>
    <t xml:space="preserve">Đã sử dụng hết Lần I
Đã phân bổ theo từng đợt gửi vắc xin của Nhà tài trợ
Lần II chưa phân bổ </t>
  </si>
  <si>
    <t>2,385,682.39 USD</t>
  </si>
  <si>
    <t>2,434,904.39 USD</t>
  </si>
  <si>
    <t>Đã sử dụng hết
Quyết định số 3400/QĐ-BYT ngày 12/7/2021 về việc phân bổ 2,000,040 liều  vắc xin phòng Covid-19 Spikevax (Covid-19 Moderna) đợt 11</t>
  </si>
  <si>
    <t>Đã sử dụng hết
Quyết định số 3399/QĐ-BYT ngày 12/07/2021 về việc phân bổ vắc xin phòng CPVID-19 AstraZeneca đợt 9,10</t>
  </si>
  <si>
    <t xml:space="preserve">Đã phân bổ
 -  QĐ 1208/QĐ-VSDTTƯ ngày 04/10/2021 phân bổ 1,910 tủ lạnh chuyên dụng bảo quản vắc xin kèm ổn áp và 191 bộ phụ tùng tủ HBC-80 do UNICEF viện trợ cho các 04 BViện VSDT và 36 TTKSBT tỉnh/tp
- QĐ 1209/QĐ-VSDTTƯ ngày 04/10/2021 phân bổ 300 tủ lạnh chuyên dụng bảo quản vắc xin TCW80AC và 30 bộ phụ tùng tủ TCW80AC do UNICEF viện trợ cho 63 TTKSBT tỉnh/tp và 04 Viện VSDT
- CV 2130/VSDTTƯ-TCQG ngày 14/10/2021 phân bổ 300 tủ lạnh TCW80AC cho các TT Kiểm soát bệnh tật tịnh/tp và các TTYT huyện/tp
</t>
  </si>
  <si>
    <t>Đã sử dụng hết
Quyết định số 3609/QĐ-BYT ngày 28/7/2021 về việc phân bổ vắc xin phòng COVID-19 Spikevax (Covid-19 Vawccine Moderna) đợt 14</t>
  </si>
  <si>
    <t>Đã sử dụng hết
CV 7002/BYT-DP của Bộ Y tế ngày 25/08/2021 phân bổ cho Tập đoàn NOVATEC và Bộ công an</t>
  </si>
  <si>
    <t xml:space="preserve">- Bệnh viện Chợ Rẫy
Bệnh viện
- Bệnh Nhiệt đới Trung ương
- Bệnh viện Bệnh Nhiệt đới Tp Hồ Chí Minh
</t>
  </si>
  <si>
    <t>Đã sử dụng hết
Quyết định 4087/QĐ-BYT ngày 25/08/2021 về việc phân bổ vắc xin phòng Covid-19 AstraZeneca đợt 25</t>
  </si>
  <si>
    <t>Đã phân bổ theo từng đợt gửi hàng của Nhà tài trợ
CV số phân bổ 7.500.000 cho TP. Hồ Chí Minh. Số còn lại dự kiến về tháng 12/2021 và quý I năm 2022</t>
  </si>
  <si>
    <t>07/8/2021</t>
  </si>
  <si>
    <t>Tiếp nhận Khoản viện trợ “Test nhanh kháng nguyên COVID-19
Ag và máy tạo ôxy” do Công ty SD Biosensor Inc, Hàn Quốc và Công ty Cổ phần Y tế Đức Minh tài trợ để phòng, chống dịch COVID-19</t>
  </si>
  <si>
    <t>70.000 test kháng nguyên
20 máy tạo oxy</t>
  </si>
  <si>
    <t>3758/QĐ-BYT</t>
  </si>
  <si>
    <t>BVPhổi</t>
  </si>
  <si>
    <t>QĐ 3761/QĐ-BYT
Sở Y tế Tây Ninh: 25.000 test
Sở Y tế Bình Phước: 25.000 test
Còn lại 20.000 test chưa về VN</t>
  </si>
  <si>
    <t>452.625,23 USD</t>
  </si>
  <si>
    <t>QĐ 4309/QĐ-BYT ngày 7/9/2021
- SYT Đồng Tháp 20.000 chiếc khẩu trang
QĐ 4316/QĐ-BYT ngày 8/9/2021
-SYT TP.HCM 320.000 test
-TT Nhiệt đới Việt Nga 10.000 test
-BV Thống Nhất 29.200 test
- BV Chợ Rẫy 20.000 test
- BV ĐK TW Cần Thơ 20.000 test
- BV Tâm thần TW 2 10.000 test
- SYT Kiên Giang 32.000 test, 15.000 Khẩu trang FFP2
- SYT Sóc Trăng 20.000 test, 10.000 Khẩu trang FFP2
- SYT Bình Dương 30.000 test, 15.000 Khẩu trang FFP2
- Viện Pháp y tâm thần TW Biên Hoà  8.000 test
QĐ 3998/QĐ-BYT ngày 18/8/2021
- 10 máy thở: TT HSTC người bệnh COVID-19 thuộc BV TƯ Huế
- 10 máy thở: TT HSTC người bệnh COVID-19 thuộc BV Việt Đức
- 10 máy thở: TT HSTC người bệnh COVID-19 thuộc BV TƯ Thái Nguyên
QĐ 5537/QĐ-BYT ngày 02/12/2021:
- Cần Thơ: 15.000 khẩu trang FFP2
QĐ 5520/QĐ-BYT ngày 01/12/2021:
- BV Thống Nhất: 5.000 khẩu trang FFP2
- SYT Tây Ninh: 15.000 KT FFP2
- BV C Đà Nẵng: 10.000 KT FFP2
- BV Tâm thần TW2: 10.000 KT FFP2+G3</t>
  </si>
  <si>
    <t>Đã sử dụng hết
Quyết định số 4085/QĐ-BYT ngày 25/8/2021 về việc phân bổ vắc xin phòng COVID-19 AstraZeneca đợt 23,24</t>
  </si>
  <si>
    <t xml:space="preserve">
Mới tiếp nhận đủ ngày 31/10/2021, đang ban hành quyết định phân bổ</t>
  </si>
  <si>
    <t>Đã phân bổ hết 
QĐ 4695/QĐ-BYT ngày 06/10/2021</t>
  </si>
  <si>
    <t>Đã sử dụng hết
Quyết định số 1020/QĐ-VSDTTƯ ngày 02/09/2021 về việc phân bổ vắc xin phòng COVID-19 đợt 29,30</t>
  </si>
  <si>
    <t>250 máy tạo oxy, 12.000 khẩu trang N95 và 9.000 (đ/c còn 8320) test kit phòng chống dịch COVID-19</t>
  </si>
  <si>
    <t>QĐ 4602/QĐ-BYT ngày 29/9/2021
- BV Phổi TW 8.120 test
- Viện VSDTTW 200 test
- BV Phổi TW 6.000 chiếc khẩu trang N95
-SYT Hà Nam: 6.000 chiếc khẩu trang
-Viện Trang thiết bị và công trình y tế: 50 chiếc khẩu trang
Tổng cộng số hàng nhận thực tế là 8320 (ít hơn 680 test so với QĐ tiếp nhận 4102)</t>
  </si>
  <si>
    <t>Tiếp nhận 179.440 khay thử xét nghiệm kháng thể,  kháng nguyên SARS-CoV-2 (lô thứ 3) do Chính quyền một số bang của CHLB Đức thông qua Tổ chức Hỗ trợ đại học (WUS) viện trợ</t>
  </si>
  <si>
    <t xml:space="preserve">129.140 khay thử xét nghiệm kháng nguyên SARS-CoV-2 (99.700 test kháng thể và 29.440 test kháng nguyên) </t>
  </si>
  <si>
    <t xml:space="preserve">QĐ 5625/QĐ-BYT ngày 09/12/2021 </t>
  </si>
  <si>
    <t>387,420 Euro</t>
  </si>
  <si>
    <t>3 EUR</t>
  </si>
  <si>
    <t>88.320 EUR</t>
  </si>
  <si>
    <t>450.000 EUR</t>
  </si>
  <si>
    <t>QĐ 4249/QĐ-BYT ngày 4/9/2021 và QĐ 5224/QĐ-BYT ngày 10/11/2021 điều chỉnh
- BVP Phạm Hữu Chí 3 cái
- TTKSBT Bình Dương 15 cái
- TTKSBT Bình Phước 5 cái
- BVP Bình Thuận 10 cái
- BVL&amp;BP Ninh Thuận 10 cái
- BVL&amp;BP Tây Ninh 3 cái
-BV Phạm Ngọc Thạch TPHCM 84 cái
- TTKSBT An Giang 5 cái
- TTKSBT Bến Tre 10 cái
- BVL&amp;BP Cần Thơ 5 cái
- BV Mắt-Da liễu Cà Mau 5 cái
- BVP Hậu Giang  5 cái
- BVL&amp;BP Kiên Giang 5 cái
- BV 30/4 Sóc Trăng 10 cái
- BVP Vĩnh Long 5 cái
- BVP Đồng Tháp 20 cái
- BVP Long An 0 cái</t>
  </si>
  <si>
    <t>Đã sử dụng hết
QĐ số 1062/QĐ-VSDTTƯ ngày 10/09/2021 về việc phân bổ vắc xin phòng COVID-19 đợt 38</t>
  </si>
  <si>
    <t>Đã sử dụng hết
QĐ số 1079/-QĐVSDTTƯ ngày 14/09/2021 về việc phân bổ vắc xin phòng COVID-19 đợt 39,40,41</t>
  </si>
  <si>
    <t xml:space="preserve">Đã sử dụng hết
Quyết định số 1108/QĐ-VSDTTƯ ngày 20/09/2021 về việc phân bổ vắc xin phòng COVID-19 đợt 46
Quyết định số 1182/QĐ-VSDTTƯ ngày 30/09/2021 về việc phân bổ vắc xin phòng COVID-19 đợt 52
</t>
  </si>
  <si>
    <t>10/9/2021</t>
  </si>
  <si>
    <t>Viện trợ khẩn cấp trang thiết bị và vật tư y tế phòng COVID-19 do Chính phủ Cộng hòa Ba Lan viện trợ</t>
  </si>
  <si>
    <t>100 chiếc Bơm điện
267 chiếc bơm khối
70 chiếc máy thở
50 máy theo dõi nhịp tim
10.000 chiếc kính chống giọt bắn
5.000 khẩu trang FFP2
5.000 bộ đồ bảo hộ
200.000 đôi găng tay</t>
  </si>
  <si>
    <t>QĐ 5467/QĐ-BYT
QĐ 5537/QĐ-BYT ngày 02/12/2021:
- Cần Thơ: 2.000 chiếc kính chống giọt bắn</t>
  </si>
  <si>
    <t>14.033.754 PLN</t>
  </si>
  <si>
    <t>26150 PLN</t>
  </si>
  <si>
    <t>75.650 PLN</t>
  </si>
  <si>
    <t>11.407.366 PLN</t>
  </si>
  <si>
    <t>227.305 PLN</t>
  </si>
  <si>
    <t>707.715 PLN</t>
  </si>
  <si>
    <t>209.100 PLN</t>
  </si>
  <si>
    <t>272.900 PLN</t>
  </si>
  <si>
    <t>1.107.566 PLN</t>
  </si>
  <si>
    <t>4398/QĐ-BYT
Đã phân bổ hết
Quyết định 5162/QĐ-BYT ngày 09/11/2021 phân bổ 10 máy thở cho SYT An Giang</t>
  </si>
  <si>
    <t>15/9/2021</t>
  </si>
  <si>
    <t>Viện trợ của Hiệp hội Thương mại Đài Loan để phòng chống dịch COVID-19</t>
  </si>
  <si>
    <t>35 máy tạo oxy và 25 máy HFNC</t>
  </si>
  <si>
    <t>468/BYT-KHTC</t>
  </si>
  <si>
    <t>Đã phân bổ máy thở cho BVĐHYHN, đang phân bổ máy tạo oxy</t>
  </si>
  <si>
    <t>Tiếp nhận khẩu trang N95 phòng chống dịch COVID-19 do cộng
đồng người Việt Nam tại Hoa Kỳ tài trợ</t>
  </si>
  <si>
    <t>25.320 chiếc Khẩu trang 3M (N95 code 8210);
880 chiếc khẩu trang 3M (N95 code 1870)</t>
  </si>
  <si>
    <t>4435/QĐ-BYT</t>
  </si>
  <si>
    <t>BV Bạch Mai</t>
  </si>
  <si>
    <t>4435/QĐ-BYT: Bệnh viện Bạch Mai và Công đoàn y tế Việt Nam đã phân bổ cho 43 cơ sở y tế tại Tp. HCM (12060 c), Bình Dương (4640 c) và Đồng Nai (2600 c), Tiền Giang (2400 c), Đồng Tháp (3000 c), Long An (1500 c), Vũng Tàu (600 c)</t>
  </si>
  <si>
    <t>23.258,7 USD</t>
  </si>
  <si>
    <t>4.500 đôi găng tay y tế
Khẩu trang FFP2 200.000 chiếc  Khẩu trang KN95 50.000 chiếc 
Kính chắn chống giọt bắn 200.000 chiếc 
Bộ trang phục bảo hộ, tiệt trùng -
Yadu 100.000 chiếc 
Kính bảo vệ mắt 5.000 chiếc
16 máy thở</t>
  </si>
  <si>
    <t xml:space="preserve">Đã phân bổ cho BV ĐHYHN
Quyết định 5301/QĐ-BYT ngày 16/11/2021
phân bổ cho Sở Y tế tỉnh Tuyên Quang:
- Khẩu trang KN95: 30.000 chiếc 
- Găng tay y tế, phẫu thuật: 4.500 đôi
- Quần áo bảo hộ: 2.000 bộ
</t>
  </si>
  <si>
    <t>QĐ 5379/QĐ-BYT ngày 23/11/2021
Phân bổ cho 7 quân khu, 63 TTKSBT các tỉnh/thành phố và các viện VSDT, viện pasteur</t>
  </si>
  <si>
    <t>307.200 chiếc khẩu trang phẫu thuật
307.200 chiếc khẩu trang N95
40.800 bộ trang phục phòng hộ cấp độ 2</t>
  </si>
  <si>
    <t>4519/QĐ-BYT
4724/QĐ-BYT</t>
  </si>
  <si>
    <t>QĐ 5122/QĐ-BYT ngày 07/11/2021 phân bổ cho SYT tỉnh Hưng Yên (30.000 KT N95, 20.000 Bộ bảo hộ)
Đang trình QĐ phân bổ tiếp cho BV ĐHYHN, Hà Nội, Hà Nam
QĐ 5340/QĐ-BYT ngày 19/11/2021
Khẩu trang phẫu thuật: 
BVĐHYHN: 107.200
SYT Hà Nội: 100.000
SYT Hà Nam: 100.00
Khẩu trang N95:
BVĐHYHN: 30.000
SYT Hà Nội: 30.000
SYT Hà Nam: 10.000
Còn lại: 207.200
Bộ đồ bảo hộ
SYT Hà Nội: 10.800
SYT Hà Nam: 10.000</t>
  </si>
  <si>
    <t>4.6 AUD</t>
  </si>
  <si>
    <t>187600 AUD</t>
  </si>
  <si>
    <t>24/9/2021</t>
  </si>
  <si>
    <t>Tiếp nhận vắc xin AstraZenenca để phòng chống dịch COVID-19 do Chính phủ Cộng hòa Liên bang Đức viện trợ</t>
  </si>
  <si>
    <t>2.600.000 liều vắc xin AstraZeneca</t>
  </si>
  <si>
    <t>4529/QĐ-BYT</t>
  </si>
  <si>
    <t>Tiếp nhận vắc xin AstraZenenca để phòng COVID-19” do Chính phủ Nhật Bản viện trợ</t>
  </si>
  <si>
    <t>400.000 liều vắc xin AstraZeneca</t>
  </si>
  <si>
    <t>4530/QĐ-BYT</t>
  </si>
  <si>
    <t>23.000 test dùng cho máy PCR
500 trang phục bảo hộ y tế
2 hệ thống Realtime PCR
2 máy chiết xuất axit nuclecic
23.040 Bộ chiết xuất axit nuclecic
23.000 bộ lấy mẫu và vận chuyển mẫu</t>
  </si>
  <si>
    <t>QĐ 5569/QĐ-BYT ngày 05/12/2021 về việc phân bổ trang thiết bị, vật tư phục vụ năng lực xét nghiệm do Hàn Quốc viện trợ để phòng, chống dịch bệnh COVID-19</t>
  </si>
  <si>
    <t>05/10/2021</t>
  </si>
  <si>
    <t xml:space="preserve">tiếp nhận khoản viện trợ phi dự án do Tập đoàn ECLAT tại Đài Loan viện trợ trang thiết bị phục vụ cho phòng, chống dịch COVID 19  </t>
  </si>
  <si>
    <t xml:space="preserve">10 máy thở </t>
  </si>
  <si>
    <t>4685/QĐ-BYT</t>
  </si>
  <si>
    <t>93.000 USD</t>
  </si>
  <si>
    <t>06/10/2021</t>
  </si>
  <si>
    <t>Tiếp nhận vật tư y tế để phòng, chống COVID-19 do Tổ chức hợp tác quốc tế Nhật Bản (JICS) viện trợ.</t>
  </si>
  <si>
    <t>13.400 đôi găng tay y tế
26.720 trang phục bảo hộ y tế
20.800 khẩu trang phẫu thuật
2.560 chai dung dịch sát khuẩn</t>
  </si>
  <si>
    <t>QĐ 5521/QĐ-BYT ngày 01/12/2021 về việc phân bổ vật tư y tế do Tổ chức Hợp tác quốc tế Nhật Bản viện trợ để phòng, chống dịch bệnh COVID-19</t>
  </si>
  <si>
    <t>tiếp nhận khoản viện trợ khẩu trang FFP2 phòng COVID-19 do cộng đồng người Việt Nam tại CHLB Đức viện trợ</t>
  </si>
  <si>
    <t>200.000 chiếc khẩu trang FFP2</t>
  </si>
  <si>
    <t>4701/QĐ-BYT</t>
  </si>
  <si>
    <t>90.000 Euro</t>
  </si>
  <si>
    <r>
      <t xml:space="preserve">QĐ 5633/QĐ-BYT ngày 09/12/2021 về việc PD phân bổ trang thiết bị và vật tư y tế do Chính phủ Đức viện trợ:
</t>
    </r>
    <r>
      <rPr>
        <b/>
        <i/>
        <sz val="10"/>
        <color theme="1"/>
        <rFont val="Times New Roman"/>
        <family val="1"/>
      </rPr>
      <t>- Monitor theo dõi bệnh nhân:</t>
    </r>
    <r>
      <rPr>
        <sz val="10"/>
        <color theme="1"/>
        <rFont val="Times New Roman"/>
        <family val="1"/>
      </rPr>
      <t xml:space="preserve"> HN 2; Hưng Yên 1; Quảng Ninh 2; BV ĐH Y HN 10
</t>
    </r>
    <r>
      <rPr>
        <b/>
        <i/>
        <sz val="10"/>
        <color theme="1"/>
        <rFont val="Times New Roman"/>
        <family val="1"/>
      </rPr>
      <t>- Máy thở:</t>
    </r>
    <r>
      <rPr>
        <sz val="10"/>
        <color theme="1"/>
        <rFont val="Times New Roman"/>
        <family val="1"/>
      </rPr>
      <t xml:space="preserve"> Quảng Ninh 15; Nghệ An 15; Hà Nội 15; Hà Giang 15; Phú Thọ 15
</t>
    </r>
    <r>
      <rPr>
        <b/>
        <i/>
        <sz val="10"/>
        <color theme="1"/>
        <rFont val="Times New Roman"/>
        <family val="1"/>
      </rPr>
      <t xml:space="preserve">- Bộ phụ kiện máy thở: </t>
    </r>
    <r>
      <rPr>
        <sz val="10"/>
        <color theme="1"/>
        <rFont val="Times New Roman"/>
        <family val="1"/>
      </rPr>
      <t xml:space="preserve">Quảng Ninh 15; Nghệ An 15; Hà Nội 15; Hà Giang 15; Phú Thọ 15
</t>
    </r>
    <r>
      <rPr>
        <b/>
        <i/>
        <sz val="10"/>
        <color theme="1"/>
        <rFont val="Times New Roman"/>
        <family val="1"/>
      </rPr>
      <t>- Máy đo độ bão hòa oxy trong máu:</t>
    </r>
    <r>
      <rPr>
        <sz val="10"/>
        <color theme="1"/>
        <rFont val="Times New Roman"/>
        <family val="1"/>
      </rPr>
      <t xml:space="preserve"> Thái Bình 500; Quảng Bình 500; Hà Nam 500; Hà Giang 500; Nghệ An 500; Hòa Bình 500;  Lai Châu 500; Hà Nội 500; Yên Bái 500; Hà Tĩnh 500; Hưng Yên 500; Quảng Ninh 500; Nam Định: 500; BV Phổi Trung ương 500;  BV Hữu nghị Việt Nam Cu Ba Đồng Hới 500; BV ĐH Y HN 500; BV C Đà Nẵng 500; ĐH Y Dược Huế 30</t>
    </r>
  </si>
  <si>
    <t>gồm nhiều loại (kèm phụ kiện)</t>
  </si>
  <si>
    <t>Đã sử dụng hết
Quyết định số 1304/QĐ-VSDTTƯ ngày 18/10/2021 về việc phân bổ vắc xin phòng COVID-19 đợt 66</t>
  </si>
  <si>
    <t>tiếp nhận khoản viện trợ khẩn cấp trang thiết bị và vật tư y tế do Ngân hàng Megabank và nhóm cộng đồng người Việt Nam tại Đài Loan cho Việt Nam để phòng chống Covid-19</t>
  </si>
  <si>
    <t>Đã sử dụng hết
Quyết định số 1300/VSDTTƯ ngày 15/10/2021 về việc phân bổ vắc xin phòng COVID-19 đợt 62</t>
  </si>
  <si>
    <t>Đã sử dụng hết
Quyết định số 1300/VSDTTƯ ngày 15/10/2021 về việc phân bổ vắc xin phòng COVID-19 đợt 62,63,64,65</t>
  </si>
  <si>
    <t>11/10/2021</t>
  </si>
  <si>
    <t>Tiếp nhận khoản viện trợ khẩu trang FFP2 phòng COVID-19 do cộng đồng người Việt Nam tại CHLB Đức viện trợ</t>
  </si>
  <si>
    <t>100.000 chiếc khẩu trang FFP2</t>
  </si>
  <si>
    <t>4766/QĐ-BYT</t>
  </si>
  <si>
    <t>QĐ 5520/QĐ-BYT ngày 02/12/2021:
- BV Thống Nhất: 10.000 KT FFP2
- SYT Bạc Liêu: 25.000 KT FFP2
- SYT Tây Ninh: 25.000 KT FFP2
- SYT Đắk Nông: 20.000 KT FFP2
- SYT Gia Lai: 20.000 KT FFP2</t>
  </si>
  <si>
    <t>50.000 Euro</t>
  </si>
  <si>
    <t>Phân bổ theo đề nghị của nhà tài trợ, đang chờ hoàn thành thủ tục thông quan, hàng đang lưu tại kho của sân bay nội bài.
Sau khi nhận về sẽ phân bổ cho các đơn vị như sau:
Sở Y tế Thành Phố Hồ Chí Minh: 300 máy;
- Sở Y tế tỉnh Bạc Liêu: 100 máy;
- Sở Y tế Long An: 100 máy;
- Sở Y tế tỉnh Kiên Giang: 150 máy;
- Sở Y tế Quảng Nam: 150 máy;
- Sở Y tế Thanh Hóa: 150 máy
- Bệnh viện Bạch Mai (Trung tâm Hồi sức tích cực người bệnh COVID –
19 tại Thành phố Hồ Chí Minh): 50 máy;</t>
  </si>
  <si>
    <t>50.000 Test nhanh Kháng thể 
199.800 khẩu trang y tế
18.000 trang phục bảo hộ y tế
25 máy thở</t>
  </si>
  <si>
    <t>QĐ 5613/QĐ-BYT ngày 07/12/2021 về việc PD phân bổ TTB và VTYT do Công ty Sea Logistic Partner và Công ty Thiên Doanh của TQ</t>
  </si>
  <si>
    <t>4USD</t>
  </si>
  <si>
    <t>2 CNY</t>
  </si>
  <si>
    <t>Tiếp nhận vắc xin Astra Zeneca phòng, chống dịch COVID-19 do Chính phủ Cộng hòa Croatia viện trợ</t>
  </si>
  <si>
    <t>60.000 liều vắc xin AZ</t>
  </si>
  <si>
    <t>554/QĐ-BYT</t>
  </si>
  <si>
    <t>Tiếp nhận khoản viện trợ vật tư y tế phòng chống dịch COVID-19 do Kiều bào tại Hungary viện trợ</t>
  </si>
  <si>
    <t>2.000.000 bơm kim tiêm 1ml
20.000 test xn kháng nguyên
300.000 khẩu trang KN95
25.000 khẩu trang y tế</t>
  </si>
  <si>
    <t>4818/QĐ-BYT</t>
  </si>
  <si>
    <t>Chưa phân bổ</t>
  </si>
  <si>
    <t>Đã phân bổ cho Bệnh viện Hữu Nghị Việt Đức theo đề nghị của Nhà tài trợ</t>
  </si>
  <si>
    <t xml:space="preserve">QĐ 5537/QĐ-BYT ngày 02/12/2021:
- Cần Thơ: 15.000 khẩu trang KN95 </t>
  </si>
  <si>
    <t>200.000 test nhanh kháng nguyên
500.000 gạc mũi họng 150mm
100.000 Ống w/3ml nước muối đệm Phophat 10ml</t>
  </si>
  <si>
    <r>
      <t xml:space="preserve">QĐ 5519/QĐ-BYT ngày 01/12/2021 về việc phân bổ vật tư y tế do Singapore viện trợ để phòng, chống dịch bệnh COVID-19, cụ thể như sau:
- </t>
    </r>
    <r>
      <rPr>
        <b/>
        <i/>
        <sz val="8"/>
        <color theme="1"/>
        <rFont val="Times New Roman"/>
        <family val="1"/>
      </rPr>
      <t>SYT An Giang:</t>
    </r>
    <r>
      <rPr>
        <sz val="8"/>
        <color theme="1"/>
        <rFont val="Times New Roman"/>
        <family val="1"/>
      </rPr>
      <t xml:space="preserve"> 40.000 chiếc khẩu trang FFP2; 5.000 chiếc kính chống giọt bắn; 10.000 bộ đồ bảo hộ cấp 3
- </t>
    </r>
    <r>
      <rPr>
        <b/>
        <i/>
        <sz val="8"/>
        <color theme="1"/>
        <rFont val="Times New Roman"/>
        <family val="1"/>
      </rPr>
      <t>SYT Tây Ninh:</t>
    </r>
    <r>
      <rPr>
        <sz val="8"/>
        <color theme="1"/>
        <rFont val="Times New Roman"/>
        <family val="1"/>
      </rPr>
      <t xml:space="preserve"> 10.000 bộ đồ bảo hộ cấp 3; 15.000 bộ test nhanh
- </t>
    </r>
    <r>
      <rPr>
        <b/>
        <i/>
        <sz val="8"/>
        <color theme="1"/>
        <rFont val="Times New Roman"/>
        <family val="1"/>
      </rPr>
      <t>SYT Kiên Giang:</t>
    </r>
    <r>
      <rPr>
        <sz val="8"/>
        <color theme="1"/>
        <rFont val="Times New Roman"/>
        <family val="1"/>
      </rPr>
      <t xml:space="preserve"> 40.000 chiếc khẩu trang FFP2; 30.000 chiếc kính chống giọt bắn; 10.000 bộ đồ bảo hộ cấp 3; 30.000 bộ test nhanh
- </t>
    </r>
    <r>
      <rPr>
        <b/>
        <i/>
        <sz val="8"/>
        <color theme="1"/>
        <rFont val="Times New Roman"/>
        <family val="1"/>
      </rPr>
      <t>SYT</t>
    </r>
    <r>
      <rPr>
        <sz val="8"/>
        <color theme="1"/>
        <rFont val="Times New Roman"/>
        <family val="1"/>
      </rPr>
      <t xml:space="preserve"> </t>
    </r>
    <r>
      <rPr>
        <b/>
        <i/>
        <sz val="8"/>
        <color theme="1"/>
        <rFont val="Times New Roman"/>
        <family val="1"/>
      </rPr>
      <t>Đồng Tháp:</t>
    </r>
    <r>
      <rPr>
        <sz val="8"/>
        <color theme="1"/>
        <rFont val="Times New Roman"/>
        <family val="1"/>
      </rPr>
      <t xml:space="preserve"> 40.000 chiếc khẩu trang FFP2; 50.000 chiếc kính chống giọt bắn; 10.000 bộ đồ bảo hộ cấp 3; 15.000 bộ test nhanh
- </t>
    </r>
    <r>
      <rPr>
        <b/>
        <i/>
        <sz val="8"/>
        <color theme="1"/>
        <rFont val="Times New Roman"/>
        <family val="1"/>
      </rPr>
      <t>SYT</t>
    </r>
    <r>
      <rPr>
        <sz val="8"/>
        <color theme="1"/>
        <rFont val="Times New Roman"/>
        <family val="1"/>
      </rPr>
      <t xml:space="preserve"> </t>
    </r>
    <r>
      <rPr>
        <b/>
        <i/>
        <sz val="8"/>
        <color theme="1"/>
        <rFont val="Times New Roman"/>
        <family val="1"/>
      </rPr>
      <t>Sóc Trăng:</t>
    </r>
    <r>
      <rPr>
        <sz val="8"/>
        <color theme="1"/>
        <rFont val="Times New Roman"/>
        <family val="1"/>
      </rPr>
      <t xml:space="preserve"> 10.000 chiếc khẩu trang FFP2; 6.000 bộ đồ bảo hộ cấp 3; 15.000 bộ test nhanh
- </t>
    </r>
    <r>
      <rPr>
        <b/>
        <i/>
        <sz val="8"/>
        <color theme="1"/>
        <rFont val="Times New Roman"/>
        <family val="1"/>
      </rPr>
      <t>SYT Đắc Lắc</t>
    </r>
    <r>
      <rPr>
        <sz val="8"/>
        <color theme="1"/>
        <rFont val="Times New Roman"/>
        <family val="1"/>
      </rPr>
      <t xml:space="preserve">: 5.000 chiếc kính chống giọt bắn; 5.000 bộ đồ bảo hộ cấp 3
- </t>
    </r>
    <r>
      <rPr>
        <b/>
        <i/>
        <sz val="8"/>
        <color theme="1"/>
        <rFont val="Times New Roman"/>
        <family val="1"/>
      </rPr>
      <t>SYT Ninh Thuận:</t>
    </r>
    <r>
      <rPr>
        <sz val="8"/>
        <color theme="1"/>
        <rFont val="Times New Roman"/>
        <family val="1"/>
      </rPr>
      <t xml:space="preserve"> 10.000 chiếc khẩu trang FFP2; 4.000 bộ đồ bảo hộ cấp 3
- </t>
    </r>
    <r>
      <rPr>
        <b/>
        <i/>
        <sz val="8"/>
        <color theme="1"/>
        <rFont val="Times New Roman"/>
        <family val="1"/>
      </rPr>
      <t>SYT Cà Mau:</t>
    </r>
    <r>
      <rPr>
        <sz val="8"/>
        <color theme="1"/>
        <rFont val="Times New Roman"/>
        <family val="1"/>
      </rPr>
      <t xml:space="preserve"> 30.000 chiếc khẩu trang FFP2; 5.000 chiếc kính chống giọt bắn; 4.000 bộ đồ bảo hộ cấp 3; 15.000 bộ test nhanh
- </t>
    </r>
    <r>
      <rPr>
        <b/>
        <i/>
        <sz val="8"/>
        <color theme="1"/>
        <rFont val="Times New Roman"/>
        <family val="1"/>
      </rPr>
      <t>SYT Bạc Liêu:</t>
    </r>
    <r>
      <rPr>
        <sz val="8"/>
        <color theme="1"/>
        <rFont val="Times New Roman"/>
        <family val="1"/>
      </rPr>
      <t xml:space="preserve"> 10.000 chiếc kính chống giọt bắn; 6.000 bộ đồ bảo hộ cấp 3
- </t>
    </r>
    <r>
      <rPr>
        <b/>
        <i/>
        <sz val="8"/>
        <color theme="1"/>
        <rFont val="Times New Roman"/>
        <family val="1"/>
      </rPr>
      <t>SYT Bình Thuận:</t>
    </r>
    <r>
      <rPr>
        <sz val="8"/>
        <color theme="1"/>
        <rFont val="Times New Roman"/>
        <family val="1"/>
      </rPr>
      <t xml:space="preserve"> 25.000 chiếc khẩu trang FFP2; 2.000 chiếc kính chống giọt bắn; 5.000 bộ đồ bảo hộ cấp 3; 10.000 bộ test nhanh
- </t>
    </r>
    <r>
      <rPr>
        <b/>
        <i/>
        <sz val="8"/>
        <color theme="1"/>
        <rFont val="Times New Roman"/>
        <family val="1"/>
      </rPr>
      <t>SYT Đắc Nông:</t>
    </r>
    <r>
      <rPr>
        <sz val="8"/>
        <color theme="1"/>
        <rFont val="Times New Roman"/>
        <family val="1"/>
      </rPr>
      <t xml:space="preserve"> 30.000 chiếc kính chống giọt bắn; 3.000 bộ đồ bảo hộ cấp 3; 15.000 bộ test nhanh; 300.000 chiếc gạc mũi họng
- </t>
    </r>
    <r>
      <rPr>
        <b/>
        <i/>
        <sz val="8"/>
        <color theme="1"/>
        <rFont val="Times New Roman"/>
        <family val="1"/>
      </rPr>
      <t>SYT Gia Lai:</t>
    </r>
    <r>
      <rPr>
        <sz val="8"/>
        <color theme="1"/>
        <rFont val="Times New Roman"/>
        <family val="1"/>
      </rPr>
      <t xml:space="preserve"> 3.000 bộ đồ bảo hộ cấp 3; 15.000 bộ test nhanh
- </t>
    </r>
    <r>
      <rPr>
        <b/>
        <i/>
        <sz val="8"/>
        <color theme="1"/>
        <rFont val="Times New Roman"/>
        <family val="1"/>
      </rPr>
      <t>BV ĐH Y HN:</t>
    </r>
    <r>
      <rPr>
        <sz val="8"/>
        <color theme="1"/>
        <rFont val="Times New Roman"/>
        <family val="1"/>
      </rPr>
      <t xml:space="preserve"> 20.000 chiếc kính chống giọt bắn; 20.000 bộ test nhanh; 101.000 chiếc gạc mũi họng
- </t>
    </r>
    <r>
      <rPr>
        <b/>
        <i/>
        <sz val="8"/>
        <color theme="1"/>
        <rFont val="Times New Roman"/>
        <family val="1"/>
      </rPr>
      <t xml:space="preserve">Viện Pasteur TP HCM: </t>
    </r>
    <r>
      <rPr>
        <sz val="8"/>
        <color theme="1"/>
        <rFont val="Times New Roman"/>
        <family val="1"/>
      </rPr>
      <t xml:space="preserve">5.000 chiếc khẩu trang FFP2; 3.000 chiếc kính chống giọt bắn; 5.000 bộ đồ bảo hộ cấp 3
- </t>
    </r>
    <r>
      <rPr>
        <b/>
        <i/>
        <sz val="8"/>
        <color theme="1"/>
        <rFont val="Times New Roman"/>
        <family val="1"/>
      </rPr>
      <t>BV Chợ Rẫy:</t>
    </r>
    <r>
      <rPr>
        <sz val="8"/>
        <color theme="1"/>
        <rFont val="Times New Roman"/>
        <family val="1"/>
      </rPr>
      <t xml:space="preserve"> 40.000 chiếc kính chống giọt bắn; 30.000 bộ test nhanh; 100.000 chiếc gạc mũi họng
- </t>
    </r>
    <r>
      <rPr>
        <b/>
        <i/>
        <sz val="8"/>
        <color theme="1"/>
        <rFont val="Times New Roman"/>
        <family val="1"/>
      </rPr>
      <t>BV Thống Nhất:</t>
    </r>
    <r>
      <rPr>
        <sz val="8"/>
        <color theme="1"/>
        <rFont val="Times New Roman"/>
        <family val="1"/>
      </rPr>
      <t xml:space="preserve"> 4.000 bộ đồ bảo hộ cấp 3; 10.000 bộ test nhanh
- </t>
    </r>
    <r>
      <rPr>
        <b/>
        <i/>
        <sz val="8"/>
        <color theme="1"/>
        <rFont val="Times New Roman"/>
        <family val="1"/>
      </rPr>
      <t>BV C Đà Nẵng:</t>
    </r>
    <r>
      <rPr>
        <sz val="8"/>
        <color theme="1"/>
        <rFont val="Times New Roman"/>
        <family val="1"/>
      </rPr>
      <t xml:space="preserve"> 5.000 bộ đồ bảo hộ cấp 3
- </t>
    </r>
    <r>
      <rPr>
        <b/>
        <i/>
        <sz val="8"/>
        <color theme="1"/>
        <rFont val="Times New Roman"/>
        <family val="1"/>
      </rPr>
      <t>BV Tâm thần TW2:</t>
    </r>
    <r>
      <rPr>
        <sz val="8"/>
        <color theme="1"/>
        <rFont val="Times New Roman"/>
        <family val="1"/>
      </rPr>
      <t xml:space="preserve"> 10.000 bộ đồ bảo hộ cấp 3</t>
    </r>
  </si>
  <si>
    <t>5 $</t>
  </si>
  <si>
    <t>4,7 S$</t>
  </si>
  <si>
    <t>32 S$</t>
  </si>
  <si>
    <t>0,78 $</t>
  </si>
  <si>
    <t>Mới nhận vắc xin ngày 23/10/2021, đang chờ kiểm định</t>
  </si>
  <si>
    <t>26/10/2021</t>
  </si>
  <si>
    <t>Viện trợ khẩn cấp các trang thiết bị và vật tư y tế của Hội Phổi Pháp - Việt cho Việt Nam để phòng, chống dịch COVID-19</t>
  </si>
  <si>
    <t>54 máy thở đã qua sử dụng</t>
  </si>
  <si>
    <t>4936/QĐ-BYT</t>
  </si>
  <si>
    <t>31/10/2021</t>
  </si>
  <si>
    <t>Viện trợ khẩn cấp khẩu trang để phục vụ công tác phòng, chống dịch COVID-19” do Tập đoàn RAAS Group (Hoa Kỳ) viện trợ không hoàn lại</t>
  </si>
  <si>
    <t>5.000.000 khẩu trang</t>
  </si>
  <si>
    <t>5022/QĐ-BYT</t>
  </si>
  <si>
    <t>Viện HHTMTƯ</t>
  </si>
  <si>
    <t>1.103.410 USD</t>
  </si>
  <si>
    <t>Viện trợ nhiệt kế của Công ty TNHH
OMRON Healthcare - Nhật Bản cho Việt Nam để phòng chống dịch COVID-19</t>
  </si>
  <si>
    <t>10.000 nhiệt kế đo trán (MC-720-E)</t>
  </si>
  <si>
    <t>5023/QĐ-BYT</t>
  </si>
  <si>
    <t>QĐ 5613/QĐ-BYT ngày 07/12/2021</t>
  </si>
  <si>
    <t>173.200 EUR</t>
  </si>
  <si>
    <t>06/11/2021</t>
  </si>
  <si>
    <t>Tiếp nhận vật tư y tế phục vụ phòng chống dịch COVID-19 do Liên hội Y tế Pháp - Việt trao tặng cho VN</t>
  </si>
  <si>
    <t>150 hộp bóng thở cầm tay
7.200 phin lọc máy thở Flo Guard (dùng cho máy thở CPAP và VDNP)</t>
  </si>
  <si>
    <t>5103/QĐ-BYT</t>
  </si>
  <si>
    <t>Hàng mới về, đang phân bổ</t>
  </si>
  <si>
    <t>Tiếp nhận vật tư y tế phục vụ phòng chống dịch COVID-19 do Tổ chức Khalsa Aid (Anh) trao tặng cho VN</t>
  </si>
  <si>
    <t>Khẩu trang: 321.220
Máy tạo oxy: 213
Tấm chắn giọt bắn: 37.475
Mặt nạ tạo oxy: 90
Mặt nạ thanh quản: 120
Máy khí dung: 12
Thiết bị thở không xâm lấn: 12
Máy đo huyết áp: 20
Máy đo nồng độ oxy trong máu: 1.100
Nhiệt kê: 400
Bộ ống thở, van thở, túi thở, mũ trùm, van nối: 1.285
Kít 24 giờ: 10
Phế dung kế: 25</t>
  </si>
  <si>
    <t>5104/QĐ-BYT</t>
  </si>
  <si>
    <t>183.719 bảng Anh</t>
  </si>
  <si>
    <t>Gồm nhiều loại</t>
  </si>
  <si>
    <t>Gồm 2 loại</t>
  </si>
  <si>
    <t>Tiếp nhận vắc xin Pfizer và bơm kim tiêm để phòng chống dịch COVID-19 do Chính phủ Cộng hòa Pháp viện trợ</t>
  </si>
  <si>
    <t>400.140 liều vắc xin Pfizer
400.200 bơm kim tiêm 1ml</t>
  </si>
  <si>
    <t>5105/QĐ-BYT</t>
  </si>
  <si>
    <t>Hàng mới về, đang kiểm định</t>
  </si>
  <si>
    <t>9/11/2021</t>
  </si>
  <si>
    <t>Tiếp nhận thiết bị y tế để phòng, chống dịch COVID-19 do WHO viện trợ không hoàn lại</t>
  </si>
  <si>
    <t>10 máy thở
80 máy theo dõi bệnh nhân</t>
  </si>
  <si>
    <t>5161/QĐ-BYT</t>
  </si>
  <si>
    <t>5465/QĐ-BYT 
bệnh viện nhi TW: 20 máy theo dõi bệnh nhân</t>
  </si>
  <si>
    <t>211097,4 USD</t>
  </si>
  <si>
    <t>112382,5 USD</t>
  </si>
  <si>
    <t>tiếp nhận khoản tài trợ khẩu trang FFP2 phòng COVID-19 do
cộng đồng người Việt Nam tại CHLB Đức tài trợ thông qua Ủy ban nhà
nước về người Việt Nam ở nước ngoài</t>
  </si>
  <si>
    <t>5172/QĐ-BYT</t>
  </si>
  <si>
    <t>tiếp nhận Khoản viện trợ phi dự án “3.000.000 khẩu
trang phẫu thuật” do Tập đoàn ThaiBev (Thái Lan) viện trợ không hoàn lại</t>
  </si>
  <si>
    <t>3.000.000
khẩu trang phẫu thuật</t>
  </si>
  <si>
    <t>5191/QĐ-BYT</t>
  </si>
  <si>
    <t>12/11/2021</t>
  </si>
  <si>
    <t>Tiếp nhận 250 máy theo dõi bệnh nhân, khẩu trang y tế FFP2/N95KN95, bơm tiêm 0,3ml, test xét nghiệm chẩn đoán nhanh COVID-19 do USAID và UNICEF viện trợ không hoàn lại</t>
  </si>
  <si>
    <t xml:space="preserve">250 máy theo dõi bệnh nhân
125.000 chiếc khẩu trang FFP2/N95
2.500.000 chiếc bơm tiêm
160.000 test xét nghiệm chẩn đoán nhanh
</t>
  </si>
  <si>
    <t>5270/QĐ-BYT</t>
  </si>
  <si>
    <r>
      <t xml:space="preserve">5518/QĐ-BYT ngày 01/12/2021 phân bổ trang thiết bị y tế do USAIDS và UNICEF viện trợ cụ thể như sau: 
</t>
    </r>
    <r>
      <rPr>
        <sz val="9"/>
        <color theme="1"/>
        <rFont val="Times New Roman"/>
        <family val="1"/>
      </rPr>
      <t xml:space="preserve">- </t>
    </r>
    <r>
      <rPr>
        <b/>
        <i/>
        <sz val="9"/>
        <color theme="1"/>
        <rFont val="Times New Roman"/>
        <family val="1"/>
      </rPr>
      <t>Lào Cai:</t>
    </r>
    <r>
      <rPr>
        <sz val="9"/>
        <color theme="1"/>
        <rFont val="Times New Roman"/>
        <family val="1"/>
      </rPr>
      <t xml:space="preserve"> 20.000 chiếc khẩu trang FFP2; 20.000 test nhanh; 5.000 chiếc áo bảo hộ
- </t>
    </r>
    <r>
      <rPr>
        <b/>
        <i/>
        <sz val="9"/>
        <color theme="1"/>
        <rFont val="Times New Roman"/>
        <family val="1"/>
      </rPr>
      <t>Hưng Yên:</t>
    </r>
    <r>
      <rPr>
        <sz val="9"/>
        <color theme="1"/>
        <rFont val="Times New Roman"/>
        <family val="1"/>
      </rPr>
      <t xml:space="preserve"> 5.000 chiếc áo bảo hộ; khẩu trang FFP2 và test nhanh đã phân bổ nguồn khác
- </t>
    </r>
    <r>
      <rPr>
        <b/>
        <i/>
        <sz val="9"/>
        <color theme="1"/>
        <rFont val="Times New Roman"/>
        <family val="1"/>
      </rPr>
      <t>Yên Bái:</t>
    </r>
    <r>
      <rPr>
        <sz val="9"/>
        <color theme="1"/>
        <rFont val="Times New Roman"/>
        <family val="1"/>
      </rPr>
      <t xml:space="preserve"> 25.000 chiếc khẩu trang FFP2; 30.000 test nhanh; 5.000 chiếc áo bảo hộ
- </t>
    </r>
    <r>
      <rPr>
        <b/>
        <i/>
        <sz val="9"/>
        <color theme="1"/>
        <rFont val="Times New Roman"/>
        <family val="1"/>
      </rPr>
      <t>Hà Nội:</t>
    </r>
    <r>
      <rPr>
        <sz val="9"/>
        <color theme="1"/>
        <rFont val="Times New Roman"/>
        <family val="1"/>
      </rPr>
      <t xml:space="preserve"> 30.000 chiếc khẩu trang FFP2; 50.000 test nhanh; 10.000 chiếc áo bảo hộ
- </t>
    </r>
    <r>
      <rPr>
        <b/>
        <i/>
        <sz val="9"/>
        <color theme="1"/>
        <rFont val="Times New Roman"/>
        <family val="1"/>
      </rPr>
      <t xml:space="preserve">Hà Tĩnh: </t>
    </r>
    <r>
      <rPr>
        <sz val="9"/>
        <color theme="1"/>
        <rFont val="Times New Roman"/>
        <family val="1"/>
      </rPr>
      <t xml:space="preserve">15.000 chiếc khẩu trang FFP2; 30.000 test nhanh; 7.500 chiếc áo bảo hộ
- </t>
    </r>
    <r>
      <rPr>
        <b/>
        <i/>
        <sz val="9"/>
        <color theme="1"/>
        <rFont val="Times New Roman"/>
        <family val="1"/>
      </rPr>
      <t xml:space="preserve">Hà Giang: </t>
    </r>
    <r>
      <rPr>
        <sz val="9"/>
        <color theme="1"/>
        <rFont val="Times New Roman"/>
        <family val="1"/>
      </rPr>
      <t xml:space="preserve">30.000 chiếc khẩu trang FFP2; 30.000 test nhanh; 14.900 chiếc áo bảo hộ
- </t>
    </r>
    <r>
      <rPr>
        <b/>
        <i/>
        <sz val="9"/>
        <color theme="1"/>
        <rFont val="Times New Roman"/>
        <family val="1"/>
      </rPr>
      <t>Hà Nam:</t>
    </r>
    <r>
      <rPr>
        <sz val="9"/>
        <color theme="1"/>
        <rFont val="Times New Roman"/>
        <family val="1"/>
      </rPr>
      <t xml:space="preserve"> 7.500 chiếc áo bảo hộ; khẩu trang FFP2 và test nhanh đã phân bổ nguồn khác
- </t>
    </r>
    <r>
      <rPr>
        <b/>
        <i/>
        <sz val="9"/>
        <color theme="1"/>
        <rFont val="Times New Roman"/>
        <family val="1"/>
      </rPr>
      <t>ĐH Y Dược Huế:</t>
    </r>
    <r>
      <rPr>
        <sz val="9"/>
        <color theme="1"/>
        <rFont val="Times New Roman"/>
        <family val="1"/>
      </rPr>
      <t xml:space="preserve"> 5.000 chiếc khẩu trang FFP2; 5.000 chiếc áo bảo hộ</t>
    </r>
  </si>
  <si>
    <t>3 USD</t>
  </si>
  <si>
    <t>480.000 USD</t>
  </si>
  <si>
    <t>2,41 USD</t>
  </si>
  <si>
    <t>301.300 USD</t>
  </si>
  <si>
    <t>3,68 USD</t>
  </si>
  <si>
    <t>220.432 USD</t>
  </si>
  <si>
    <t>0,055 USD</t>
  </si>
  <si>
    <t>137.500 USD</t>
  </si>
  <si>
    <t>850 USD</t>
  </si>
  <si>
    <t>Tiếp nhận vắc xin AstraZeneca phòng chống dịch COVID-19”
do Chính phủ Cộng hòa Áo viện trợ</t>
  </si>
  <si>
    <t>50.000 liều AZ</t>
  </si>
  <si>
    <t>5273/QĐ-BYT</t>
  </si>
  <si>
    <t>18/11/2021</t>
  </si>
  <si>
    <t>tiếp nhận Khoản viện trợ phi dự án “Tiếp nhận vắc xin AstraZeneca phòng chống dịch COVID-19” do Chính phủ Cộng hòa Ác-hen-ti-na viện trợ không hoàn lại</t>
  </si>
  <si>
    <t>500.000 liều AZ</t>
  </si>
  <si>
    <t>5328/QĐ-BYT</t>
  </si>
  <si>
    <t>19/11/2021</t>
  </si>
  <si>
    <t>Hỗ trợ test nhanh kháng nguyên SARS-CoV-2 do Tổ chức Health Poverty Action (HPA) tại Việt Nam viện trợ không hoàn lại phòng, chống dịch COVID-19</t>
  </si>
  <si>
    <t>118.000 test nhanh</t>
  </si>
  <si>
    <t>5348/QĐ-BYT</t>
  </si>
  <si>
    <t>Viện Sốt rét - Ký sinh trùng- Côn trùng trung ương</t>
  </si>
  <si>
    <t>21/11/2021</t>
  </si>
  <si>
    <t>Tiếp nhận vắc xin phòng COVID-19 và bơm kim tiêm” do Chính phủ Trung Quốc viện trợ không hoàn lại</t>
  </si>
  <si>
    <t>3.000.000 lièu Vero Cell và 3.300.000 chiếc bơm kim tiêm</t>
  </si>
  <si>
    <t>5360/QĐ-BYT</t>
  </si>
  <si>
    <t>23/11/2021</t>
  </si>
  <si>
    <t>Hỗ trợ tủ lạnh để triển khai tiêmvắc xin phòng COVID-19” và phân bổ hàng viện trợ do COVAX Facility viện trợ không hoàn lại</t>
  </si>
  <si>
    <t>220 tủ lạnh chuyên dụng</t>
  </si>
  <si>
    <t>5385/QĐ-BYT</t>
  </si>
  <si>
    <t>29/11/2021</t>
  </si>
  <si>
    <t>Tiếp nhận khoản viện trợ phi dự án do Công ty Hangzhou Laihe Biotech Co, tỉnh Chiết Giang, Trung Quốc và Công ty chế phẩm sinh học Gene Phương Đông, tỉnh Chiết Giang, Trung Quốc tài trợ để phòng chống dịch COVID-19</t>
  </si>
  <si>
    <t>505.000 test nhanh kháng nguyên</t>
  </si>
  <si>
    <t>5478/QĐ-BYT</t>
  </si>
  <si>
    <t>04/12/2021</t>
  </si>
  <si>
    <t>Tiếp nhận trang thiết bị y tế do Hiệp hội Thương mại Đài Loan tại Việt Nam viện trợ không hoàn lại để phòng, chống dịch COVID-19</t>
  </si>
  <si>
    <t>25 chiếc Máy thở oxy dòng cao HFNC; 35 chiếc Máy tạo oxy</t>
  </si>
  <si>
    <t>5557/QĐ-BYT</t>
  </si>
  <si>
    <t xml:space="preserve">QĐ 5557/QĐ-BYT ngày 04/12/2021 phân bổ trang thiết bị y tế do Hiệp hội Thương mại Đài Loan tại Việt Nam viện trợ không hoàn lại để phòng, chống dịch COVID-19:
- Máy thở oxy dòng cao HFNC: BVĐHYHN: 20 chiếc; Thái Bình: 05 chiếc
- Máy tạo oxy: Hà Giang: 35 chiếc
</t>
  </si>
  <si>
    <t>07/12/2021</t>
  </si>
  <si>
    <t>Tiếp nhận trang thiết bị y tế để phòng, chống dịch COVID-19 do Thái Lan viện trợ không hoàn lại</t>
  </si>
  <si>
    <t>04 chiếc máy truyền dịch; 10.000 chiếc khẩu trang KN95; 10 chiếc giường hồi sức cấp cứu; 10 hệ thống oxy; 02 chiếc máy Xquang di động</t>
  </si>
  <si>
    <t>5583/QĐ-BYT</t>
  </si>
  <si>
    <t>BV Đa khoa TW Quảng Nam</t>
  </si>
  <si>
    <t>QĐ 5583/QĐ-BYT ngày 07/12/2021 phân bổ trang thiết bị y tế để phòng, chống dịch COVID-19 do Thái Lan viện trợ cho BV Đa khoa TW Quảng Nam</t>
  </si>
  <si>
    <t>Biểu 06</t>
  </si>
  <si>
    <t>DONE</t>
  </si>
  <si>
    <t>BIỂU TỔNG HỢP  VẬT TƯ, HÓA CHẤT, SINH PHẨM, TRANG THIẾT BỊ 
PHÒNG, CHỐNG COVID-19 
(Tính đến 04/12/2021)</t>
  </si>
  <si>
    <t>(Nguồn viện trợ nước ngoài)</t>
  </si>
  <si>
    <t>Viện trợ bằng hiện vật</t>
  </si>
  <si>
    <t xml:space="preserve">Bộ Y tế đã tiếp nhận </t>
  </si>
  <si>
    <t xml:space="preserve"> Chưa phân bổ</t>
  </si>
  <si>
    <t>Đang xin ý kiến phân bổ</t>
  </si>
  <si>
    <t>Đang lên phương án phân bổ</t>
  </si>
  <si>
    <t>Hàng chưa về</t>
  </si>
  <si>
    <t>Đài Loan: 200, 
David Dương 1000 (**), 
Ấn Độ: 300</t>
  </si>
  <si>
    <t>CĐNV tại Hoa kỳ: 250, 
Megabank Đài Loan: 36 (*), 
Đức Minh: 20, 
HH Thương mại Đài Loan: 35, 
Khalsa Aid (Anh): 213 (*)</t>
  </si>
  <si>
    <t>New Zealand: 10,
Thụy Sỹ: 30,
WHO: 20,
Temasek: 16,
Choang: 12.
Ba Lan: 70</t>
  </si>
  <si>
    <t xml:space="preserve">
Tập Đoàn TBD Trung Quốc: 60 (*), 
2 Cty Trung Quốc: 25 (*), 
Eclat Đài Loan: 10 (*),
Đức: 75</t>
  </si>
  <si>
    <t xml:space="preserve">Hội Phổi Pháp Việt: 54 (*), </t>
  </si>
  <si>
    <t>Máy tạo Oxy dòng cao HFNC và vật tư đi kèm, thiết bị thở không xâm lấn</t>
  </si>
  <si>
    <t>WHO: 50, 
HHTM Đài Loan: 25</t>
  </si>
  <si>
    <t>Khalsa Aid (Anh): 12 (*)</t>
  </si>
  <si>
    <t>Choang: 4</t>
  </si>
  <si>
    <t>Hàn Quốc: 2</t>
  </si>
  <si>
    <t>Jica: 1600 (*)</t>
  </si>
  <si>
    <t>Tủ lạnh 2-8 độ C</t>
  </si>
  <si>
    <t>UNICEF: 2.210</t>
  </si>
  <si>
    <t>UNICEF: 8, 
Mỹ: 77 (đang giao tạm thời cho các quân khu để bảo quản vắc xin, sau chiến dịch sẽ giao lại cho các CDC)</t>
  </si>
  <si>
    <t>Choang: 64
Facing the World Anh: 7
BV Nhi TƯ: 20</t>
  </si>
  <si>
    <t>Đức: 15
Megabank Đài Loan: 5 (*)</t>
  </si>
  <si>
    <t>Khalsa Aid (Anh): 1.100 (*)
Đức: 20.000</t>
  </si>
  <si>
    <t>UNICEF: 5</t>
  </si>
  <si>
    <t>Choang: 1</t>
  </si>
  <si>
    <t>Ba Lan: 100</t>
  </si>
  <si>
    <t>Ba Lan: 267</t>
  </si>
  <si>
    <t>Ba Lan: 50</t>
  </si>
  <si>
    <t>Khalsa Aid (Anh): 20 (*)</t>
  </si>
  <si>
    <t>Khalsa Aid (Anh): 25 (*)</t>
  </si>
  <si>
    <t>Khalsa Aid (Anh): 10 (*)</t>
  </si>
  <si>
    <t xml:space="preserve">Covax: 389.375, UNICEF: 500.000,       CP Úc: 18.000 </t>
  </si>
  <si>
    <t>Lào: 200</t>
  </si>
  <si>
    <t>WHO: 300.000</t>
  </si>
  <si>
    <t>Temasek Singapore: 5.000</t>
  </si>
  <si>
    <t>Ba Lan: 8.000</t>
  </si>
  <si>
    <t>Temasek Singapore: 200.000, 
Khalsa Aid (Anh): 37.475 (*)
Ba Lan: 2.000</t>
  </si>
  <si>
    <t>Temasek Singapore: 4.500</t>
  </si>
  <si>
    <t>Arập Xeut: 950.000
Ba Lan: 200.000</t>
  </si>
  <si>
    <t xml:space="preserve">
Nhật Bản (JICS): 13.400</t>
  </si>
  <si>
    <t>UNICEF: 5,500.000, 
CP Trung Quốc: 2.702.000, 
CP Úc: 1.800.000, 
Covax: 38.936.000</t>
  </si>
  <si>
    <t>Kiều bào Hungary: 2.000.000, 
Chính phủ Cộng hòa Pháp: 400.200 (*)</t>
  </si>
  <si>
    <t xml:space="preserve">
Arập Xeut: 150.000,
Lào: 25.000,
WHO: 3.660, 
Choang: 160.000,
CP Úc: 40.800
Temaseak: 2,000
Ba Lan: 5.000,</t>
  </si>
  <si>
    <t xml:space="preserve">
Hàn Quốc: 500 (HN),
Nhật Bản: 26.720 (HCM),
Megabank Đài Loan: 5.000 (*) (HN),
2 Công ty Trung Quốc: 18.000 (*) (HN),
Temasek Singapore: 80.000, </t>
  </si>
  <si>
    <t>CĐVN tại Hoa kỳ: 12.000, 
WHO: 70.000, 
CP Úc: 30.000, 
CP Thụy Sỹ: 60.000,
CĐVN tại Hoa kỳ: 26.200 (BV Bạch Mai và CĐYTVN) 
Công ty BCF Hoa Kỳ: 10.000
Ba Lan: 5.000, 
CP Úc: 70.000
RAAS Hoàng Kiều: 5.000.000</t>
  </si>
  <si>
    <t>CP Úc: 207.200 (*) ( BVĐHYHN-HN),
CP Thụy Sỹ: 240.000 (BV Chợ Rẫy HCM),
CĐVN tại Đức: 300.000 200.000 tại BV Bạch Mai (Hà Nội), 100.000 BV Thống Nhất (HCM), 
Temasek Singapore: 200.000 (BVĐHYHN - HCM)</t>
  </si>
  <si>
    <t xml:space="preserve">CĐVN tại Đức: </t>
  </si>
  <si>
    <t>Arập Xêut: 1.230.250
Temasek: 30,000
CP Úc: 307.200</t>
  </si>
  <si>
    <t xml:space="preserve">
Jica Nhật: 20.800, 
Kiều bào Hungary: 300.000, 
Temasek Singapore: 20.000
Kiều bảo Anh: 15.000</t>
  </si>
  <si>
    <t xml:space="preserve">Arập Xêut: 188.000,
Lào: 50.000,
WHO: 36.000,
Choang: 200.000
</t>
  </si>
  <si>
    <t xml:space="preserve"> 
2 Cty Trung Quốc: 199.800, 
Kiều bào Hungary: 25.000, 
Thái Bình Dương TQ: 50.000, 
Khalsa Aid (Anh): 321.220</t>
  </si>
  <si>
    <t>SARAYA Nhật: 73.750, 
Lào: 25.000,
Borden Singapore: 86.400</t>
  </si>
  <si>
    <t>Jica Nhật: 2.560,
SARAYA Nhật: 71.750</t>
  </si>
  <si>
    <t>Ấn độ: 100</t>
  </si>
  <si>
    <t>Singapore: 500.000</t>
  </si>
  <si>
    <t>Khalsa Aid (Anh): 400 (*), 
Omron Nhật: 10.000 (*)</t>
  </si>
  <si>
    <t>Jaiya: 12.000</t>
  </si>
  <si>
    <t>Khalsa Aid (Anh): 210 (*)</t>
  </si>
  <si>
    <t>Liên hội Y tế Pháp - Việt: 150 (*)</t>
  </si>
  <si>
    <t>Liên hội Y tế Pháp - Việt: 7.200 (*)</t>
  </si>
  <si>
    <t>WHO: 202.176</t>
  </si>
  <si>
    <t>WHO: 185.184</t>
  </si>
  <si>
    <t>Hàn Quốc: 23.040</t>
  </si>
  <si>
    <t>WUS Đức: 366.255,
Đức Minh: 50.000,
Thụy Sỹ: 499.200,
Hàn Quốc: 100.000, 
CĐVN tại Hoa kỳ: 8.320, 
Hungary 100.000</t>
  </si>
  <si>
    <t>WUS Đức: 29.440 ,
2 cty Trung Quốc: 50.000 (*), 
Kiều bào Hungary: 20.000, 
Singapore: 200.000</t>
  </si>
  <si>
    <t>Đức Minh: 20.000</t>
  </si>
  <si>
    <t xml:space="preserve">Test nhanh Kháng thể </t>
  </si>
  <si>
    <t>Singapore: 100.000</t>
  </si>
  <si>
    <t>CHAI (Mỹ): 270.000, 
Choang: 40.000</t>
  </si>
  <si>
    <t>Hàn Quốc: 23.000</t>
  </si>
  <si>
    <t>Từ nguồn viện trợ nước ngoài</t>
  </si>
  <si>
    <t>Bộ chiết xuất axit nucleic</t>
  </si>
  <si>
    <t>Bơm Kim Tiêm</t>
  </si>
  <si>
    <t>Bơm điện</t>
  </si>
  <si>
    <t>Gạc mũi họng</t>
  </si>
  <si>
    <t>Máy đo độ bão hòa oxy</t>
  </si>
  <si>
    <t>Phụ kiện máy thở</t>
  </si>
  <si>
    <t>Nhiệt kế đo trán điện tử</t>
  </si>
  <si>
    <t xml:space="preserve">Số lượng </t>
  </si>
  <si>
    <t>*</t>
  </si>
  <si>
    <t>Số còn lại chưa phân bổ (C=A-B)</t>
  </si>
  <si>
    <t xml:space="preserve">Nhà tài trợ </t>
  </si>
  <si>
    <t>Ấn Độ</t>
  </si>
  <si>
    <t>Đài Loan</t>
  </si>
  <si>
    <t>Cộng đồng người Việt tại Hoa Kỳ và Công ty Đức Minh</t>
  </si>
  <si>
    <t>David Dương (***)</t>
  </si>
  <si>
    <t>Tổng số lượng</t>
  </si>
  <si>
    <t>WHO</t>
  </si>
  <si>
    <t>New Zealand</t>
  </si>
  <si>
    <t>Thuỵ Sỹ</t>
  </si>
  <si>
    <t>Temasek</t>
  </si>
  <si>
    <t>Thiên Doanh Trung Quốc</t>
  </si>
  <si>
    <t>Đức</t>
  </si>
  <si>
    <t>Ba Lan</t>
  </si>
  <si>
    <t>Choang</t>
  </si>
  <si>
    <t>Hàn Quốc</t>
  </si>
  <si>
    <t>UNICEF</t>
  </si>
  <si>
    <t>Hoa Kỳ (**)</t>
  </si>
  <si>
    <t>FTW (Anh)</t>
  </si>
  <si>
    <t>Ả Rập Xê Út</t>
  </si>
  <si>
    <t>Lào</t>
  </si>
  <si>
    <t>Temasek Singapore (Cấp độ 3)</t>
  </si>
  <si>
    <t>Nhật Bản (chống dịch)</t>
  </si>
  <si>
    <t>Nhật Bản (cách ly)</t>
  </si>
  <si>
    <t>USAIDS và UNICEF</t>
  </si>
  <si>
    <t>Úc</t>
  </si>
  <si>
    <t>CĐ người VN tại Hoa Kỳ</t>
  </si>
  <si>
    <t>Hoa kỳ (BCF)</t>
  </si>
  <si>
    <t>CHLB Đức - K.V.N Handels GmbH</t>
  </si>
  <si>
    <t>Temasek Singapore (QĐ 4447 + QĐ 4861)</t>
  </si>
  <si>
    <t>RAAS Hoa Kỳ (Hoàng Kiều)</t>
  </si>
  <si>
    <t>Nhật Bản</t>
  </si>
  <si>
    <t>Anh</t>
  </si>
  <si>
    <t>UNICEF (**)</t>
  </si>
  <si>
    <t>COVAX  (**)</t>
  </si>
  <si>
    <t>CP Trung Quốc (**)</t>
  </si>
  <si>
    <t>CP Úc  (**)</t>
  </si>
  <si>
    <t>Đức Minh</t>
  </si>
  <si>
    <t>Hoa Kỳ</t>
  </si>
  <si>
    <t>HPA</t>
  </si>
  <si>
    <t>Hung-ga-ry</t>
  </si>
  <si>
    <t>Đức-WUS</t>
  </si>
  <si>
    <t>Siemens Healthcare</t>
  </si>
  <si>
    <t>Sea Logistic Partner-Trung Quốc</t>
  </si>
  <si>
    <t>CHAI</t>
  </si>
  <si>
    <t>Arap Xêut</t>
  </si>
  <si>
    <t>OMRON Nhật Bản</t>
  </si>
  <si>
    <t>Số lượng (Theo QĐ)</t>
  </si>
  <si>
    <t>Phân bổ nguồn khác</t>
  </si>
  <si>
    <t>Các đơn vị trực thuộc Bộ Y tế</t>
  </si>
  <si>
    <t xml:space="preserve">Bệnh viện bệnh Nhiệt đới TW </t>
  </si>
  <si>
    <t>(Bệnh viện) ĐH Y dược TP.HCM</t>
  </si>
  <si>
    <t>Bệnh viện Tâm thần TW 2</t>
  </si>
  <si>
    <t>Viện Huyết học - Truyền máu Trung ương</t>
  </si>
  <si>
    <t>Đại học Y Dược Huế</t>
  </si>
  <si>
    <t>Viện Y tế công cộng TP.HCM</t>
  </si>
  <si>
    <t>Viện Vắc xin và sinh phẩm y tế</t>
  </si>
  <si>
    <t>Công ty TNHH MTV Vắc xin và sinh phẩm y tế</t>
  </si>
  <si>
    <t>Viện Sốt rét - Ký sinh trùng - Côn trùng TW</t>
  </si>
  <si>
    <t>Ban điều phối viện trợ nhân dân PACCOM</t>
  </si>
  <si>
    <t>Tổ chức HPA</t>
  </si>
  <si>
    <t>BIỂU TỔNG HỢP TÌNH HÌNH PHÂN BỔ (Trang thiết bị y tế/vật tư/hóa chất/sinh phẩm/…….) 12.12.2021</t>
  </si>
  <si>
    <t>ĐỢT 15 (5587)</t>
  </si>
  <si>
    <t>ĐỢT 16 (5675)</t>
  </si>
  <si>
    <t>ĐỢT 17 (5705)</t>
  </si>
  <si>
    <t>ĐỢT 18 (5783)</t>
  </si>
  <si>
    <t>ĐỢT 19 (5846)</t>
  </si>
  <si>
    <t>ĐỢT 4 (5538)</t>
  </si>
  <si>
    <t>Bệnh viện 175</t>
  </si>
  <si>
    <t>ĐỢT 20 (61)</t>
  </si>
  <si>
    <t>ĐỢT 11 (5272)</t>
  </si>
  <si>
    <t>VẬT TƯ PHÒNG CHỐNG DỊCH</t>
  </si>
  <si>
    <t>THUỐC SẢN PHẨM HỖ TRỢ PCD</t>
  </si>
  <si>
    <t>TEST XÉT NGHIỆM</t>
  </si>
  <si>
    <t>TRANG THIẾT BỊ Y TẾ</t>
  </si>
  <si>
    <t>Test PCR (cái)</t>
  </si>
  <si>
    <t>Test nhanh (cái)</t>
  </si>
  <si>
    <t>Máy thở các loại (cái)</t>
  </si>
  <si>
    <t>Máy thở chức năng cao (hệ thống)</t>
  </si>
  <si>
    <t>Máy thở HFNC (Hệ thống)</t>
  </si>
  <si>
    <t>Máy XN PCR (hệ thống)</t>
  </si>
  <si>
    <t>Máy tách chiết (cái)</t>
  </si>
  <si>
    <t>Xe tiêm lưu động (cái)</t>
  </si>
  <si>
    <t>Tủ lạnh (cái)</t>
  </si>
  <si>
    <t>Xuyên Tâm Liên (viên)</t>
  </si>
  <si>
    <t>AVIGAN (viên)</t>
  </si>
  <si>
    <t>Casirivimab và Imdevimab (liều)</t>
  </si>
  <si>
    <t>Khẩu trang y tế (cái)</t>
  </si>
  <si>
    <t>Khẩu trang N95 và tương đương (cái)</t>
  </si>
  <si>
    <t>Khẩu trang phẫu thuật + KN95 (cái)</t>
  </si>
  <si>
    <t>Bộ trang phục chống dịch cấp độ 2-3 (cái)</t>
  </si>
  <si>
    <t>Bộ trang phục chống dịch cấp độ 4 (cái)</t>
  </si>
  <si>
    <t>TỔNG HỢP PHÂN BỔ VẬT TƯ, TEST KIT, TTB, THUỐC PHÒNG CHỐNG DỊCH COVID -19  ĐẾN 15/01/2022 NGUỒN HỖ TRỢ TRONG NƯỚC</t>
  </si>
  <si>
    <t>(ĐẾN NGÀY 15/01/2022)</t>
  </si>
  <si>
    <t>Xuất</t>
  </si>
  <si>
    <t>Tồn</t>
  </si>
  <si>
    <t>ĐỢT 21 (159)</t>
  </si>
  <si>
    <t>ĐỢT 22 (247)</t>
  </si>
  <si>
    <t>Bệnh viện 74 TW</t>
  </si>
  <si>
    <t>BV Quân y 103</t>
  </si>
  <si>
    <t>Bệnh viện 74</t>
  </si>
  <si>
    <t>Bênh viện Châm cứu TW</t>
  </si>
  <si>
    <t>ĐỢT 23 (311)</t>
  </si>
  <si>
    <t>Bệnh viện Châm cứu TW</t>
  </si>
  <si>
    <t>ĐỢT 24 (360)</t>
  </si>
  <si>
    <t>ĐỢT 25 (423)</t>
  </si>
  <si>
    <t>ĐỢT 26 ()</t>
  </si>
  <si>
    <t>BBệnh viện Lão khoa TW</t>
  </si>
  <si>
    <t>ĐỢT 27 (566)</t>
  </si>
  <si>
    <t>Bệnh viện Đa khoa Nông nghiệp</t>
  </si>
  <si>
    <t>Bêệnh viện Đa khoa Nông nghiệp</t>
  </si>
  <si>
    <t>Viện Huyết học truyền máu Trung ương</t>
  </si>
  <si>
    <t>Đợt 28</t>
  </si>
  <si>
    <t>Đợt 29</t>
  </si>
  <si>
    <t>Đợt 30</t>
  </si>
  <si>
    <t>Đợt 31</t>
  </si>
  <si>
    <t>Đợt 32</t>
  </si>
  <si>
    <t>Đợt 33</t>
  </si>
  <si>
    <t>Bệnh viện YHCT TW</t>
  </si>
  <si>
    <t>Số đã tiếp nhận</t>
  </si>
  <si>
    <t>Favipiravir (viên)</t>
  </si>
  <si>
    <t>SỐ ĐƯỢC PHÂN BỔ THEO QUYẾT ĐỊNH</t>
  </si>
  <si>
    <t>SỐ CHƯA TIẾP NHẬN</t>
  </si>
  <si>
    <t>QUYẾT ĐỊNH PHÂN BỔ</t>
  </si>
  <si>
    <t>…..</t>
  </si>
  <si>
    <t>….</t>
  </si>
  <si>
    <t>Hạn sử dụng</t>
  </si>
  <si>
    <t>THEO DÕI TÌNH HÌNH SỬ DỤNG</t>
  </si>
  <si>
    <t>Sở Y tế/BV TW/Y tế Bộ/ngành</t>
  </si>
  <si>
    <t>Quyết định số …./QĐ-BYT ngày   tháng   năm</t>
  </si>
  <si>
    <t>BÁO CÁO TÌNH HÌNH THUỐC HỖ TRỢ ĐIỀU TRỊ COVID-19 DO BỘ Y TẾ
PHÂN BỔ CHO CÁC ĐƠN VỊ</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</si>
</sst>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1" formatCode="_(* #,##0_);_(* \(#,##0\);_(* &quot;-&quot;_);_(@_)"/>
    <numFmt numFmtId="43" formatCode="_(* #,##0.00_);_(* \(#,##0.00\);_(* &quot;-&quot;??_);_(@_)"/>
    <numFmt numFmtId="164" formatCode="_-* #,##0.00\ _₫_-;\-* #,##0.00\ _₫_-;_-* &quot;-&quot;??\ _₫_-;_-@_-"/>
    <numFmt numFmtId="165" formatCode="_(* #,##0_);_(* \(#,##0\);_(* &quot;-&quot;??_);_(@_)"/>
    <numFmt numFmtId="166" formatCode="_-* #,##0\ _₫_-;\-* #,##0\ _₫_-;_-* &quot;-&quot;??\ _₫_-;_-@_-"/>
    <numFmt numFmtId="167" formatCode="_(* #,##0.00000_);_(* \(#,##0.00000\);_(* &quot;-&quot;_);_(@_)"/>
  </numFmts>
  <fonts count="68">
    <font>
      <sz val="11"/>
      <color theme="1"/>
      <name val="Calibri"/>
      <family val="2"/>
      <scheme val="minor"/>
    </font>
    <font>
      <sz val="11"/>
      <color theme="1"/>
      <name val="Calibri"/>
      <family val="2"/>
      <charset val="163"/>
      <scheme val="minor"/>
    </font>
    <font>
      <sz val="11"/>
      <color theme="1"/>
      <name val="Calibri"/>
      <family val="2"/>
      <charset val="163"/>
      <scheme val="minor"/>
    </font>
    <font>
      <sz val="11"/>
      <color theme="1"/>
      <name val="Calibri"/>
      <family val="2"/>
      <scheme val="minor"/>
    </font>
    <font>
      <b/>
      <sz val="12"/>
      <color theme="1"/>
      <name val="Times New Roman"/>
      <family val="1"/>
    </font>
    <font>
      <u/>
      <sz val="11"/>
      <color theme="10"/>
      <name val="Calibri"/>
      <family val="2"/>
      <scheme val="minor"/>
    </font>
    <font>
      <sz val="12"/>
      <color theme="1"/>
      <name val="Times New Roman"/>
      <family val="1"/>
    </font>
    <font>
      <b/>
      <i/>
      <sz val="12"/>
      <color theme="1"/>
      <name val="Times New Roman"/>
      <family val="1"/>
    </font>
    <font>
      <sz val="12"/>
      <name val="Times New Roman"/>
      <family val="1"/>
    </font>
    <font>
      <i/>
      <sz val="12"/>
      <color theme="1"/>
      <name val="Times New Roman"/>
      <family val="1"/>
    </font>
    <font>
      <b/>
      <sz val="12"/>
      <name val="Times New Roman"/>
      <family val="1"/>
    </font>
    <font>
      <b/>
      <i/>
      <sz val="12"/>
      <name val="Times New Roman"/>
      <family val="1"/>
    </font>
    <font>
      <b/>
      <sz val="12"/>
      <color rgb="FF000000"/>
      <name val="Times New Roman"/>
      <family val="1"/>
    </font>
    <font>
      <sz val="12"/>
      <color rgb="FF000000"/>
      <name val="Times New Roman"/>
      <family val="1"/>
    </font>
    <font>
      <b/>
      <sz val="11"/>
      <color rgb="FFC00000"/>
      <name val="Arial"/>
      <family val="2"/>
      <charset val="163"/>
    </font>
    <font>
      <sz val="11"/>
      <color theme="1"/>
      <name val="Arial"/>
      <family val="2"/>
      <charset val="163"/>
    </font>
    <font>
      <b/>
      <sz val="11"/>
      <color theme="1"/>
      <name val="Arial"/>
      <family val="2"/>
      <charset val="163"/>
    </font>
    <font>
      <b/>
      <sz val="11"/>
      <name val="Arial"/>
      <family val="2"/>
      <charset val="163"/>
    </font>
    <font>
      <u/>
      <sz val="11"/>
      <color theme="10"/>
      <name val="Arial"/>
      <family val="2"/>
      <charset val="163"/>
    </font>
    <font>
      <b/>
      <u/>
      <sz val="11"/>
      <color theme="10"/>
      <name val="Arial"/>
      <family val="2"/>
      <charset val="163"/>
    </font>
    <font>
      <sz val="11"/>
      <name val="Arial"/>
      <family val="2"/>
      <charset val="163"/>
    </font>
    <font>
      <u/>
      <sz val="11"/>
      <name val="Arial"/>
      <family val="2"/>
      <charset val="163"/>
    </font>
    <font>
      <b/>
      <u/>
      <sz val="11"/>
      <color rgb="FFC00000"/>
      <name val="Arial"/>
      <family val="2"/>
      <charset val="163"/>
    </font>
    <font>
      <sz val="11"/>
      <color rgb="FF000000"/>
      <name val="Arial"/>
      <family val="2"/>
      <charset val="163"/>
    </font>
    <font>
      <u/>
      <sz val="10"/>
      <color theme="10"/>
      <name val="Arial"/>
      <family val="2"/>
      <charset val="163"/>
    </font>
    <font>
      <i/>
      <sz val="11"/>
      <color theme="1"/>
      <name val="Arial"/>
      <family val="2"/>
      <charset val="163"/>
    </font>
    <font>
      <sz val="14"/>
      <color theme="1"/>
      <name val="Times New Roman"/>
      <family val="1"/>
    </font>
    <font>
      <b/>
      <sz val="14"/>
      <color theme="1"/>
      <name val="Times New Roman"/>
      <family val="1"/>
    </font>
    <font>
      <i/>
      <sz val="14"/>
      <color theme="1"/>
      <name val="Times New Roman"/>
      <family val="1"/>
    </font>
    <font>
      <b/>
      <sz val="13"/>
      <color theme="1"/>
      <name val="Times New Roman"/>
      <family val="1"/>
    </font>
    <font>
      <sz val="13"/>
      <color theme="1"/>
      <name val="Times New Roman"/>
      <family val="1"/>
    </font>
    <font>
      <sz val="13"/>
      <name val="Times New Roman"/>
      <family val="1"/>
    </font>
    <font>
      <sz val="11"/>
      <color theme="1"/>
      <name val="Calibri"/>
      <family val="2"/>
      <charset val="163"/>
      <scheme val="minor"/>
    </font>
    <font>
      <sz val="10"/>
      <name val="VnTime"/>
    </font>
    <font>
      <sz val="14"/>
      <color theme="1"/>
      <name val="Times New Roman"/>
      <family val="2"/>
      <charset val="163"/>
    </font>
    <font>
      <sz val="11"/>
      <color theme="1"/>
      <name val="Times New Roman"/>
      <family val="1"/>
    </font>
    <font>
      <b/>
      <sz val="11"/>
      <color theme="1"/>
      <name val="Times New Roman"/>
      <family val="1"/>
    </font>
    <font>
      <b/>
      <sz val="10"/>
      <color theme="1"/>
      <name val="Times New Roman"/>
      <family val="1"/>
    </font>
    <font>
      <sz val="13"/>
      <color rgb="FF000000"/>
      <name val="Times New Roman"/>
      <family val="1"/>
    </font>
    <font>
      <b/>
      <sz val="11"/>
      <color theme="1"/>
      <name val="Times New Roman"/>
      <family val="1"/>
      <charset val="163"/>
    </font>
    <font>
      <sz val="10"/>
      <color theme="1"/>
      <name val="Times New Roman"/>
      <family val="1"/>
    </font>
    <font>
      <sz val="8"/>
      <color theme="1"/>
      <name val="Times New Roman"/>
      <family val="1"/>
    </font>
    <font>
      <sz val="12"/>
      <color theme="1"/>
      <name val="Times New Roman"/>
      <family val="1"/>
      <charset val="163"/>
    </font>
    <font>
      <b/>
      <sz val="12"/>
      <color theme="1"/>
      <name val="Cambria"/>
      <family val="1"/>
      <charset val="163"/>
      <scheme val="major"/>
    </font>
    <font>
      <b/>
      <u/>
      <sz val="14"/>
      <color theme="1"/>
      <name val="Times New Roman"/>
      <family val="1"/>
    </font>
    <font>
      <b/>
      <sz val="11"/>
      <color theme="1"/>
      <name val="Cambria"/>
      <family val="1"/>
      <charset val="163"/>
      <scheme val="major"/>
    </font>
    <font>
      <i/>
      <sz val="14"/>
      <color theme="1"/>
      <name val="Times New Roman"/>
      <family val="1"/>
      <charset val="163"/>
    </font>
    <font>
      <i/>
      <sz val="12"/>
      <color theme="1"/>
      <name val="Times New Roman"/>
      <family val="1"/>
      <charset val="163"/>
    </font>
    <font>
      <sz val="11"/>
      <color theme="1"/>
      <name val="Cambria"/>
      <family val="1"/>
      <charset val="163"/>
      <scheme val="major"/>
    </font>
    <font>
      <b/>
      <sz val="12"/>
      <color theme="1"/>
      <name val="Times New Roman"/>
      <family val="1"/>
      <charset val="163"/>
    </font>
    <font>
      <b/>
      <sz val="13"/>
      <color theme="0"/>
      <name val="Times New Roman"/>
      <family val="1"/>
    </font>
    <font>
      <b/>
      <sz val="12"/>
      <color theme="0"/>
      <name val="Times New Roman"/>
      <family val="1"/>
    </font>
    <font>
      <sz val="12"/>
      <color theme="0"/>
      <name val="Times New Roman"/>
      <family val="1"/>
    </font>
    <font>
      <sz val="12"/>
      <color theme="1"/>
      <name val="Cambria"/>
      <family val="1"/>
      <charset val="163"/>
      <scheme val="major"/>
    </font>
    <font>
      <i/>
      <sz val="10"/>
      <color theme="1"/>
      <name val="Times New Roman"/>
      <family val="1"/>
    </font>
    <font>
      <b/>
      <sz val="10"/>
      <color rgb="FFC00000"/>
      <name val="Times New Roman"/>
      <family val="1"/>
    </font>
    <font>
      <b/>
      <sz val="10"/>
      <color rgb="FFFF0000"/>
      <name val="Times New Roman"/>
      <family val="1"/>
    </font>
    <font>
      <b/>
      <sz val="10"/>
      <name val="Times New Roman"/>
      <family val="1"/>
    </font>
    <font>
      <u/>
      <sz val="10"/>
      <color theme="10"/>
      <name val="Times New Roman"/>
      <family val="1"/>
    </font>
    <font>
      <b/>
      <u/>
      <sz val="10"/>
      <color theme="10"/>
      <name val="Times New Roman"/>
      <family val="1"/>
    </font>
    <font>
      <sz val="10"/>
      <color rgb="FF000000"/>
      <name val="Times New Roman"/>
      <family val="1"/>
    </font>
    <font>
      <sz val="10"/>
      <name val="Times New Roman"/>
      <family val="1"/>
    </font>
    <font>
      <b/>
      <u/>
      <sz val="10"/>
      <color rgb="FFC00000"/>
      <name val="Times New Roman"/>
      <family val="1"/>
    </font>
    <font>
      <b/>
      <i/>
      <sz val="10"/>
      <color theme="1"/>
      <name val="Times New Roman"/>
      <family val="1"/>
    </font>
    <font>
      <b/>
      <i/>
      <sz val="8"/>
      <color theme="1"/>
      <name val="Times New Roman"/>
      <family val="1"/>
    </font>
    <font>
      <sz val="9"/>
      <color theme="1"/>
      <name val="Times New Roman"/>
      <family val="1"/>
    </font>
    <font>
      <b/>
      <i/>
      <sz val="9"/>
      <color theme="1"/>
      <name val="Times New Roman"/>
      <family val="1"/>
    </font>
    <font>
      <b/>
      <sz val="14"/>
      <color theme="1"/>
      <name val="Times New Roman"/>
      <family val="1"/>
      <charset val="163"/>
    </font>
  </fonts>
  <fills count="15">
    <fill>
      <patternFill patternType="none"/>
    </fill>
    <fill>
      <patternFill patternType="gray125"/>
    </fill>
    <fill>
      <patternFill patternType="solid">
        <fgColor rgb="FFFFFF99"/>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E7FBFF"/>
        <bgColor indexed="64"/>
      </patternFill>
    </fill>
    <fill>
      <patternFill patternType="solid">
        <fgColor rgb="FFFEF6F0"/>
        <bgColor indexed="64"/>
      </patternFill>
    </fill>
    <fill>
      <patternFill patternType="solid">
        <fgColor theme="9" tint="-0.249977111117893"/>
        <bgColor indexed="64"/>
      </patternFill>
    </fill>
    <fill>
      <patternFill patternType="solid">
        <fgColor rgb="FF93CEDD"/>
        <bgColor indexed="64"/>
      </patternFill>
    </fill>
    <fill>
      <patternFill patternType="solid">
        <fgColor theme="8" tint="0.39997558519241921"/>
        <bgColor indexed="64"/>
      </patternFill>
    </fill>
    <fill>
      <patternFill patternType="solid">
        <fgColor rgb="FFFFFF66"/>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hair">
        <color indexed="64"/>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style="thin">
        <color auto="1"/>
      </left>
      <right style="thin">
        <color auto="1"/>
      </right>
      <top/>
      <bottom style="hair">
        <color auto="1"/>
      </bottom>
      <diagonal/>
    </border>
  </borders>
  <cellStyleXfs count="22">
    <xf numFmtId="0" fontId="0" fillId="0" borderId="0"/>
    <xf numFmtId="43" fontId="3" fillId="0" borderId="0" applyFont="0" applyFill="0" applyBorder="0" applyAlignment="0" applyProtection="0"/>
    <xf numFmtId="0" fontId="5" fillId="0" borderId="0" applyNumberFormat="0" applyFill="0" applyBorder="0" applyAlignment="0" applyProtection="0"/>
    <xf numFmtId="41"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2" fillId="0" borderId="0"/>
    <xf numFmtId="0" fontId="33" fillId="0" borderId="0"/>
    <xf numFmtId="0" fontId="34"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164" fontId="2" fillId="0" borderId="0" applyFont="0" applyFill="0" applyBorder="0" applyAlignment="0" applyProtection="0"/>
    <xf numFmtId="0" fontId="2" fillId="0" borderId="0"/>
    <xf numFmtId="41" fontId="2" fillId="0" borderId="0" applyFont="0" applyFill="0" applyBorder="0" applyAlignment="0" applyProtection="0"/>
    <xf numFmtId="0" fontId="2" fillId="0" borderId="0"/>
    <xf numFmtId="0" fontId="1" fillId="0" borderId="0"/>
    <xf numFmtId="164" fontId="1" fillId="0" borderId="0" applyFont="0" applyFill="0" applyBorder="0" applyAlignment="0" applyProtection="0"/>
  </cellStyleXfs>
  <cellXfs count="963">
    <xf numFmtId="0" fontId="0" fillId="0" borderId="0" xfId="0"/>
    <xf numFmtId="0" fontId="6" fillId="0" borderId="0" xfId="0" applyFont="1"/>
    <xf numFmtId="0" fontId="4" fillId="6" borderId="0" xfId="0" applyFont="1" applyFill="1"/>
    <xf numFmtId="0" fontId="4" fillId="0" borderId="0" xfId="0" applyFont="1"/>
    <xf numFmtId="0" fontId="7" fillId="0" borderId="0" xfId="0" applyFont="1"/>
    <xf numFmtId="0" fontId="6" fillId="0" borderId="0" xfId="0" applyFont="1" applyAlignment="1">
      <alignment horizontal="center" vertical="center"/>
    </xf>
    <xf numFmtId="0" fontId="4" fillId="0" borderId="1" xfId="0" applyFont="1" applyBorder="1"/>
    <xf numFmtId="41" fontId="6" fillId="0" borderId="1" xfId="3" applyFont="1" applyBorder="1"/>
    <xf numFmtId="41" fontId="4" fillId="0" borderId="1" xfId="3" applyFont="1" applyBorder="1"/>
    <xf numFmtId="0" fontId="6" fillId="0" borderId="1" xfId="0" applyFont="1" applyBorder="1"/>
    <xf numFmtId="0" fontId="4" fillId="0" borderId="1" xfId="0" applyFont="1" applyBorder="1" applyAlignment="1">
      <alignment horizontal="left" vertical="center" wrapText="1"/>
    </xf>
    <xf numFmtId="0" fontId="6" fillId="0" borderId="1" xfId="0" applyFont="1" applyBorder="1" applyAlignment="1">
      <alignment horizontal="center" vertical="center" wrapText="1"/>
    </xf>
    <xf numFmtId="41" fontId="6" fillId="0" borderId="1" xfId="3" applyFont="1" applyFill="1" applyBorder="1"/>
    <xf numFmtId="41" fontId="4" fillId="0" borderId="1" xfId="3" applyFont="1" applyFill="1" applyBorder="1" applyAlignment="1">
      <alignment horizontal="right"/>
    </xf>
    <xf numFmtId="41" fontId="4" fillId="0" borderId="1" xfId="3" applyFont="1" applyFill="1" applyBorder="1"/>
    <xf numFmtId="41" fontId="6" fillId="0" borderId="1" xfId="3" applyFont="1" applyFill="1" applyBorder="1" applyAlignment="1">
      <alignment horizontal="right"/>
    </xf>
    <xf numFmtId="41" fontId="6" fillId="0" borderId="1" xfId="3" applyFont="1" applyFill="1" applyBorder="1" applyAlignment="1">
      <alignment wrapText="1"/>
    </xf>
    <xf numFmtId="41" fontId="6" fillId="0" borderId="1" xfId="3" applyFont="1" applyFill="1" applyBorder="1" applyAlignment="1">
      <alignment horizontal="left" vertical="center"/>
    </xf>
    <xf numFmtId="41" fontId="6" fillId="0" borderId="1" xfId="3" applyFont="1" applyFill="1" applyBorder="1" applyAlignment="1">
      <alignment horizontal="right" vertical="center"/>
    </xf>
    <xf numFmtId="41" fontId="6" fillId="0" borderId="1" xfId="3" applyFont="1" applyFill="1" applyBorder="1" applyAlignment="1">
      <alignment horizontal="left" vertical="center" wrapText="1"/>
    </xf>
    <xf numFmtId="0" fontId="6" fillId="0" borderId="1" xfId="0" applyFont="1" applyBorder="1" applyAlignment="1">
      <alignment horizontal="left" vertical="center" wrapText="1"/>
    </xf>
    <xf numFmtId="165" fontId="6" fillId="0" borderId="1" xfId="1" applyNumberFormat="1" applyFont="1" applyFill="1" applyBorder="1" applyAlignment="1">
      <alignment horizontal="center" vertical="center"/>
    </xf>
    <xf numFmtId="0" fontId="8" fillId="0" borderId="0" xfId="0" applyFont="1"/>
    <xf numFmtId="0" fontId="4" fillId="0" borderId="0" xfId="0" applyFont="1" applyAlignment="1">
      <alignment horizontal="center"/>
    </xf>
    <xf numFmtId="0" fontId="4" fillId="0" borderId="7" xfId="0" applyFont="1" applyBorder="1" applyAlignment="1">
      <alignment vertical="center" wrapText="1"/>
    </xf>
    <xf numFmtId="0" fontId="6" fillId="0" borderId="2" xfId="0" applyFont="1" applyBorder="1" applyAlignment="1">
      <alignment horizontal="center" vertical="center" wrapText="1"/>
    </xf>
    <xf numFmtId="0" fontId="9" fillId="0" borderId="0" xfId="0" applyFont="1"/>
    <xf numFmtId="4" fontId="4" fillId="0" borderId="1" xfId="0" applyNumberFormat="1" applyFont="1" applyBorder="1" applyAlignment="1">
      <alignment horizontal="left" vertical="center" wrapText="1"/>
    </xf>
    <xf numFmtId="41" fontId="4" fillId="0" borderId="1" xfId="3" applyFont="1" applyBorder="1" applyAlignment="1">
      <alignment horizontal="center" vertical="center" wrapText="1"/>
    </xf>
    <xf numFmtId="41" fontId="4" fillId="0" borderId="1" xfId="3" applyFont="1" applyBorder="1" applyAlignment="1">
      <alignment horizontal="center" vertical="center"/>
    </xf>
    <xf numFmtId="0" fontId="9" fillId="0" borderId="1" xfId="0" applyFont="1" applyBorder="1"/>
    <xf numFmtId="41" fontId="10" fillId="0" borderId="1" xfId="3" applyFont="1" applyFill="1" applyBorder="1" applyAlignment="1">
      <alignment horizontal="center" vertical="center"/>
    </xf>
    <xf numFmtId="41" fontId="10" fillId="0" borderId="1" xfId="3" applyFont="1" applyFill="1" applyBorder="1"/>
    <xf numFmtId="0" fontId="7" fillId="0" borderId="1" xfId="0" applyFont="1" applyBorder="1"/>
    <xf numFmtId="41" fontId="7" fillId="0" borderId="1" xfId="3" applyFont="1" applyBorder="1"/>
    <xf numFmtId="41" fontId="11" fillId="0" borderId="1" xfId="3" applyFont="1" applyFill="1" applyBorder="1"/>
    <xf numFmtId="41" fontId="8" fillId="0" borderId="1" xfId="3" applyFont="1" applyFill="1" applyBorder="1"/>
    <xf numFmtId="0" fontId="8" fillId="0" borderId="1" xfId="0" applyFont="1" applyBorder="1"/>
    <xf numFmtId="0" fontId="10" fillId="0" borderId="0" xfId="0" applyFont="1"/>
    <xf numFmtId="0" fontId="6" fillId="0" borderId="1" xfId="0" applyFont="1" applyBorder="1" applyAlignment="1">
      <alignment horizontal="center" vertical="center"/>
    </xf>
    <xf numFmtId="4" fontId="4" fillId="0" borderId="1" xfId="0" applyNumberFormat="1" applyFont="1" applyBorder="1"/>
    <xf numFmtId="3" fontId="4" fillId="0" borderId="1" xfId="0" applyNumberFormat="1" applyFont="1" applyBorder="1"/>
    <xf numFmtId="4" fontId="6" fillId="0" borderId="1" xfId="0" applyNumberFormat="1" applyFont="1" applyBorder="1"/>
    <xf numFmtId="3" fontId="6" fillId="0" borderId="1" xfId="0" applyNumberFormat="1" applyFont="1" applyBorder="1"/>
    <xf numFmtId="4" fontId="6" fillId="0" borderId="1" xfId="0" applyNumberFormat="1" applyFont="1" applyBorder="1" applyAlignment="1">
      <alignment wrapText="1"/>
    </xf>
    <xf numFmtId="0" fontId="12" fillId="0" borderId="1" xfId="0" applyFont="1" applyBorder="1"/>
    <xf numFmtId="0" fontId="12" fillId="0" borderId="5" xfId="0" applyFont="1" applyBorder="1" applyAlignment="1">
      <alignment horizontal="left" vertical="center" wrapText="1"/>
    </xf>
    <xf numFmtId="4" fontId="12" fillId="0" borderId="5" xfId="0" applyNumberFormat="1" applyFont="1" applyBorder="1"/>
    <xf numFmtId="3" fontId="12" fillId="0" borderId="8" xfId="0" applyNumberFormat="1" applyFont="1" applyBorder="1"/>
    <xf numFmtId="0" fontId="12" fillId="0" borderId="3" xfId="0" applyFont="1" applyBorder="1"/>
    <xf numFmtId="0" fontId="12" fillId="0" borderId="8" xfId="0" applyFont="1" applyBorder="1"/>
    <xf numFmtId="4" fontId="13" fillId="0" borderId="8" xfId="0" applyNumberFormat="1" applyFont="1" applyBorder="1"/>
    <xf numFmtId="3" fontId="13" fillId="0" borderId="8" xfId="0" applyNumberFormat="1" applyFont="1" applyBorder="1"/>
    <xf numFmtId="0" fontId="13" fillId="0" borderId="3" xfId="0" applyFont="1" applyBorder="1"/>
    <xf numFmtId="0" fontId="13" fillId="0" borderId="8" xfId="0" applyFont="1" applyBorder="1"/>
    <xf numFmtId="0" fontId="13" fillId="0" borderId="8" xfId="0" applyFont="1" applyBorder="1" applyAlignment="1">
      <alignment horizontal="left" vertical="center" wrapText="1"/>
    </xf>
    <xf numFmtId="0" fontId="6" fillId="0" borderId="6" xfId="0" applyFont="1" applyBorder="1" applyAlignment="1">
      <alignment horizontal="center" vertical="center" wrapText="1"/>
    </xf>
    <xf numFmtId="0" fontId="6" fillId="0" borderId="3" xfId="0" applyFont="1" applyBorder="1" applyAlignment="1">
      <alignment horizontal="center" vertical="center"/>
    </xf>
    <xf numFmtId="165" fontId="6" fillId="0" borderId="2" xfId="1" applyNumberFormat="1" applyFont="1" applyBorder="1" applyAlignment="1">
      <alignment horizontal="center" vertical="center" wrapText="1"/>
    </xf>
    <xf numFmtId="165" fontId="4" fillId="0" borderId="2" xfId="1" applyNumberFormat="1" applyFont="1" applyBorder="1" applyAlignment="1">
      <alignment horizontal="center" vertical="center" wrapText="1"/>
    </xf>
    <xf numFmtId="165" fontId="6" fillId="0" borderId="1" xfId="1" applyNumberFormat="1" applyFont="1" applyBorder="1" applyAlignment="1">
      <alignment horizontal="center" vertical="center" wrapText="1"/>
    </xf>
    <xf numFmtId="165" fontId="6" fillId="0" borderId="1" xfId="1" applyNumberFormat="1" applyFont="1" applyBorder="1" applyAlignment="1">
      <alignment horizontal="center" vertical="center"/>
    </xf>
    <xf numFmtId="3" fontId="6" fillId="0" borderId="1" xfId="0" applyNumberFormat="1" applyFont="1" applyBorder="1" applyAlignment="1">
      <alignment horizontal="center" vertical="center"/>
    </xf>
    <xf numFmtId="165" fontId="4" fillId="0" borderId="1" xfId="1" applyNumberFormat="1" applyFont="1" applyBorder="1"/>
    <xf numFmtId="165" fontId="4" fillId="0" borderId="2" xfId="1" applyNumberFormat="1" applyFont="1" applyBorder="1"/>
    <xf numFmtId="165" fontId="7" fillId="0" borderId="1" xfId="1" applyNumberFormat="1" applyFont="1" applyBorder="1"/>
    <xf numFmtId="165" fontId="6" fillId="0" borderId="1" xfId="1" applyNumberFormat="1" applyFont="1" applyBorder="1" applyAlignment="1">
      <alignment horizontal="left" vertical="center" wrapText="1"/>
    </xf>
    <xf numFmtId="165" fontId="6" fillId="0" borderId="1" xfId="1" applyNumberFormat="1" applyFont="1" applyBorder="1"/>
    <xf numFmtId="165" fontId="6" fillId="0" borderId="2" xfId="1" applyNumberFormat="1" applyFont="1" applyBorder="1"/>
    <xf numFmtId="0" fontId="6" fillId="0" borderId="4" xfId="0" applyFont="1" applyBorder="1"/>
    <xf numFmtId="3" fontId="16" fillId="0" borderId="1" xfId="0" applyNumberFormat="1" applyFont="1" applyBorder="1" applyAlignment="1">
      <alignment horizontal="center" vertical="center" wrapText="1"/>
    </xf>
    <xf numFmtId="3" fontId="15" fillId="5" borderId="1" xfId="2" applyNumberFormat="1" applyFont="1" applyFill="1" applyBorder="1" applyAlignment="1">
      <alignment horizontal="center" vertical="center" wrapText="1"/>
    </xf>
    <xf numFmtId="3" fontId="15" fillId="0" borderId="1" xfId="0" applyNumberFormat="1" applyFont="1" applyBorder="1" applyAlignment="1">
      <alignment vertical="center" wrapText="1"/>
    </xf>
    <xf numFmtId="3" fontId="16" fillId="2" borderId="1" xfId="0" applyNumberFormat="1" applyFont="1" applyFill="1" applyBorder="1" applyAlignment="1">
      <alignment horizontal="center" vertical="center" wrapText="1"/>
    </xf>
    <xf numFmtId="3" fontId="16" fillId="2" borderId="1" xfId="1" applyNumberFormat="1" applyFont="1" applyFill="1" applyBorder="1" applyAlignment="1">
      <alignment horizontal="center" vertical="center" wrapText="1"/>
    </xf>
    <xf numFmtId="3" fontId="16" fillId="2" borderId="1" xfId="0" applyNumberFormat="1" applyFont="1" applyFill="1" applyBorder="1" applyAlignment="1">
      <alignment vertical="center" wrapText="1"/>
    </xf>
    <xf numFmtId="3" fontId="17" fillId="3" borderId="1" xfId="1" applyNumberFormat="1" applyFont="1" applyFill="1" applyBorder="1" applyAlignment="1">
      <alignment horizontal="center" vertical="center" wrapText="1"/>
    </xf>
    <xf numFmtId="3" fontId="15" fillId="0" borderId="1" xfId="0" applyNumberFormat="1" applyFont="1" applyBorder="1" applyAlignment="1">
      <alignment horizontal="center" vertical="center" wrapText="1"/>
    </xf>
    <xf numFmtId="3" fontId="15" fillId="4" borderId="1" xfId="0" applyNumberFormat="1" applyFont="1" applyFill="1" applyBorder="1" applyAlignment="1">
      <alignment vertical="center" wrapText="1"/>
    </xf>
    <xf numFmtId="3" fontId="19" fillId="2" borderId="1" xfId="1" applyNumberFormat="1" applyFont="1" applyFill="1" applyBorder="1" applyAlignment="1">
      <alignment horizontal="center" vertical="center" wrapText="1"/>
    </xf>
    <xf numFmtId="3" fontId="15" fillId="0" borderId="1" xfId="1" applyNumberFormat="1" applyFont="1" applyFill="1" applyBorder="1" applyAlignment="1">
      <alignment horizontal="center" vertical="center" wrapText="1"/>
    </xf>
    <xf numFmtId="3" fontId="15" fillId="5" borderId="1" xfId="0" applyNumberFormat="1" applyFont="1" applyFill="1" applyBorder="1" applyAlignment="1">
      <alignment horizontal="center" vertical="center" wrapText="1"/>
    </xf>
    <xf numFmtId="3" fontId="15" fillId="5" borderId="1" xfId="1" applyNumberFormat="1" applyFont="1" applyFill="1" applyBorder="1" applyAlignment="1">
      <alignment horizontal="center" vertical="center" wrapText="1"/>
    </xf>
    <xf numFmtId="3" fontId="16" fillId="4" borderId="1" xfId="0" applyNumberFormat="1" applyFont="1" applyFill="1" applyBorder="1" applyAlignment="1">
      <alignment vertical="center" wrapText="1"/>
    </xf>
    <xf numFmtId="3" fontId="15" fillId="5" borderId="1" xfId="0" applyNumberFormat="1" applyFont="1" applyFill="1" applyBorder="1" applyAlignment="1">
      <alignment vertical="center" wrapText="1"/>
    </xf>
    <xf numFmtId="3" fontId="20" fillId="0" borderId="1" xfId="0" applyNumberFormat="1" applyFont="1" applyBorder="1" applyAlignment="1">
      <alignment horizontal="center" vertical="center" wrapText="1"/>
    </xf>
    <xf numFmtId="3" fontId="20" fillId="5" borderId="1" xfId="0" applyNumberFormat="1" applyFont="1" applyFill="1" applyBorder="1" applyAlignment="1">
      <alignment horizontal="center" vertical="center" wrapText="1"/>
    </xf>
    <xf numFmtId="3" fontId="14" fillId="4" borderId="1" xfId="0" applyNumberFormat="1" applyFont="1" applyFill="1" applyBorder="1" applyAlignment="1">
      <alignment vertical="center" wrapText="1"/>
    </xf>
    <xf numFmtId="3" fontId="20" fillId="5" borderId="1" xfId="1" applyNumberFormat="1" applyFont="1" applyFill="1" applyBorder="1" applyAlignment="1">
      <alignment horizontal="center" vertical="center" wrapText="1"/>
    </xf>
    <xf numFmtId="3" fontId="15" fillId="0" borderId="1" xfId="1" applyNumberFormat="1" applyFont="1" applyFill="1" applyBorder="1" applyAlignment="1">
      <alignment vertical="center" wrapText="1"/>
    </xf>
    <xf numFmtId="3" fontId="16" fillId="0" borderId="15" xfId="0" applyNumberFormat="1" applyFont="1" applyBorder="1" applyAlignment="1">
      <alignment horizontal="center" vertical="center" wrapText="1"/>
    </xf>
    <xf numFmtId="3" fontId="16" fillId="0" borderId="16" xfId="0" applyNumberFormat="1" applyFont="1" applyBorder="1" applyAlignment="1">
      <alignment horizontal="center" vertical="center" wrapText="1"/>
    </xf>
    <xf numFmtId="3" fontId="16" fillId="2" borderId="15" xfId="0" applyNumberFormat="1" applyFont="1" applyFill="1" applyBorder="1" applyAlignment="1">
      <alignment horizontal="center" vertical="center" wrapText="1"/>
    </xf>
    <xf numFmtId="3" fontId="16" fillId="2" borderId="15" xfId="1" applyNumberFormat="1" applyFont="1" applyFill="1" applyBorder="1" applyAlignment="1">
      <alignment horizontal="center" vertical="center" wrapText="1"/>
    </xf>
    <xf numFmtId="3" fontId="16" fillId="2" borderId="15" xfId="0" quotePrefix="1" applyNumberFormat="1" applyFont="1" applyFill="1" applyBorder="1" applyAlignment="1">
      <alignment horizontal="center" vertical="center" wrapText="1"/>
    </xf>
    <xf numFmtId="3" fontId="17" fillId="3" borderId="15" xfId="0" applyNumberFormat="1" applyFont="1" applyFill="1" applyBorder="1" applyAlignment="1">
      <alignment horizontal="center" vertical="center" wrapText="1"/>
    </xf>
    <xf numFmtId="3" fontId="17" fillId="3" borderId="15" xfId="1" applyNumberFormat="1" applyFont="1" applyFill="1" applyBorder="1" applyAlignment="1">
      <alignment horizontal="center" vertical="center" wrapText="1"/>
    </xf>
    <xf numFmtId="3" fontId="15" fillId="0" borderId="15" xfId="0" applyNumberFormat="1" applyFont="1" applyBorder="1" applyAlignment="1">
      <alignment horizontal="center" vertical="center" wrapText="1"/>
    </xf>
    <xf numFmtId="3" fontId="18" fillId="0" borderId="15" xfId="2" applyNumberFormat="1" applyFont="1" applyFill="1" applyBorder="1" applyAlignment="1">
      <alignment horizontal="center" vertical="center" wrapText="1"/>
    </xf>
    <xf numFmtId="3" fontId="15" fillId="0" borderId="15" xfId="2" applyNumberFormat="1" applyFont="1" applyFill="1" applyBorder="1" applyAlignment="1">
      <alignment horizontal="center" vertical="center" wrapText="1"/>
    </xf>
    <xf numFmtId="3" fontId="15" fillId="0" borderId="15" xfId="0" applyNumberFormat="1" applyFont="1" applyBorder="1" applyAlignment="1">
      <alignment vertical="center" wrapText="1"/>
    </xf>
    <xf numFmtId="3" fontId="15" fillId="4" borderId="14" xfId="0" applyNumberFormat="1" applyFont="1" applyFill="1" applyBorder="1" applyAlignment="1">
      <alignment vertical="center" wrapText="1"/>
    </xf>
    <xf numFmtId="3" fontId="14" fillId="4" borderId="15" xfId="0" applyNumberFormat="1" applyFont="1" applyFill="1" applyBorder="1" applyAlignment="1">
      <alignment horizontal="center" vertical="center" wrapText="1"/>
    </xf>
    <xf numFmtId="3" fontId="18" fillId="4" borderId="15" xfId="2" applyNumberFormat="1" applyFont="1" applyFill="1" applyBorder="1" applyAlignment="1">
      <alignment horizontal="center" vertical="center" wrapText="1"/>
    </xf>
    <xf numFmtId="3" fontId="15" fillId="4" borderId="15" xfId="0" applyNumberFormat="1" applyFont="1" applyFill="1" applyBorder="1" applyAlignment="1">
      <alignment horizontal="center" vertical="center" wrapText="1"/>
    </xf>
    <xf numFmtId="3" fontId="18" fillId="4" borderId="15" xfId="1" applyNumberFormat="1" applyFont="1" applyFill="1" applyBorder="1" applyAlignment="1">
      <alignment horizontal="center" vertical="center" wrapText="1"/>
    </xf>
    <xf numFmtId="3" fontId="15" fillId="0" borderId="15" xfId="1" applyNumberFormat="1" applyFont="1" applyFill="1" applyBorder="1" applyAlignment="1">
      <alignment horizontal="center" vertical="center" wrapText="1"/>
    </xf>
    <xf numFmtId="3" fontId="24" fillId="0" borderId="15" xfId="2" applyNumberFormat="1" applyFont="1" applyFill="1" applyBorder="1" applyAlignment="1">
      <alignment horizontal="center" vertical="center" wrapText="1"/>
    </xf>
    <xf numFmtId="3" fontId="15" fillId="0" borderId="15" xfId="2" quotePrefix="1" applyNumberFormat="1" applyFont="1" applyFill="1" applyBorder="1" applyAlignment="1">
      <alignment horizontal="center" vertical="center" wrapText="1"/>
    </xf>
    <xf numFmtId="3" fontId="15" fillId="0" borderId="15" xfId="1" quotePrefix="1" applyNumberFormat="1" applyFont="1" applyFill="1" applyBorder="1" applyAlignment="1">
      <alignment horizontal="center" vertical="center" wrapText="1"/>
    </xf>
    <xf numFmtId="3" fontId="15" fillId="5" borderId="15" xfId="0" applyNumberFormat="1" applyFont="1" applyFill="1" applyBorder="1" applyAlignment="1">
      <alignment horizontal="center" vertical="center" wrapText="1"/>
    </xf>
    <xf numFmtId="3" fontId="18" fillId="5" borderId="15" xfId="2" applyNumberFormat="1" applyFont="1" applyFill="1" applyBorder="1" applyAlignment="1">
      <alignment horizontal="center" vertical="center" wrapText="1"/>
    </xf>
    <xf numFmtId="3" fontId="15" fillId="5" borderId="15" xfId="2" applyNumberFormat="1" applyFont="1" applyFill="1" applyBorder="1" applyAlignment="1">
      <alignment horizontal="center" vertical="center" wrapText="1"/>
    </xf>
    <xf numFmtId="3" fontId="15" fillId="5" borderId="15" xfId="1" applyNumberFormat="1" applyFont="1" applyFill="1" applyBorder="1" applyAlignment="1">
      <alignment horizontal="center" vertical="center" wrapText="1"/>
    </xf>
    <xf numFmtId="3" fontId="16" fillId="4" borderId="14" xfId="0" applyNumberFormat="1" applyFont="1" applyFill="1" applyBorder="1" applyAlignment="1">
      <alignment vertical="center" wrapText="1"/>
    </xf>
    <xf numFmtId="3" fontId="19" fillId="4" borderId="15" xfId="2" applyNumberFormat="1" applyFont="1" applyFill="1" applyBorder="1" applyAlignment="1">
      <alignment horizontal="center" vertical="center" wrapText="1"/>
    </xf>
    <xf numFmtId="3" fontId="16" fillId="4" borderId="15" xfId="0" applyNumberFormat="1" applyFont="1" applyFill="1" applyBorder="1" applyAlignment="1">
      <alignment horizontal="center" vertical="center" wrapText="1"/>
    </xf>
    <xf numFmtId="3" fontId="19" fillId="4" borderId="15" xfId="1" applyNumberFormat="1" applyFont="1" applyFill="1" applyBorder="1" applyAlignment="1">
      <alignment horizontal="center" vertical="center" wrapText="1"/>
    </xf>
    <xf numFmtId="3" fontId="15" fillId="5" borderId="15" xfId="1" quotePrefix="1" applyNumberFormat="1" applyFont="1" applyFill="1" applyBorder="1" applyAlignment="1">
      <alignment horizontal="center" vertical="center" wrapText="1"/>
    </xf>
    <xf numFmtId="3" fontId="15" fillId="5" borderId="15" xfId="0" applyNumberFormat="1" applyFont="1" applyFill="1" applyBorder="1" applyAlignment="1">
      <alignment vertical="center" wrapText="1"/>
    </xf>
    <xf numFmtId="3" fontId="20" fillId="0" borderId="15" xfId="0" applyNumberFormat="1" applyFont="1" applyBorder="1" applyAlignment="1">
      <alignment horizontal="center" vertical="center" wrapText="1"/>
    </xf>
    <xf numFmtId="3" fontId="15" fillId="0" borderId="14" xfId="0" applyNumberFormat="1" applyFont="1" applyBorder="1" applyAlignment="1">
      <alignment vertical="center" wrapText="1"/>
    </xf>
    <xf numFmtId="3" fontId="20" fillId="5" borderId="15" xfId="0" applyNumberFormat="1" applyFont="1" applyFill="1" applyBorder="1" applyAlignment="1">
      <alignment horizontal="center" vertical="center" wrapText="1"/>
    </xf>
    <xf numFmtId="3" fontId="21" fillId="5" borderId="15" xfId="2" applyNumberFormat="1" applyFont="1" applyFill="1" applyBorder="1" applyAlignment="1">
      <alignment horizontal="center" vertical="center" wrapText="1"/>
    </xf>
    <xf numFmtId="3" fontId="14" fillId="4" borderId="14" xfId="0" applyNumberFormat="1" applyFont="1" applyFill="1" applyBorder="1" applyAlignment="1">
      <alignment vertical="center" wrapText="1"/>
    </xf>
    <xf numFmtId="3" fontId="22" fillId="4" borderId="15" xfId="2" applyNumberFormat="1" applyFont="1" applyFill="1" applyBorder="1" applyAlignment="1">
      <alignment horizontal="center" vertical="center" wrapText="1"/>
    </xf>
    <xf numFmtId="3" fontId="22" fillId="4" borderId="15" xfId="1" applyNumberFormat="1" applyFont="1" applyFill="1" applyBorder="1" applyAlignment="1">
      <alignment horizontal="center" vertical="center" wrapText="1"/>
    </xf>
    <xf numFmtId="3" fontId="20" fillId="5" borderId="14" xfId="0" applyNumberFormat="1" applyFont="1" applyFill="1" applyBorder="1" applyAlignment="1">
      <alignment horizontal="center" vertical="center" wrapText="1"/>
    </xf>
    <xf numFmtId="3" fontId="14" fillId="4" borderId="17" xfId="0" applyNumberFormat="1" applyFont="1" applyFill="1" applyBorder="1" applyAlignment="1">
      <alignment vertical="center" wrapText="1"/>
    </xf>
    <xf numFmtId="3" fontId="14" fillId="4" borderId="18" xfId="0" applyNumberFormat="1" applyFont="1" applyFill="1" applyBorder="1" applyAlignment="1">
      <alignment horizontal="center" vertical="center" wrapText="1"/>
    </xf>
    <xf numFmtId="3" fontId="22" fillId="4" borderId="18" xfId="2" applyNumberFormat="1" applyFont="1" applyFill="1" applyBorder="1" applyAlignment="1">
      <alignment horizontal="center" vertical="center" wrapText="1"/>
    </xf>
    <xf numFmtId="3" fontId="22" fillId="4" borderId="18" xfId="1" applyNumberFormat="1" applyFont="1" applyFill="1" applyBorder="1" applyAlignment="1">
      <alignment horizontal="center" vertical="center" wrapText="1"/>
    </xf>
    <xf numFmtId="3" fontId="14" fillId="0" borderId="18" xfId="0" applyNumberFormat="1" applyFont="1" applyBorder="1" applyAlignment="1">
      <alignment horizontal="center" vertical="center" wrapText="1"/>
    </xf>
    <xf numFmtId="3" fontId="14" fillId="0" borderId="18" xfId="1" applyNumberFormat="1" applyFont="1" applyBorder="1" applyAlignment="1">
      <alignment horizontal="center" vertical="center" wrapText="1"/>
    </xf>
    <xf numFmtId="3" fontId="14" fillId="0" borderId="19" xfId="0" applyNumberFormat="1" applyFont="1" applyBorder="1" applyAlignment="1">
      <alignment horizontal="center" vertical="center" wrapText="1"/>
    </xf>
    <xf numFmtId="3" fontId="14" fillId="2" borderId="12" xfId="0" applyNumberFormat="1" applyFont="1" applyFill="1" applyBorder="1" applyAlignment="1">
      <alignment horizontal="center" vertical="center" wrapText="1"/>
    </xf>
    <xf numFmtId="3" fontId="16" fillId="2" borderId="12" xfId="0" applyNumberFormat="1" applyFont="1" applyFill="1" applyBorder="1" applyAlignment="1">
      <alignment horizontal="center" vertical="center" wrapText="1"/>
    </xf>
    <xf numFmtId="3" fontId="16" fillId="2" borderId="12" xfId="1" applyNumberFormat="1" applyFont="1" applyFill="1" applyBorder="1" applyAlignment="1">
      <alignment horizontal="center" vertical="center" wrapText="1"/>
    </xf>
    <xf numFmtId="3" fontId="16" fillId="2" borderId="12" xfId="0" quotePrefix="1" applyNumberFormat="1" applyFont="1" applyFill="1" applyBorder="1" applyAlignment="1">
      <alignment horizontal="center" vertical="center" wrapText="1"/>
    </xf>
    <xf numFmtId="3" fontId="16" fillId="2" borderId="13" xfId="1" applyNumberFormat="1" applyFont="1" applyFill="1" applyBorder="1" applyAlignment="1">
      <alignment horizontal="center" vertical="center" wrapText="1"/>
    </xf>
    <xf numFmtId="3" fontId="16" fillId="2" borderId="16" xfId="1" applyNumberFormat="1" applyFont="1" applyFill="1" applyBorder="1" applyAlignment="1">
      <alignment horizontal="center" vertical="center" wrapText="1"/>
    </xf>
    <xf numFmtId="3" fontId="15" fillId="0" borderId="16" xfId="0" applyNumberFormat="1" applyFont="1" applyBorder="1" applyAlignment="1">
      <alignment vertical="center" wrapText="1"/>
    </xf>
    <xf numFmtId="3" fontId="15" fillId="0" borderId="5" xfId="0" applyNumberFormat="1" applyFont="1" applyBorder="1" applyAlignment="1">
      <alignment vertical="center" wrapText="1"/>
    </xf>
    <xf numFmtId="3" fontId="15" fillId="0" borderId="4" xfId="0" applyNumberFormat="1" applyFont="1" applyBorder="1" applyAlignment="1">
      <alignment vertical="center" wrapText="1"/>
    </xf>
    <xf numFmtId="3" fontId="15" fillId="0" borderId="6" xfId="0" applyNumberFormat="1" applyFont="1" applyBorder="1" applyAlignment="1">
      <alignment vertical="center" wrapText="1"/>
    </xf>
    <xf numFmtId="3" fontId="14" fillId="2" borderId="11" xfId="0" applyNumberFormat="1" applyFont="1" applyFill="1" applyBorder="1" applyAlignment="1">
      <alignment horizontal="center" vertical="center" wrapText="1"/>
    </xf>
    <xf numFmtId="3" fontId="16" fillId="2" borderId="21" xfId="1" applyNumberFormat="1" applyFont="1" applyFill="1" applyBorder="1" applyAlignment="1">
      <alignment horizontal="center" vertical="center" wrapText="1"/>
    </xf>
    <xf numFmtId="3" fontId="16" fillId="2" borderId="1" xfId="1" quotePrefix="1" applyNumberFormat="1" applyFont="1" applyFill="1" applyBorder="1" applyAlignment="1">
      <alignment horizontal="center" vertical="center" wrapText="1"/>
    </xf>
    <xf numFmtId="3" fontId="17" fillId="3" borderId="14" xfId="0" applyNumberFormat="1" applyFont="1" applyFill="1" applyBorder="1" applyAlignment="1">
      <alignment horizontal="center" vertical="center" wrapText="1"/>
    </xf>
    <xf numFmtId="3" fontId="15" fillId="3" borderId="16" xfId="0" applyNumberFormat="1" applyFont="1" applyFill="1" applyBorder="1" applyAlignment="1">
      <alignment vertical="center" wrapText="1"/>
    </xf>
    <xf numFmtId="3" fontId="15" fillId="3" borderId="21" xfId="1" applyNumberFormat="1" applyFont="1" applyFill="1" applyBorder="1" applyAlignment="1">
      <alignment horizontal="center" vertical="center" wrapText="1"/>
    </xf>
    <xf numFmtId="3" fontId="15" fillId="3" borderId="15" xfId="0" applyNumberFormat="1" applyFont="1" applyFill="1" applyBorder="1" applyAlignment="1">
      <alignment horizontal="center" vertical="center" wrapText="1"/>
    </xf>
    <xf numFmtId="3" fontId="15" fillId="3" borderId="15" xfId="1" applyNumberFormat="1" applyFont="1" applyFill="1" applyBorder="1" applyAlignment="1">
      <alignment horizontal="center" vertical="center" wrapText="1"/>
    </xf>
    <xf numFmtId="3" fontId="15" fillId="3" borderId="16" xfId="1" applyNumberFormat="1" applyFont="1" applyFill="1" applyBorder="1" applyAlignment="1">
      <alignment horizontal="center" vertical="center" wrapText="1"/>
    </xf>
    <xf numFmtId="3" fontId="15" fillId="3" borderId="1" xfId="1" applyNumberFormat="1" applyFont="1" applyFill="1" applyBorder="1" applyAlignment="1">
      <alignment horizontal="center" vertical="center" wrapText="1"/>
    </xf>
    <xf numFmtId="3" fontId="15" fillId="3" borderId="1" xfId="0" applyNumberFormat="1" applyFont="1" applyFill="1" applyBorder="1" applyAlignment="1">
      <alignment vertical="center" wrapText="1"/>
    </xf>
    <xf numFmtId="3" fontId="16" fillId="2" borderId="14" xfId="0" applyNumberFormat="1" applyFont="1" applyFill="1" applyBorder="1" applyAlignment="1">
      <alignment horizontal="center" vertical="center" wrapText="1"/>
    </xf>
    <xf numFmtId="3" fontId="15" fillId="0" borderId="14" xfId="0" applyNumberFormat="1" applyFont="1" applyBorder="1" applyAlignment="1">
      <alignment horizontal="center" vertical="center" wrapText="1"/>
    </xf>
    <xf numFmtId="3" fontId="15" fillId="0" borderId="21" xfId="1" applyNumberFormat="1" applyFont="1" applyFill="1" applyBorder="1" applyAlignment="1">
      <alignment horizontal="center" vertical="center" wrapText="1"/>
    </xf>
    <xf numFmtId="3" fontId="15" fillId="0" borderId="16" xfId="1" applyNumberFormat="1" applyFont="1" applyFill="1" applyBorder="1" applyAlignment="1">
      <alignment horizontal="center" vertical="center" wrapText="1"/>
    </xf>
    <xf numFmtId="3" fontId="15" fillId="4" borderId="16" xfId="0" applyNumberFormat="1" applyFont="1" applyFill="1" applyBorder="1" applyAlignment="1">
      <alignment vertical="center" wrapText="1"/>
    </xf>
    <xf numFmtId="3" fontId="15" fillId="4" borderId="21" xfId="1" applyNumberFormat="1" applyFont="1" applyFill="1" applyBorder="1" applyAlignment="1">
      <alignment vertical="center" wrapText="1"/>
    </xf>
    <xf numFmtId="3" fontId="15" fillId="4" borderId="15" xfId="1" applyNumberFormat="1" applyFont="1" applyFill="1" applyBorder="1" applyAlignment="1">
      <alignment horizontal="center" vertical="center" wrapText="1"/>
    </xf>
    <xf numFmtId="3" fontId="15" fillId="4" borderId="16" xfId="1" applyNumberFormat="1" applyFont="1" applyFill="1" applyBorder="1" applyAlignment="1">
      <alignment horizontal="center" vertical="center" wrapText="1"/>
    </xf>
    <xf numFmtId="3" fontId="15" fillId="4" borderId="1" xfId="1" applyNumberFormat="1" applyFont="1" applyFill="1" applyBorder="1" applyAlignment="1">
      <alignment horizontal="center" vertical="center" wrapText="1"/>
    </xf>
    <xf numFmtId="3" fontId="15" fillId="4" borderId="1" xfId="1" applyNumberFormat="1" applyFont="1" applyFill="1" applyBorder="1" applyAlignment="1">
      <alignment vertical="center" wrapText="1"/>
    </xf>
    <xf numFmtId="3" fontId="15" fillId="0" borderId="15" xfId="0" quotePrefix="1" applyNumberFormat="1" applyFont="1" applyBorder="1" applyAlignment="1">
      <alignment horizontal="center" vertical="center" wrapText="1"/>
    </xf>
    <xf numFmtId="3" fontId="15" fillId="5" borderId="14" xfId="0" applyNumberFormat="1" applyFont="1" applyFill="1" applyBorder="1" applyAlignment="1">
      <alignment horizontal="center" vertical="center" wrapText="1"/>
    </xf>
    <xf numFmtId="3" fontId="15" fillId="5" borderId="21" xfId="1" applyNumberFormat="1" applyFont="1" applyFill="1" applyBorder="1" applyAlignment="1">
      <alignment horizontal="center" vertical="center" wrapText="1"/>
    </xf>
    <xf numFmtId="3" fontId="15" fillId="5" borderId="16" xfId="1" applyNumberFormat="1" applyFont="1" applyFill="1" applyBorder="1" applyAlignment="1">
      <alignment horizontal="center" vertical="center" wrapText="1"/>
    </xf>
    <xf numFmtId="3" fontId="23" fillId="0" borderId="15" xfId="0" applyNumberFormat="1" applyFont="1" applyBorder="1" applyAlignment="1">
      <alignment vertical="center" wrapText="1"/>
    </xf>
    <xf numFmtId="3" fontId="16" fillId="4" borderId="16" xfId="0" applyNumberFormat="1" applyFont="1" applyFill="1" applyBorder="1" applyAlignment="1">
      <alignment vertical="center" wrapText="1"/>
    </xf>
    <xf numFmtId="3" fontId="16" fillId="4" borderId="21" xfId="1" applyNumberFormat="1" applyFont="1" applyFill="1" applyBorder="1" applyAlignment="1">
      <alignment vertical="center" wrapText="1"/>
    </xf>
    <xf numFmtId="3" fontId="16" fillId="4" borderId="15" xfId="1" applyNumberFormat="1" applyFont="1" applyFill="1" applyBorder="1" applyAlignment="1">
      <alignment horizontal="center" vertical="center" wrapText="1"/>
    </xf>
    <xf numFmtId="3" fontId="16" fillId="4" borderId="16" xfId="1" applyNumberFormat="1" applyFont="1" applyFill="1" applyBorder="1" applyAlignment="1">
      <alignment horizontal="center" vertical="center" wrapText="1"/>
    </xf>
    <xf numFmtId="3" fontId="16" fillId="4" borderId="1" xfId="1" applyNumberFormat="1" applyFont="1" applyFill="1" applyBorder="1" applyAlignment="1">
      <alignment horizontal="center" vertical="center" wrapText="1"/>
    </xf>
    <xf numFmtId="3" fontId="16" fillId="4" borderId="1" xfId="1" applyNumberFormat="1" applyFont="1" applyFill="1" applyBorder="1" applyAlignment="1">
      <alignment vertical="center" wrapText="1"/>
    </xf>
    <xf numFmtId="3" fontId="15" fillId="2" borderId="1" xfId="1" applyNumberFormat="1" applyFont="1" applyFill="1" applyBorder="1" applyAlignment="1">
      <alignment horizontal="center" vertical="center" wrapText="1"/>
    </xf>
    <xf numFmtId="3" fontId="15" fillId="5" borderId="15" xfId="0" quotePrefix="1" applyNumberFormat="1" applyFont="1" applyFill="1" applyBorder="1" applyAlignment="1">
      <alignment horizontal="center" vertical="center" wrapText="1"/>
    </xf>
    <xf numFmtId="3" fontId="15" fillId="0" borderId="15" xfId="0" applyNumberFormat="1" applyFont="1" applyBorder="1" applyAlignment="1">
      <alignment horizontal="left" vertical="center" wrapText="1"/>
    </xf>
    <xf numFmtId="3" fontId="16" fillId="0" borderId="1" xfId="1" applyNumberFormat="1" applyFont="1" applyFill="1" applyBorder="1" applyAlignment="1">
      <alignment horizontal="center" vertical="center" wrapText="1"/>
    </xf>
    <xf numFmtId="3" fontId="15" fillId="5" borderId="14" xfId="0" applyNumberFormat="1" applyFont="1" applyFill="1" applyBorder="1" applyAlignment="1">
      <alignment vertical="center" wrapText="1"/>
    </xf>
    <xf numFmtId="3" fontId="15" fillId="5" borderId="21" xfId="1" applyNumberFormat="1" applyFont="1" applyFill="1" applyBorder="1" applyAlignment="1">
      <alignment vertical="center" wrapText="1"/>
    </xf>
    <xf numFmtId="3" fontId="15" fillId="5" borderId="1" xfId="1" applyNumberFormat="1" applyFont="1" applyFill="1" applyBorder="1" applyAlignment="1">
      <alignment vertical="center" wrapText="1"/>
    </xf>
    <xf numFmtId="3" fontId="15" fillId="5" borderId="1" xfId="3" applyNumberFormat="1" applyFont="1" applyFill="1" applyBorder="1" applyAlignment="1">
      <alignment horizontal="center" vertical="center" wrapText="1"/>
    </xf>
    <xf numFmtId="3" fontId="15" fillId="5" borderId="1" xfId="3" applyNumberFormat="1" applyFont="1" applyFill="1" applyBorder="1" applyAlignment="1">
      <alignment vertical="center" wrapText="1"/>
    </xf>
    <xf numFmtId="3" fontId="15" fillId="0" borderId="21" xfId="1" applyNumberFormat="1" applyFont="1" applyFill="1" applyBorder="1" applyAlignment="1">
      <alignment vertical="center" wrapText="1"/>
    </xf>
    <xf numFmtId="3" fontId="14" fillId="4" borderId="16" xfId="0" applyNumberFormat="1" applyFont="1" applyFill="1" applyBorder="1" applyAlignment="1">
      <alignment vertical="center" wrapText="1"/>
    </xf>
    <xf numFmtId="3" fontId="14" fillId="4" borderId="21" xfId="1" applyNumberFormat="1" applyFont="1" applyFill="1" applyBorder="1" applyAlignment="1">
      <alignment vertical="center" wrapText="1"/>
    </xf>
    <xf numFmtId="3" fontId="14" fillId="4" borderId="15" xfId="1" applyNumberFormat="1" applyFont="1" applyFill="1" applyBorder="1" applyAlignment="1">
      <alignment horizontal="center" vertical="center" wrapText="1"/>
    </xf>
    <xf numFmtId="3" fontId="14" fillId="4" borderId="16" xfId="1" applyNumberFormat="1" applyFont="1" applyFill="1" applyBorder="1" applyAlignment="1">
      <alignment horizontal="center" vertical="center" wrapText="1"/>
    </xf>
    <xf numFmtId="3" fontId="14" fillId="4" borderId="1" xfId="1" applyNumberFormat="1" applyFont="1" applyFill="1" applyBorder="1" applyAlignment="1">
      <alignment horizontal="center" vertical="center" wrapText="1"/>
    </xf>
    <xf numFmtId="3" fontId="14" fillId="4" borderId="1" xfId="1" applyNumberFormat="1" applyFont="1" applyFill="1" applyBorder="1" applyAlignment="1">
      <alignment vertical="center" wrapText="1"/>
    </xf>
    <xf numFmtId="3" fontId="16" fillId="2" borderId="21" xfId="0" applyNumberFormat="1" applyFont="1" applyFill="1" applyBorder="1" applyAlignment="1">
      <alignment horizontal="center" vertical="center" wrapText="1"/>
    </xf>
    <xf numFmtId="3" fontId="16" fillId="2" borderId="16" xfId="0" applyNumberFormat="1" applyFont="1" applyFill="1" applyBorder="1" applyAlignment="1">
      <alignment horizontal="center" vertical="center" wrapText="1"/>
    </xf>
    <xf numFmtId="3" fontId="20" fillId="5" borderId="15" xfId="0" quotePrefix="1" applyNumberFormat="1" applyFont="1" applyFill="1" applyBorder="1" applyAlignment="1">
      <alignment horizontal="center" vertical="center" wrapText="1"/>
    </xf>
    <xf numFmtId="3" fontId="20" fillId="5" borderId="21" xfId="1" applyNumberFormat="1" applyFont="1" applyFill="1" applyBorder="1" applyAlignment="1">
      <alignment horizontal="center" vertical="center" wrapText="1"/>
    </xf>
    <xf numFmtId="3" fontId="20" fillId="5" borderId="15" xfId="1" applyNumberFormat="1" applyFont="1" applyFill="1" applyBorder="1" applyAlignment="1">
      <alignment horizontal="center" vertical="center" wrapText="1"/>
    </xf>
    <xf numFmtId="3" fontId="20" fillId="5" borderId="16" xfId="1" applyNumberFormat="1" applyFont="1" applyFill="1" applyBorder="1" applyAlignment="1">
      <alignment horizontal="center" vertical="center" wrapText="1"/>
    </xf>
    <xf numFmtId="3" fontId="20" fillId="0" borderId="1" xfId="1" applyNumberFormat="1" applyFont="1" applyFill="1" applyBorder="1" applyAlignment="1">
      <alignment horizontal="center" vertical="center" wrapText="1"/>
    </xf>
    <xf numFmtId="3" fontId="14" fillId="4" borderId="19" xfId="0" applyNumberFormat="1" applyFont="1" applyFill="1" applyBorder="1" applyAlignment="1">
      <alignment vertical="center" wrapText="1"/>
    </xf>
    <xf numFmtId="3" fontId="14" fillId="4" borderId="22" xfId="1" applyNumberFormat="1" applyFont="1" applyFill="1" applyBorder="1" applyAlignment="1">
      <alignment vertical="center" wrapText="1"/>
    </xf>
    <xf numFmtId="3" fontId="14" fillId="4" borderId="18" xfId="1" applyNumberFormat="1" applyFont="1" applyFill="1" applyBorder="1" applyAlignment="1">
      <alignment horizontal="center" vertical="center" wrapText="1"/>
    </xf>
    <xf numFmtId="3" fontId="14" fillId="4" borderId="19" xfId="1" applyNumberFormat="1" applyFont="1" applyFill="1" applyBorder="1" applyAlignment="1">
      <alignment horizontal="center" vertical="center" wrapText="1"/>
    </xf>
    <xf numFmtId="3" fontId="14" fillId="0" borderId="1" xfId="1" applyNumberFormat="1" applyFont="1" applyFill="1" applyBorder="1" applyAlignment="1">
      <alignment horizontal="center" vertical="center" wrapText="1"/>
    </xf>
    <xf numFmtId="0" fontId="6" fillId="0" borderId="1" xfId="0" applyFont="1" applyFill="1" applyBorder="1" applyAlignment="1">
      <alignment vertical="center" wrapText="1"/>
    </xf>
    <xf numFmtId="0" fontId="6" fillId="0" borderId="0" xfId="0" applyFont="1" applyFill="1" applyAlignment="1">
      <alignment horizontal="center"/>
    </xf>
    <xf numFmtId="0" fontId="6" fillId="0" borderId="0" xfId="0" applyFont="1" applyFill="1"/>
    <xf numFmtId="0" fontId="4" fillId="0" borderId="0" xfId="0" applyFont="1" applyFill="1"/>
    <xf numFmtId="0" fontId="6" fillId="0" borderId="1" xfId="0" applyFont="1" applyFill="1" applyBorder="1" applyAlignment="1">
      <alignment wrapText="1"/>
    </xf>
    <xf numFmtId="0" fontId="4" fillId="0" borderId="1" xfId="0" applyFont="1" applyFill="1" applyBorder="1" applyAlignment="1">
      <alignment wrapText="1"/>
    </xf>
    <xf numFmtId="0" fontId="6" fillId="0" borderId="31" xfId="0" applyFont="1" applyFill="1" applyBorder="1"/>
    <xf numFmtId="0" fontId="7" fillId="0" borderId="0" xfId="0" applyFont="1" applyFill="1"/>
    <xf numFmtId="0" fontId="6" fillId="0" borderId="0" xfId="0" applyFont="1" applyFill="1" applyAlignment="1">
      <alignment horizontal="center" vertical="center"/>
    </xf>
    <xf numFmtId="0" fontId="6" fillId="0" borderId="1" xfId="0" applyFont="1" applyFill="1" applyBorder="1" applyAlignment="1">
      <alignment horizontal="center"/>
    </xf>
    <xf numFmtId="0" fontId="4" fillId="0" borderId="1" xfId="0" applyFont="1" applyFill="1" applyBorder="1" applyAlignment="1">
      <alignment horizontal="center"/>
    </xf>
    <xf numFmtId="0" fontId="4" fillId="0" borderId="1" xfId="0" applyFont="1" applyFill="1" applyBorder="1"/>
    <xf numFmtId="41" fontId="6" fillId="0" borderId="0" xfId="0" applyNumberFormat="1" applyFont="1" applyFill="1"/>
    <xf numFmtId="41" fontId="6" fillId="0" borderId="1" xfId="3" applyFont="1" applyFill="1" applyBorder="1" applyAlignment="1">
      <alignment horizontal="right" vertical="center" wrapText="1"/>
    </xf>
    <xf numFmtId="0" fontId="4"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1" xfId="0" applyFont="1" applyFill="1" applyBorder="1"/>
    <xf numFmtId="3" fontId="27" fillId="0" borderId="0" xfId="16" applyNumberFormat="1" applyFont="1" applyFill="1" applyAlignment="1">
      <alignment vertical="center"/>
    </xf>
    <xf numFmtId="0" fontId="2" fillId="0" borderId="0" xfId="17"/>
    <xf numFmtId="0" fontId="6" fillId="0" borderId="0" xfId="17" applyFont="1"/>
    <xf numFmtId="0" fontId="7" fillId="0" borderId="0" xfId="17" applyFont="1"/>
    <xf numFmtId="0" fontId="6" fillId="0" borderId="0" xfId="17" applyFont="1" applyAlignment="1">
      <alignment horizontal="center"/>
    </xf>
    <xf numFmtId="0" fontId="4" fillId="0" borderId="30" xfId="17" applyFont="1" applyBorder="1" applyAlignment="1">
      <alignment horizontal="center"/>
    </xf>
    <xf numFmtId="0" fontId="4" fillId="0" borderId="30" xfId="17" applyFont="1" applyBorder="1"/>
    <xf numFmtId="3" fontId="4" fillId="0" borderId="30" xfId="16" applyNumberFormat="1" applyFont="1" applyFill="1" applyBorder="1" applyAlignment="1">
      <alignment vertical="center"/>
    </xf>
    <xf numFmtId="3" fontId="6" fillId="0" borderId="30" xfId="16" applyNumberFormat="1" applyFont="1" applyFill="1" applyBorder="1" applyAlignment="1">
      <alignment vertical="center"/>
    </xf>
    <xf numFmtId="41" fontId="6" fillId="6" borderId="0" xfId="17" applyNumberFormat="1" applyFont="1" applyFill="1"/>
    <xf numFmtId="0" fontId="4" fillId="0" borderId="31" xfId="17" applyFont="1" applyBorder="1" applyAlignment="1">
      <alignment horizontal="center"/>
    </xf>
    <xf numFmtId="0" fontId="4" fillId="0" borderId="31" xfId="17" applyFont="1" applyBorder="1" applyAlignment="1">
      <alignment wrapText="1"/>
    </xf>
    <xf numFmtId="3" fontId="4" fillId="0" borderId="31" xfId="16" applyNumberFormat="1" applyFont="1" applyFill="1" applyBorder="1" applyAlignment="1">
      <alignment vertical="center"/>
    </xf>
    <xf numFmtId="0" fontId="4" fillId="0" borderId="0" xfId="17" applyFont="1"/>
    <xf numFmtId="0" fontId="6" fillId="0" borderId="31" xfId="17" applyFont="1" applyBorder="1" applyAlignment="1">
      <alignment horizontal="center"/>
    </xf>
    <xf numFmtId="0" fontId="6" fillId="0" borderId="31" xfId="17" applyFont="1" applyBorder="1" applyAlignment="1">
      <alignment wrapText="1"/>
    </xf>
    <xf numFmtId="3" fontId="6" fillId="0" borderId="31" xfId="16" applyNumberFormat="1" applyFont="1" applyFill="1" applyBorder="1" applyAlignment="1">
      <alignment vertical="center"/>
    </xf>
    <xf numFmtId="0" fontId="6" fillId="0" borderId="31" xfId="17" applyFont="1" applyBorder="1" applyAlignment="1">
      <alignment vertical="center" wrapText="1"/>
    </xf>
    <xf numFmtId="0" fontId="6" fillId="0" borderId="0" xfId="17" applyFont="1" applyFill="1"/>
    <xf numFmtId="0" fontId="4" fillId="0" borderId="31" xfId="17" applyFont="1" applyBorder="1" applyAlignment="1">
      <alignment horizontal="left" vertical="center" wrapText="1"/>
    </xf>
    <xf numFmtId="0" fontId="6" fillId="0" borderId="31" xfId="17" applyFont="1" applyBorder="1" applyAlignment="1">
      <alignment horizontal="left" vertical="center" wrapText="1"/>
    </xf>
    <xf numFmtId="0" fontId="6" fillId="0" borderId="32" xfId="17" applyFont="1" applyBorder="1" applyAlignment="1">
      <alignment horizontal="center"/>
    </xf>
    <xf numFmtId="0" fontId="6" fillId="0" borderId="32" xfId="17" applyFont="1" applyBorder="1" applyAlignment="1">
      <alignment vertical="center" wrapText="1"/>
    </xf>
    <xf numFmtId="3" fontId="6" fillId="0" borderId="32" xfId="16" applyNumberFormat="1" applyFont="1" applyFill="1" applyBorder="1" applyAlignment="1">
      <alignment vertical="center"/>
    </xf>
    <xf numFmtId="3" fontId="35" fillId="0" borderId="0" xfId="16" applyNumberFormat="1" applyFont="1" applyFill="1" applyAlignment="1">
      <alignment vertical="center"/>
    </xf>
    <xf numFmtId="3" fontId="27" fillId="0" borderId="0" xfId="16" applyNumberFormat="1" applyFont="1" applyFill="1" applyAlignment="1">
      <alignment horizontal="center" vertical="center"/>
    </xf>
    <xf numFmtId="3" fontId="36" fillId="0" borderId="0" xfId="16" applyNumberFormat="1" applyFont="1" applyFill="1" applyAlignment="1">
      <alignment vertical="center"/>
    </xf>
    <xf numFmtId="3" fontId="36" fillId="0" borderId="5" xfId="16" applyNumberFormat="1" applyFont="1" applyFill="1" applyBorder="1" applyAlignment="1">
      <alignment horizontal="center" vertical="center" wrapText="1"/>
    </xf>
    <xf numFmtId="3" fontId="36" fillId="0" borderId="1" xfId="16" applyNumberFormat="1" applyFont="1" applyFill="1" applyBorder="1" applyAlignment="1">
      <alignment horizontal="center" vertical="center" wrapText="1"/>
    </xf>
    <xf numFmtId="165" fontId="36" fillId="0" borderId="1" xfId="16" applyNumberFormat="1" applyFont="1" applyFill="1" applyBorder="1" applyAlignment="1">
      <alignment horizontal="center" vertical="center" wrapText="1"/>
    </xf>
    <xf numFmtId="3" fontId="37" fillId="0" borderId="0" xfId="16" applyNumberFormat="1" applyFont="1" applyFill="1" applyAlignment="1">
      <alignment vertical="center"/>
    </xf>
    <xf numFmtId="3" fontId="35" fillId="0" borderId="2" xfId="16" applyNumberFormat="1" applyFont="1" applyFill="1" applyBorder="1" applyAlignment="1">
      <alignment horizontal="center" vertical="center" wrapText="1"/>
    </xf>
    <xf numFmtId="3" fontId="35" fillId="0" borderId="1" xfId="16" applyNumberFormat="1" applyFont="1" applyFill="1" applyBorder="1" applyAlignment="1">
      <alignment horizontal="center" vertical="center"/>
    </xf>
    <xf numFmtId="3" fontId="35" fillId="6" borderId="0" xfId="16" applyNumberFormat="1" applyFont="1" applyFill="1" applyAlignment="1">
      <alignment horizontal="right" vertical="center"/>
    </xf>
    <xf numFmtId="3" fontId="35" fillId="0" borderId="0" xfId="16" applyNumberFormat="1" applyFont="1" applyFill="1" applyAlignment="1">
      <alignment horizontal="center" vertical="center"/>
    </xf>
    <xf numFmtId="3" fontId="29" fillId="0" borderId="30" xfId="16" applyNumberFormat="1" applyFont="1" applyFill="1" applyBorder="1" applyAlignment="1">
      <alignment horizontal="center" vertical="center"/>
    </xf>
    <xf numFmtId="3" fontId="36" fillId="0" borderId="30" xfId="16" applyNumberFormat="1" applyFont="1" applyFill="1" applyBorder="1" applyAlignment="1">
      <alignment vertical="center"/>
    </xf>
    <xf numFmtId="3" fontId="36" fillId="0" borderId="0" xfId="16" applyNumberFormat="1" applyFont="1" applyFill="1" applyAlignment="1">
      <alignment horizontal="right" vertical="center"/>
    </xf>
    <xf numFmtId="3" fontId="29" fillId="0" borderId="31" xfId="16" applyNumberFormat="1" applyFont="1" applyFill="1" applyBorder="1" applyAlignment="1">
      <alignment horizontal="center" vertical="center"/>
    </xf>
    <xf numFmtId="3" fontId="29" fillId="0" borderId="31" xfId="16" applyNumberFormat="1" applyFont="1" applyFill="1" applyBorder="1" applyAlignment="1">
      <alignment vertical="center" wrapText="1"/>
    </xf>
    <xf numFmtId="3" fontId="36" fillId="0" borderId="31" xfId="16" applyNumberFormat="1" applyFont="1" applyFill="1" applyBorder="1" applyAlignment="1">
      <alignment vertical="center"/>
    </xf>
    <xf numFmtId="3" fontId="30" fillId="0" borderId="31" xfId="16" applyNumberFormat="1" applyFont="1" applyFill="1" applyBorder="1" applyAlignment="1">
      <alignment horizontal="center" vertical="center"/>
    </xf>
    <xf numFmtId="3" fontId="30" fillId="0" borderId="31" xfId="16" applyNumberFormat="1" applyFont="1" applyFill="1" applyBorder="1" applyAlignment="1">
      <alignment vertical="center" wrapText="1"/>
    </xf>
    <xf numFmtId="3" fontId="35" fillId="0" borderId="31" xfId="16" applyNumberFormat="1" applyFont="1" applyFill="1" applyBorder="1" applyAlignment="1">
      <alignment vertical="center"/>
    </xf>
    <xf numFmtId="3" fontId="6" fillId="0" borderId="0" xfId="16" applyNumberFormat="1" applyFont="1" applyFill="1" applyAlignment="1">
      <alignment vertical="center"/>
    </xf>
    <xf numFmtId="3" fontId="31" fillId="0" borderId="31" xfId="16" applyNumberFormat="1" applyFont="1" applyFill="1" applyBorder="1" applyAlignment="1">
      <alignment vertical="center"/>
    </xf>
    <xf numFmtId="3" fontId="29" fillId="0" borderId="31" xfId="16" applyNumberFormat="1" applyFont="1" applyFill="1" applyBorder="1" applyAlignment="1">
      <alignment horizontal="left" vertical="center" wrapText="1"/>
    </xf>
    <xf numFmtId="3" fontId="38" fillId="0" borderId="31" xfId="16" applyNumberFormat="1" applyFont="1" applyFill="1" applyBorder="1" applyAlignment="1">
      <alignment horizontal="center" vertical="center"/>
    </xf>
    <xf numFmtId="3" fontId="38" fillId="0" borderId="31" xfId="16" applyNumberFormat="1" applyFont="1" applyFill="1" applyBorder="1" applyAlignment="1">
      <alignment horizontal="justify" vertical="center" wrapText="1"/>
    </xf>
    <xf numFmtId="3" fontId="38" fillId="0" borderId="31" xfId="16" applyNumberFormat="1" applyFont="1" applyFill="1" applyBorder="1" applyAlignment="1" applyProtection="1">
      <alignment horizontal="justify" vertical="center" wrapText="1"/>
      <protection locked="0"/>
    </xf>
    <xf numFmtId="3" fontId="30" fillId="0" borderId="31" xfId="16" applyNumberFormat="1" applyFont="1" applyFill="1" applyBorder="1" applyAlignment="1">
      <alignment horizontal="left" vertical="center" wrapText="1"/>
    </xf>
    <xf numFmtId="3" fontId="31" fillId="0" borderId="31" xfId="16" applyNumberFormat="1" applyFont="1" applyFill="1" applyBorder="1" applyAlignment="1">
      <alignment vertical="center" wrapText="1"/>
    </xf>
    <xf numFmtId="3" fontId="6" fillId="0" borderId="31" xfId="16" applyNumberFormat="1" applyFont="1" applyFill="1" applyBorder="1" applyAlignment="1">
      <alignment horizontal="left" vertical="center" wrapText="1"/>
    </xf>
    <xf numFmtId="3" fontId="6" fillId="0" borderId="31" xfId="16" applyNumberFormat="1" applyFont="1" applyFill="1" applyBorder="1" applyAlignment="1">
      <alignment wrapText="1"/>
    </xf>
    <xf numFmtId="3" fontId="6" fillId="0" borderId="31" xfId="16" applyNumberFormat="1" applyFont="1" applyFill="1" applyBorder="1" applyAlignment="1">
      <alignment horizontal="left" wrapText="1"/>
    </xf>
    <xf numFmtId="3" fontId="13" fillId="0" borderId="31" xfId="16" applyNumberFormat="1" applyFont="1" applyFill="1" applyBorder="1" applyAlignment="1">
      <alignment horizontal="left" wrapText="1"/>
    </xf>
    <xf numFmtId="41" fontId="6" fillId="0" borderId="31" xfId="18" applyFont="1" applyFill="1" applyBorder="1" applyAlignment="1">
      <alignment wrapText="1"/>
    </xf>
    <xf numFmtId="0" fontId="6" fillId="0" borderId="31" xfId="17" applyFont="1" applyFill="1" applyBorder="1" applyAlignment="1">
      <alignment horizontal="left" vertical="center" wrapText="1"/>
    </xf>
    <xf numFmtId="0" fontId="35" fillId="0" borderId="31" xfId="17" applyFont="1" applyFill="1" applyBorder="1" applyAlignment="1">
      <alignment vertical="center"/>
    </xf>
    <xf numFmtId="3" fontId="38" fillId="0" borderId="32" xfId="16" applyNumberFormat="1" applyFont="1" applyFill="1" applyBorder="1" applyAlignment="1">
      <alignment horizontal="center" vertical="center"/>
    </xf>
    <xf numFmtId="0" fontId="6" fillId="0" borderId="32" xfId="17" applyFont="1" applyFill="1" applyBorder="1" applyAlignment="1">
      <alignment horizontal="left" vertical="center" wrapText="1"/>
    </xf>
    <xf numFmtId="3" fontId="35" fillId="0" borderId="32" xfId="16" applyNumberFormat="1" applyFont="1" applyFill="1" applyBorder="1" applyAlignment="1">
      <alignment vertical="center"/>
    </xf>
    <xf numFmtId="41" fontId="4" fillId="0" borderId="30" xfId="3" applyFont="1" applyFill="1" applyBorder="1"/>
    <xf numFmtId="41" fontId="4" fillId="0" borderId="31" xfId="3" applyFont="1" applyFill="1" applyBorder="1"/>
    <xf numFmtId="41" fontId="4" fillId="0" borderId="31" xfId="3" applyFont="1" applyFill="1" applyBorder="1" applyAlignment="1">
      <alignment horizontal="right"/>
    </xf>
    <xf numFmtId="41" fontId="6" fillId="0" borderId="31" xfId="3" applyFont="1" applyFill="1" applyBorder="1" applyAlignment="1">
      <alignment horizontal="right"/>
    </xf>
    <xf numFmtId="41" fontId="6" fillId="0" borderId="31" xfId="3" applyFont="1" applyFill="1" applyBorder="1" applyAlignment="1">
      <alignment wrapText="1"/>
    </xf>
    <xf numFmtId="41" fontId="6" fillId="0" borderId="31" xfId="3" applyFont="1" applyFill="1" applyBorder="1"/>
    <xf numFmtId="41" fontId="6" fillId="0" borderId="31" xfId="3" applyFont="1" applyFill="1" applyBorder="1" applyAlignment="1">
      <alignment horizontal="right" vertical="center" wrapText="1"/>
    </xf>
    <xf numFmtId="41" fontId="6" fillId="0" borderId="31" xfId="3" applyFont="1" applyFill="1" applyBorder="1" applyAlignment="1">
      <alignment horizontal="right" vertical="center"/>
    </xf>
    <xf numFmtId="41" fontId="6" fillId="0" borderId="31" xfId="3" applyFont="1" applyFill="1" applyBorder="1" applyAlignment="1">
      <alignment horizontal="left" vertical="center" wrapText="1"/>
    </xf>
    <xf numFmtId="165" fontId="6" fillId="0" borderId="31" xfId="1" applyNumberFormat="1" applyFont="1" applyFill="1" applyBorder="1" applyAlignment="1">
      <alignment horizontal="center" vertical="center"/>
    </xf>
    <xf numFmtId="41" fontId="6" fillId="0" borderId="32" xfId="3" applyFont="1" applyFill="1" applyBorder="1" applyAlignment="1">
      <alignment horizontal="right"/>
    </xf>
    <xf numFmtId="0" fontId="6" fillId="0" borderId="32" xfId="0" applyFont="1" applyFill="1" applyBorder="1"/>
    <xf numFmtId="165" fontId="4" fillId="0" borderId="30" xfId="1" applyNumberFormat="1" applyFont="1" applyFill="1" applyBorder="1" applyAlignment="1">
      <alignment vertical="center"/>
    </xf>
    <xf numFmtId="165" fontId="4" fillId="0" borderId="31" xfId="1" applyNumberFormat="1" applyFont="1" applyFill="1" applyBorder="1" applyAlignment="1">
      <alignment vertical="center"/>
    </xf>
    <xf numFmtId="165" fontId="6" fillId="0" borderId="31" xfId="1" applyNumberFormat="1" applyFont="1" applyFill="1" applyBorder="1" applyAlignment="1">
      <alignment vertical="center"/>
    </xf>
    <xf numFmtId="165" fontId="42" fillId="0" borderId="31" xfId="1" applyNumberFormat="1" applyFont="1" applyFill="1" applyBorder="1" applyAlignment="1">
      <alignment vertical="center"/>
    </xf>
    <xf numFmtId="165" fontId="6" fillId="0" borderId="32" xfId="1" applyNumberFormat="1" applyFont="1" applyFill="1" applyBorder="1" applyAlignment="1">
      <alignment vertical="center"/>
    </xf>
    <xf numFmtId="3" fontId="27" fillId="0" borderId="0" xfId="16" applyNumberFormat="1" applyFont="1" applyFill="1" applyAlignment="1">
      <alignment horizontal="center" vertical="center"/>
    </xf>
    <xf numFmtId="0" fontId="2" fillId="0" borderId="1" xfId="17" applyBorder="1"/>
    <xf numFmtId="3" fontId="44" fillId="0" borderId="0" xfId="16" applyNumberFormat="1" applyFont="1" applyFill="1" applyAlignment="1">
      <alignment vertical="center"/>
    </xf>
    <xf numFmtId="0" fontId="45" fillId="0" borderId="0" xfId="17" applyFont="1"/>
    <xf numFmtId="165" fontId="36" fillId="0" borderId="30" xfId="1" applyNumberFormat="1" applyFont="1" applyFill="1" applyBorder="1" applyAlignment="1">
      <alignment vertical="center"/>
    </xf>
    <xf numFmtId="165" fontId="36" fillId="0" borderId="31" xfId="1" applyNumberFormat="1" applyFont="1" applyFill="1" applyBorder="1" applyAlignment="1">
      <alignment vertical="center"/>
    </xf>
    <xf numFmtId="165" fontId="35" fillId="0" borderId="31" xfId="1" applyNumberFormat="1" applyFont="1" applyFill="1" applyBorder="1" applyAlignment="1">
      <alignment vertical="center"/>
    </xf>
    <xf numFmtId="165" fontId="35" fillId="0" borderId="32" xfId="1" applyNumberFormat="1" applyFont="1" applyFill="1" applyBorder="1" applyAlignment="1">
      <alignment vertical="center"/>
    </xf>
    <xf numFmtId="0" fontId="47" fillId="0" borderId="1" xfId="17" applyFont="1" applyBorder="1" applyAlignment="1">
      <alignment horizontal="center"/>
    </xf>
    <xf numFmtId="0" fontId="47" fillId="0" borderId="1" xfId="0" applyFont="1" applyFill="1" applyBorder="1" applyAlignment="1">
      <alignment wrapText="1"/>
    </xf>
    <xf numFmtId="165" fontId="6" fillId="0" borderId="0" xfId="17" applyNumberFormat="1" applyFont="1"/>
    <xf numFmtId="41" fontId="6" fillId="0" borderId="0" xfId="17" applyNumberFormat="1" applyFont="1"/>
    <xf numFmtId="165" fontId="42" fillId="0" borderId="32" xfId="1" applyNumberFormat="1" applyFont="1" applyFill="1" applyBorder="1" applyAlignment="1">
      <alignment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wrapText="1"/>
    </xf>
    <xf numFmtId="0" fontId="4" fillId="0" borderId="1" xfId="17" applyFont="1" applyBorder="1" applyAlignment="1">
      <alignment horizontal="center" vertical="center" wrapText="1"/>
    </xf>
    <xf numFmtId="0" fontId="48" fillId="0" borderId="0" xfId="17" applyFont="1"/>
    <xf numFmtId="165" fontId="49" fillId="0" borderId="31" xfId="1" applyNumberFormat="1" applyFont="1" applyFill="1" applyBorder="1" applyAlignment="1">
      <alignment vertical="center"/>
    </xf>
    <xf numFmtId="0" fontId="2" fillId="0" borderId="7" xfId="17" applyBorder="1"/>
    <xf numFmtId="3" fontId="2" fillId="0" borderId="7" xfId="17" applyNumberFormat="1" applyBorder="1"/>
    <xf numFmtId="41" fontId="2" fillId="0" borderId="7" xfId="17" applyNumberFormat="1" applyBorder="1"/>
    <xf numFmtId="0" fontId="6" fillId="0" borderId="0" xfId="20" applyFont="1"/>
    <xf numFmtId="0" fontId="4" fillId="0" borderId="0" xfId="20" applyFont="1"/>
    <xf numFmtId="0" fontId="30" fillId="0" borderId="0" xfId="20" applyFont="1"/>
    <xf numFmtId="0" fontId="6" fillId="0" borderId="0" xfId="20" applyFont="1" applyAlignment="1"/>
    <xf numFmtId="0" fontId="30" fillId="0" borderId="0" xfId="20" applyFont="1" applyAlignment="1"/>
    <xf numFmtId="0" fontId="6" fillId="0" borderId="0" xfId="20" applyFont="1" applyBorder="1" applyAlignment="1"/>
    <xf numFmtId="166" fontId="50" fillId="0" borderId="1" xfId="21" applyNumberFormat="1" applyFont="1" applyBorder="1"/>
    <xf numFmtId="0" fontId="30" fillId="0" borderId="0" xfId="20" applyFont="1" applyBorder="1" applyAlignment="1"/>
    <xf numFmtId="0" fontId="29" fillId="0" borderId="1" xfId="20" applyFont="1" applyBorder="1" applyAlignment="1">
      <alignment horizontal="center" vertical="center" wrapText="1"/>
    </xf>
    <xf numFmtId="0" fontId="4" fillId="0" borderId="1" xfId="20" applyFont="1" applyBorder="1" applyAlignment="1">
      <alignment horizontal="center"/>
    </xf>
    <xf numFmtId="0" fontId="29" fillId="0" borderId="1" xfId="20" applyFont="1" applyBorder="1" applyAlignment="1">
      <alignment horizontal="center"/>
    </xf>
    <xf numFmtId="0" fontId="4" fillId="0" borderId="1" xfId="20" applyFont="1" applyBorder="1" applyAlignment="1">
      <alignment horizontal="center" vertical="center"/>
    </xf>
    <xf numFmtId="166" fontId="29" fillId="0" borderId="1" xfId="21" applyNumberFormat="1" applyFont="1" applyBorder="1" applyAlignment="1">
      <alignment horizontal="center"/>
    </xf>
    <xf numFmtId="166" fontId="29" fillId="0" borderId="3" xfId="21" applyNumberFormat="1" applyFont="1" applyBorder="1" applyAlignment="1">
      <alignment horizontal="center"/>
    </xf>
    <xf numFmtId="0" fontId="4" fillId="0" borderId="3" xfId="20" applyFont="1" applyBorder="1" applyAlignment="1">
      <alignment horizontal="center" vertical="center"/>
    </xf>
    <xf numFmtId="166" fontId="6" fillId="0" borderId="0" xfId="21" applyNumberFormat="1" applyFont="1"/>
    <xf numFmtId="166" fontId="29" fillId="0" borderId="1" xfId="20" applyNumberFormat="1" applyFont="1" applyBorder="1" applyAlignment="1">
      <alignment horizontal="center"/>
    </xf>
    <xf numFmtId="166" fontId="6" fillId="0" borderId="0" xfId="20" applyNumberFormat="1" applyFont="1"/>
    <xf numFmtId="0" fontId="51" fillId="0" borderId="1" xfId="20" applyFont="1" applyBorder="1" applyAlignment="1">
      <alignment horizontal="center"/>
    </xf>
    <xf numFmtId="166" fontId="50" fillId="0" borderId="1" xfId="20" applyNumberFormat="1" applyFont="1" applyBorder="1" applyAlignment="1">
      <alignment horizontal="center"/>
    </xf>
    <xf numFmtId="0" fontId="52" fillId="0" borderId="0" xfId="20" applyFont="1"/>
    <xf numFmtId="166" fontId="4" fillId="0" borderId="1" xfId="21" applyNumberFormat="1" applyFont="1" applyBorder="1" applyAlignment="1">
      <alignment horizontal="center"/>
    </xf>
    <xf numFmtId="166" fontId="29" fillId="0" borderId="1" xfId="21" applyNumberFormat="1" applyFont="1" applyBorder="1"/>
    <xf numFmtId="166" fontId="4" fillId="0" borderId="1" xfId="21" applyNumberFormat="1" applyFont="1" applyBorder="1"/>
    <xf numFmtId="0" fontId="6" fillId="0" borderId="1" xfId="20" applyFont="1" applyBorder="1"/>
    <xf numFmtId="0" fontId="38" fillId="0" borderId="1" xfId="20" applyFont="1" applyBorder="1" applyAlignment="1">
      <alignment horizontal="center" vertical="center"/>
    </xf>
    <xf numFmtId="0" fontId="38" fillId="0" borderId="1" xfId="20" applyFont="1" applyBorder="1" applyAlignment="1">
      <alignment horizontal="justify" vertical="center" wrapText="1"/>
    </xf>
    <xf numFmtId="166" fontId="30" fillId="0" borderId="1" xfId="21" applyNumberFormat="1" applyFont="1" applyBorder="1" applyAlignment="1">
      <alignment vertical="center"/>
    </xf>
    <xf numFmtId="0" fontId="6" fillId="0" borderId="1" xfId="20" applyFont="1" applyBorder="1" applyAlignment="1">
      <alignment horizontal="right" vertical="center"/>
    </xf>
    <xf numFmtId="0" fontId="38" fillId="0" borderId="1" xfId="20" applyFont="1" applyBorder="1" applyAlignment="1" applyProtection="1">
      <alignment horizontal="justify" vertical="center" wrapText="1"/>
      <protection locked="0"/>
    </xf>
    <xf numFmtId="0" fontId="30" fillId="0" borderId="1" xfId="20" applyFont="1" applyBorder="1" applyAlignment="1">
      <alignment wrapText="1"/>
    </xf>
    <xf numFmtId="0" fontId="30" fillId="0" borderId="1" xfId="20" applyFont="1" applyFill="1" applyBorder="1" applyAlignment="1">
      <alignment wrapText="1"/>
    </xf>
    <xf numFmtId="0" fontId="29" fillId="0" borderId="1" xfId="20" applyFont="1" applyBorder="1" applyAlignment="1">
      <alignment horizontal="center" vertical="center"/>
    </xf>
    <xf numFmtId="0" fontId="29" fillId="0" borderId="1" xfId="20" applyFont="1" applyBorder="1" applyAlignment="1">
      <alignment wrapText="1"/>
    </xf>
    <xf numFmtId="0" fontId="30" fillId="0" borderId="1" xfId="20" applyFont="1" applyBorder="1" applyAlignment="1">
      <alignment horizontal="center" vertical="center"/>
    </xf>
    <xf numFmtId="0" fontId="30" fillId="0" borderId="1" xfId="20" applyFont="1" applyBorder="1" applyAlignment="1">
      <alignment vertical="center" wrapText="1"/>
    </xf>
    <xf numFmtId="0" fontId="30" fillId="0" borderId="1" xfId="20" applyFont="1" applyBorder="1" applyAlignment="1" applyProtection="1">
      <alignment wrapText="1"/>
      <protection locked="0"/>
    </xf>
    <xf numFmtId="0" fontId="29" fillId="0" borderId="1" xfId="20" applyFont="1" applyBorder="1"/>
    <xf numFmtId="0" fontId="31" fillId="0" borderId="1" xfId="20" applyFont="1" applyFill="1" applyBorder="1"/>
    <xf numFmtId="0" fontId="6" fillId="0" borderId="1" xfId="20" applyFont="1" applyBorder="1" applyAlignment="1">
      <alignment wrapText="1"/>
    </xf>
    <xf numFmtId="0" fontId="31" fillId="0" borderId="1" xfId="20" applyFont="1" applyFill="1" applyBorder="1" applyAlignment="1">
      <alignment vertical="center"/>
    </xf>
    <xf numFmtId="0" fontId="4" fillId="0" borderId="0" xfId="20" applyFont="1" applyAlignment="1" applyProtection="1">
      <protection locked="0"/>
    </xf>
    <xf numFmtId="0" fontId="4" fillId="0" borderId="0" xfId="20" applyFont="1" applyAlignment="1" applyProtection="1"/>
    <xf numFmtId="0" fontId="6" fillId="0" borderId="0" xfId="20" applyFont="1" applyProtection="1">
      <protection locked="0"/>
    </xf>
    <xf numFmtId="0" fontId="6" fillId="0" borderId="0" xfId="20" applyFont="1" applyAlignment="1" applyProtection="1">
      <protection locked="0"/>
    </xf>
    <xf numFmtId="0" fontId="6" fillId="0" borderId="0" xfId="20" applyFont="1" applyAlignment="1" applyProtection="1"/>
    <xf numFmtId="166" fontId="6" fillId="0" borderId="0" xfId="20" applyNumberFormat="1" applyFont="1" applyAlignment="1" applyProtection="1">
      <protection locked="0"/>
    </xf>
    <xf numFmtId="0" fontId="6" fillId="0" borderId="0" xfId="20" applyFont="1" applyBorder="1" applyAlignment="1" applyProtection="1"/>
    <xf numFmtId="0" fontId="6" fillId="0" borderId="0" xfId="20" applyFont="1" applyBorder="1" applyAlignment="1" applyProtection="1">
      <protection locked="0"/>
    </xf>
    <xf numFmtId="0" fontId="49" fillId="0" borderId="0" xfId="20" applyFont="1" applyProtection="1"/>
    <xf numFmtId="0" fontId="4" fillId="0" borderId="1" xfId="20" applyFont="1" applyBorder="1" applyAlignment="1" applyProtection="1"/>
    <xf numFmtId="0" fontId="4" fillId="0" borderId="4" xfId="20" applyFont="1" applyBorder="1" applyAlignment="1" applyProtection="1">
      <protection locked="0"/>
    </xf>
    <xf numFmtId="0" fontId="4" fillId="0" borderId="1" xfId="20" applyFont="1" applyBorder="1" applyAlignment="1" applyProtection="1">
      <protection locked="0"/>
    </xf>
    <xf numFmtId="0" fontId="4" fillId="0" borderId="4" xfId="20" applyFont="1" applyBorder="1" applyAlignment="1" applyProtection="1"/>
    <xf numFmtId="0" fontId="4" fillId="0" borderId="1" xfId="20" applyFont="1" applyBorder="1" applyAlignment="1" applyProtection="1">
      <alignment horizontal="center"/>
    </xf>
    <xf numFmtId="0" fontId="4" fillId="0" borderId="1" xfId="20" applyFont="1" applyBorder="1" applyAlignment="1" applyProtection="1">
      <alignment horizontal="center"/>
      <protection locked="0"/>
    </xf>
    <xf numFmtId="0" fontId="4" fillId="0" borderId="3" xfId="20" applyFont="1" applyBorder="1" applyAlignment="1" applyProtection="1">
      <alignment horizontal="center"/>
      <protection locked="0"/>
    </xf>
    <xf numFmtId="166" fontId="4" fillId="0" borderId="1" xfId="21" applyNumberFormat="1" applyFont="1" applyBorder="1" applyAlignment="1" applyProtection="1">
      <alignment horizontal="center"/>
    </xf>
    <xf numFmtId="166" fontId="4" fillId="0" borderId="1" xfId="21" applyNumberFormat="1" applyFont="1" applyBorder="1" applyAlignment="1" applyProtection="1">
      <alignment horizontal="center"/>
      <protection locked="0"/>
    </xf>
    <xf numFmtId="0" fontId="4" fillId="0" borderId="0" xfId="20" applyFont="1" applyProtection="1">
      <protection locked="0"/>
    </xf>
    <xf numFmtId="0" fontId="4" fillId="0" borderId="0" xfId="20" applyFont="1" applyAlignment="1" applyProtection="1">
      <alignment horizontal="center" vertical="center"/>
      <protection locked="0"/>
    </xf>
    <xf numFmtId="166" fontId="4" fillId="0" borderId="1" xfId="21" applyNumberFormat="1" applyFont="1" applyBorder="1" applyProtection="1">
      <protection locked="0"/>
    </xf>
    <xf numFmtId="166" fontId="4" fillId="0" borderId="1" xfId="21" applyNumberFormat="1" applyFont="1" applyBorder="1" applyProtection="1"/>
    <xf numFmtId="0" fontId="6" fillId="0" borderId="1" xfId="20" applyFont="1" applyBorder="1" applyProtection="1">
      <protection locked="0"/>
    </xf>
    <xf numFmtId="166" fontId="6" fillId="0" borderId="0" xfId="20" applyNumberFormat="1" applyFont="1" applyProtection="1">
      <protection locked="0"/>
    </xf>
    <xf numFmtId="166" fontId="4" fillId="0" borderId="0" xfId="21" applyNumberFormat="1" applyFont="1" applyProtection="1">
      <protection locked="0"/>
    </xf>
    <xf numFmtId="0" fontId="13" fillId="0" borderId="1" xfId="20" applyFont="1" applyBorder="1" applyAlignment="1" applyProtection="1">
      <alignment horizontal="center" vertical="center"/>
      <protection locked="0"/>
    </xf>
    <xf numFmtId="166" fontId="6" fillId="0" borderId="1" xfId="21" applyNumberFormat="1" applyFont="1" applyBorder="1" applyAlignment="1" applyProtection="1">
      <alignment vertical="center"/>
    </xf>
    <xf numFmtId="166" fontId="6" fillId="0" borderId="1" xfId="21" applyNumberFormat="1" applyFont="1" applyBorder="1" applyAlignment="1" applyProtection="1">
      <alignment vertical="center"/>
      <protection locked="0"/>
    </xf>
    <xf numFmtId="0" fontId="6" fillId="0" borderId="1" xfId="20" applyFont="1" applyBorder="1" applyAlignment="1" applyProtection="1">
      <alignment horizontal="right" vertical="center"/>
      <protection locked="0"/>
    </xf>
    <xf numFmtId="166" fontId="6" fillId="0" borderId="0" xfId="21" applyNumberFormat="1" applyFont="1" applyProtection="1">
      <protection locked="0"/>
    </xf>
    <xf numFmtId="0" fontId="13" fillId="0" borderId="1" xfId="20" applyFont="1" applyBorder="1" applyAlignment="1" applyProtection="1">
      <alignment horizontal="justify" vertical="center" wrapText="1"/>
      <protection locked="0"/>
    </xf>
    <xf numFmtId="0" fontId="6" fillId="0" borderId="1" xfId="20" applyFont="1" applyBorder="1" applyAlignment="1" applyProtection="1">
      <alignment horizontal="center" vertical="center"/>
      <protection locked="0"/>
    </xf>
    <xf numFmtId="0" fontId="6" fillId="0" borderId="1" xfId="20" applyFont="1" applyBorder="1" applyAlignment="1" applyProtection="1">
      <alignment wrapText="1"/>
      <protection locked="0"/>
    </xf>
    <xf numFmtId="0" fontId="6" fillId="0" borderId="1" xfId="20" applyFont="1" applyBorder="1" applyAlignment="1">
      <alignment horizontal="center" vertical="center"/>
    </xf>
    <xf numFmtId="0" fontId="4" fillId="0" borderId="1" xfId="20" applyFont="1" applyBorder="1" applyAlignment="1" applyProtection="1">
      <alignment horizontal="center" vertical="center"/>
      <protection locked="0"/>
    </xf>
    <xf numFmtId="0" fontId="4" fillId="0" borderId="1" xfId="20" applyFont="1" applyBorder="1" applyAlignment="1" applyProtection="1">
      <alignment wrapText="1"/>
      <protection locked="0"/>
    </xf>
    <xf numFmtId="0" fontId="6" fillId="0" borderId="1" xfId="20" applyFont="1" applyBorder="1" applyAlignment="1">
      <alignment vertical="center" wrapText="1"/>
    </xf>
    <xf numFmtId="166" fontId="6" fillId="0" borderId="1" xfId="21" applyNumberFormat="1" applyFont="1" applyBorder="1" applyProtection="1"/>
    <xf numFmtId="166" fontId="6" fillId="0" borderId="1" xfId="21" applyNumberFormat="1" applyFont="1" applyBorder="1" applyProtection="1">
      <protection locked="0"/>
    </xf>
    <xf numFmtId="0" fontId="53" fillId="0" borderId="1" xfId="20" applyFont="1" applyBorder="1" applyAlignment="1" applyProtection="1">
      <alignment wrapText="1"/>
      <protection locked="0"/>
    </xf>
    <xf numFmtId="0" fontId="4" fillId="0" borderId="1" xfId="20" applyFont="1" applyBorder="1" applyProtection="1">
      <protection locked="0"/>
    </xf>
    <xf numFmtId="0" fontId="8" fillId="0" borderId="1" xfId="20" applyFont="1" applyFill="1" applyBorder="1" applyAlignment="1" applyProtection="1">
      <alignment horizontal="center"/>
      <protection locked="0"/>
    </xf>
    <xf numFmtId="0" fontId="8" fillId="0" borderId="1" xfId="20" applyFont="1" applyFill="1" applyBorder="1" applyProtection="1">
      <protection locked="0"/>
    </xf>
    <xf numFmtId="0" fontId="8" fillId="0" borderId="1" xfId="20" applyFont="1" applyFill="1" applyBorder="1" applyAlignment="1" applyProtection="1">
      <alignment horizontal="center" vertical="center"/>
      <protection locked="0"/>
    </xf>
    <xf numFmtId="0" fontId="8" fillId="0" borderId="1" xfId="20" applyFont="1" applyFill="1" applyBorder="1" applyAlignment="1" applyProtection="1">
      <alignment vertical="center"/>
      <protection locked="0"/>
    </xf>
    <xf numFmtId="0" fontId="6" fillId="0" borderId="0" xfId="20" applyFont="1" applyProtection="1"/>
    <xf numFmtId="0" fontId="49" fillId="0" borderId="1" xfId="20" applyFont="1" applyBorder="1" applyProtection="1"/>
    <xf numFmtId="0" fontId="6" fillId="0" borderId="1" xfId="0" applyFont="1" applyBorder="1" applyAlignment="1">
      <alignment horizontal="center" vertical="center" wrapText="1"/>
    </xf>
    <xf numFmtId="0" fontId="4" fillId="0" borderId="1" xfId="17" applyFont="1" applyBorder="1" applyAlignment="1">
      <alignment horizontal="center" vertical="center" wrapText="1"/>
    </xf>
    <xf numFmtId="3" fontId="36" fillId="0" borderId="10" xfId="16" applyNumberFormat="1" applyFont="1" applyFill="1" applyBorder="1" applyAlignment="1">
      <alignment horizontal="center" vertical="center"/>
    </xf>
    <xf numFmtId="165" fontId="36" fillId="0" borderId="3" xfId="16" applyNumberFormat="1" applyFont="1" applyFill="1" applyBorder="1" applyAlignment="1">
      <alignment horizontal="center" vertical="center" wrapText="1"/>
    </xf>
    <xf numFmtId="165" fontId="4" fillId="0" borderId="31" xfId="1" applyNumberFormat="1" applyFont="1" applyBorder="1" applyAlignment="1">
      <alignment wrapText="1"/>
    </xf>
    <xf numFmtId="165" fontId="6" fillId="0" borderId="31" xfId="1" applyNumberFormat="1" applyFont="1" applyBorder="1" applyAlignment="1">
      <alignment wrapText="1"/>
    </xf>
    <xf numFmtId="165" fontId="6" fillId="0" borderId="31" xfId="1" applyNumberFormat="1" applyFont="1" applyBorder="1" applyAlignment="1">
      <alignment vertical="center" wrapText="1"/>
    </xf>
    <xf numFmtId="165" fontId="4" fillId="0" borderId="31" xfId="1" applyNumberFormat="1" applyFont="1" applyBorder="1" applyAlignment="1">
      <alignment horizontal="left" vertical="center" wrapText="1"/>
    </xf>
    <xf numFmtId="165" fontId="6" fillId="0" borderId="31" xfId="1" applyNumberFormat="1" applyFont="1" applyBorder="1" applyAlignment="1">
      <alignment horizontal="left" vertical="center" wrapText="1"/>
    </xf>
    <xf numFmtId="165" fontId="6" fillId="0" borderId="32" xfId="1" applyNumberFormat="1" applyFont="1" applyBorder="1" applyAlignment="1">
      <alignment vertical="center" wrapText="1"/>
    </xf>
    <xf numFmtId="165" fontId="6" fillId="0" borderId="32" xfId="1" applyNumberFormat="1" applyFont="1" applyBorder="1" applyAlignment="1">
      <alignment wrapText="1"/>
    </xf>
    <xf numFmtId="3" fontId="40" fillId="0" borderId="5" xfId="1" applyNumberFormat="1" applyFont="1" applyBorder="1" applyAlignment="1">
      <alignment vertical="center" wrapText="1"/>
    </xf>
    <xf numFmtId="3" fontId="40" fillId="0" borderId="1" xfId="1" applyNumberFormat="1" applyFont="1" applyBorder="1" applyAlignment="1">
      <alignment horizontal="center" vertical="center" wrapText="1"/>
    </xf>
    <xf numFmtId="3" fontId="40" fillId="0" borderId="1" xfId="1" applyNumberFormat="1" applyFont="1" applyFill="1" applyBorder="1" applyAlignment="1">
      <alignment horizontal="center" vertical="center" wrapText="1"/>
    </xf>
    <xf numFmtId="3" fontId="40" fillId="0" borderId="1" xfId="1" applyNumberFormat="1" applyFont="1" applyBorder="1" applyAlignment="1">
      <alignment vertical="center" wrapText="1"/>
    </xf>
    <xf numFmtId="3" fontId="40" fillId="0" borderId="1" xfId="1" applyNumberFormat="1" applyFont="1" applyFill="1" applyBorder="1" applyAlignment="1">
      <alignment vertical="center" wrapText="1"/>
    </xf>
    <xf numFmtId="3" fontId="40" fillId="0" borderId="4" xfId="1" applyNumberFormat="1" applyFont="1" applyBorder="1" applyAlignment="1">
      <alignment vertical="center" wrapText="1"/>
    </xf>
    <xf numFmtId="3" fontId="40" fillId="0" borderId="6" xfId="1" applyNumberFormat="1" applyFont="1" applyBorder="1" applyAlignment="1">
      <alignment vertical="center" wrapText="1"/>
    </xf>
    <xf numFmtId="3" fontId="40" fillId="0" borderId="1" xfId="0" applyNumberFormat="1" applyFont="1" applyBorder="1" applyAlignment="1">
      <alignment vertical="center" wrapText="1"/>
    </xf>
    <xf numFmtId="1" fontId="40" fillId="0" borderId="1" xfId="0" applyNumberFormat="1" applyFont="1" applyBorder="1" applyAlignment="1">
      <alignment vertical="center" wrapText="1"/>
    </xf>
    <xf numFmtId="1" fontId="55" fillId="0" borderId="1" xfId="1" applyNumberFormat="1" applyFont="1" applyBorder="1" applyAlignment="1">
      <alignment horizontal="center" vertical="center" wrapText="1"/>
    </xf>
    <xf numFmtId="3" fontId="55" fillId="0" borderId="1" xfId="1" applyNumberFormat="1" applyFont="1" applyBorder="1" applyAlignment="1">
      <alignment horizontal="center" vertical="center" wrapText="1"/>
    </xf>
    <xf numFmtId="3" fontId="37" fillId="0" borderId="1" xfId="1" applyNumberFormat="1" applyFont="1" applyBorder="1" applyAlignment="1">
      <alignment horizontal="center" vertical="center" wrapText="1"/>
    </xf>
    <xf numFmtId="3" fontId="37" fillId="0" borderId="1" xfId="0" applyNumberFormat="1" applyFont="1" applyBorder="1" applyAlignment="1">
      <alignment horizontal="center" vertical="center" wrapText="1"/>
    </xf>
    <xf numFmtId="1" fontId="55" fillId="2" borderId="1" xfId="0" applyNumberFormat="1" applyFont="1" applyFill="1" applyBorder="1" applyAlignment="1">
      <alignment horizontal="center" vertical="center" wrapText="1"/>
    </xf>
    <xf numFmtId="1" fontId="37" fillId="2" borderId="1" xfId="0" applyNumberFormat="1" applyFont="1" applyFill="1" applyBorder="1" applyAlignment="1">
      <alignment horizontal="center" vertical="center" wrapText="1"/>
    </xf>
    <xf numFmtId="1" fontId="37" fillId="2" borderId="1" xfId="1" applyNumberFormat="1" applyFont="1" applyFill="1" applyBorder="1" applyAlignment="1">
      <alignment horizontal="center" vertical="center" wrapText="1"/>
    </xf>
    <xf numFmtId="3" fontId="37" fillId="2" borderId="1" xfId="1" applyNumberFormat="1" applyFont="1" applyFill="1" applyBorder="1" applyAlignment="1">
      <alignment horizontal="center" vertical="center" wrapText="1"/>
    </xf>
    <xf numFmtId="3" fontId="37" fillId="2" borderId="1" xfId="1" quotePrefix="1" applyNumberFormat="1" applyFont="1" applyFill="1" applyBorder="1" applyAlignment="1">
      <alignment horizontal="center" vertical="center" wrapText="1"/>
    </xf>
    <xf numFmtId="3" fontId="37" fillId="2" borderId="5" xfId="1" applyNumberFormat="1" applyFont="1" applyFill="1" applyBorder="1" applyAlignment="1">
      <alignment horizontal="center" vertical="center" wrapText="1"/>
    </xf>
    <xf numFmtId="1" fontId="37" fillId="2" borderId="1" xfId="0" applyNumberFormat="1" applyFont="1" applyFill="1" applyBorder="1" applyAlignment="1">
      <alignment vertical="center" wrapText="1"/>
    </xf>
    <xf numFmtId="1" fontId="57" fillId="3" borderId="1" xfId="0" applyNumberFormat="1" applyFont="1" applyFill="1" applyBorder="1" applyAlignment="1">
      <alignment horizontal="center" vertical="center" wrapText="1"/>
    </xf>
    <xf numFmtId="1" fontId="37" fillId="3" borderId="1" xfId="0" applyNumberFormat="1" applyFont="1" applyFill="1" applyBorder="1" applyAlignment="1">
      <alignment horizontal="center" vertical="center" wrapText="1"/>
    </xf>
    <xf numFmtId="1" fontId="57" fillId="3" borderId="1" xfId="1" applyNumberFormat="1" applyFont="1" applyFill="1" applyBorder="1" applyAlignment="1">
      <alignment horizontal="center" vertical="center" wrapText="1"/>
    </xf>
    <xf numFmtId="3" fontId="57" fillId="3" borderId="1" xfId="1" applyNumberFormat="1" applyFont="1" applyFill="1" applyBorder="1" applyAlignment="1">
      <alignment horizontal="center" vertical="center" wrapText="1"/>
    </xf>
    <xf numFmtId="3" fontId="40" fillId="3" borderId="1" xfId="1" applyNumberFormat="1" applyFont="1" applyFill="1" applyBorder="1" applyAlignment="1">
      <alignment vertical="center" wrapText="1"/>
    </xf>
    <xf numFmtId="3" fontId="40" fillId="3" borderId="5" xfId="1" applyNumberFormat="1" applyFont="1" applyFill="1" applyBorder="1" applyAlignment="1">
      <alignment horizontal="center" vertical="center" wrapText="1"/>
    </xf>
    <xf numFmtId="3" fontId="40" fillId="3" borderId="1" xfId="1" applyNumberFormat="1" applyFont="1" applyFill="1" applyBorder="1" applyAlignment="1">
      <alignment horizontal="center" vertical="center" wrapText="1"/>
    </xf>
    <xf numFmtId="3" fontId="40" fillId="3" borderId="1" xfId="0" applyNumberFormat="1" applyFont="1" applyFill="1" applyBorder="1" applyAlignment="1">
      <alignment vertical="center" wrapText="1"/>
    </xf>
    <xf numFmtId="1" fontId="40" fillId="3" borderId="1" xfId="0" applyNumberFormat="1" applyFont="1" applyFill="1" applyBorder="1" applyAlignment="1">
      <alignment vertical="center" wrapText="1"/>
    </xf>
    <xf numFmtId="1" fontId="40" fillId="0" borderId="1" xfId="0" applyNumberFormat="1" applyFont="1" applyFill="1" applyBorder="1" applyAlignment="1">
      <alignment horizontal="center" vertical="center" wrapText="1"/>
    </xf>
    <xf numFmtId="1" fontId="40" fillId="0" borderId="1" xfId="0" quotePrefix="1" applyNumberFormat="1" applyFont="1" applyFill="1" applyBorder="1" applyAlignment="1">
      <alignment horizontal="center" vertical="center" wrapText="1"/>
    </xf>
    <xf numFmtId="1" fontId="40" fillId="0" borderId="1" xfId="1" applyNumberFormat="1" applyFont="1" applyFill="1" applyBorder="1" applyAlignment="1">
      <alignment horizontal="center" vertical="center" wrapText="1"/>
    </xf>
    <xf numFmtId="3" fontId="40" fillId="0" borderId="1" xfId="1" quotePrefix="1" applyNumberFormat="1" applyFont="1" applyFill="1" applyBorder="1" applyAlignment="1">
      <alignment horizontal="center" vertical="center" wrapText="1"/>
    </xf>
    <xf numFmtId="3" fontId="40" fillId="0" borderId="5" xfId="1" applyNumberFormat="1" applyFont="1" applyFill="1" applyBorder="1" applyAlignment="1">
      <alignment horizontal="center" vertical="center" wrapText="1"/>
    </xf>
    <xf numFmtId="3" fontId="40" fillId="0" borderId="1" xfId="0" applyNumberFormat="1" applyFont="1" applyFill="1" applyBorder="1" applyAlignment="1">
      <alignment vertical="center" wrapText="1"/>
    </xf>
    <xf numFmtId="1" fontId="40" fillId="0" borderId="1" xfId="0" applyNumberFormat="1" applyFont="1" applyFill="1" applyBorder="1" applyAlignment="1">
      <alignment vertical="center" wrapText="1"/>
    </xf>
    <xf numFmtId="1" fontId="40" fillId="0" borderId="1" xfId="0" applyNumberFormat="1" applyFont="1" applyBorder="1" applyAlignment="1">
      <alignment horizontal="center" vertical="center" wrapText="1"/>
    </xf>
    <xf numFmtId="1" fontId="40" fillId="0" borderId="1" xfId="1" applyNumberFormat="1" applyFont="1" applyBorder="1" applyAlignment="1">
      <alignment horizontal="center" vertical="center" wrapText="1"/>
    </xf>
    <xf numFmtId="3" fontId="40" fillId="5" borderId="1" xfId="1" applyNumberFormat="1" applyFont="1" applyFill="1" applyBorder="1" applyAlignment="1">
      <alignment horizontal="center" vertical="center" wrapText="1"/>
    </xf>
    <xf numFmtId="1" fontId="40" fillId="7" borderId="1" xfId="0" applyNumberFormat="1" applyFont="1" applyFill="1" applyBorder="1" applyAlignment="1">
      <alignment vertical="center" wrapText="1"/>
    </xf>
    <xf numFmtId="1" fontId="40" fillId="7" borderId="1" xfId="0" applyNumberFormat="1" applyFont="1" applyFill="1" applyBorder="1" applyAlignment="1">
      <alignment horizontal="center" vertical="center" wrapText="1"/>
    </xf>
    <xf numFmtId="1" fontId="55" fillId="7" borderId="1" xfId="0" applyNumberFormat="1" applyFont="1" applyFill="1" applyBorder="1" applyAlignment="1">
      <alignment horizontal="center" vertical="center" wrapText="1"/>
    </xf>
    <xf numFmtId="1" fontId="40" fillId="7" borderId="1" xfId="2" applyNumberFormat="1" applyFont="1" applyFill="1" applyBorder="1" applyAlignment="1">
      <alignment horizontal="center" vertical="center" wrapText="1"/>
    </xf>
    <xf numFmtId="1" fontId="58" fillId="7" borderId="1" xfId="1" applyNumberFormat="1" applyFont="1" applyFill="1" applyBorder="1" applyAlignment="1">
      <alignment horizontal="center" vertical="center" wrapText="1"/>
    </xf>
    <xf numFmtId="3" fontId="58" fillId="7" borderId="1" xfId="1" applyNumberFormat="1" applyFont="1" applyFill="1" applyBorder="1" applyAlignment="1">
      <alignment horizontal="center" vertical="center" wrapText="1"/>
    </xf>
    <xf numFmtId="3" fontId="40" fillId="7" borderId="1" xfId="1" applyNumberFormat="1" applyFont="1" applyFill="1" applyBorder="1" applyAlignment="1">
      <alignment vertical="center" wrapText="1"/>
    </xf>
    <xf numFmtId="3" fontId="40" fillId="7" borderId="5" xfId="1" applyNumberFormat="1" applyFont="1" applyFill="1" applyBorder="1" applyAlignment="1">
      <alignment vertical="center" wrapText="1"/>
    </xf>
    <xf numFmtId="3" fontId="40" fillId="7" borderId="1" xfId="1" applyNumberFormat="1" applyFont="1" applyFill="1" applyBorder="1" applyAlignment="1">
      <alignment horizontal="center" vertical="center" wrapText="1"/>
    </xf>
    <xf numFmtId="3" fontId="40" fillId="7" borderId="1" xfId="0" applyNumberFormat="1" applyFont="1" applyFill="1" applyBorder="1" applyAlignment="1">
      <alignment vertical="center" wrapText="1"/>
    </xf>
    <xf numFmtId="3" fontId="59" fillId="2" borderId="1" xfId="1" applyNumberFormat="1" applyFont="1" applyFill="1" applyBorder="1" applyAlignment="1">
      <alignment horizontal="center" vertical="center" wrapText="1"/>
    </xf>
    <xf numFmtId="1" fontId="40" fillId="0" borderId="1" xfId="0" quotePrefix="1" applyNumberFormat="1" applyFont="1" applyBorder="1" applyAlignment="1">
      <alignment horizontal="center" vertical="center" wrapText="1"/>
    </xf>
    <xf numFmtId="1" fontId="40" fillId="0" borderId="1" xfId="1" quotePrefix="1" applyNumberFormat="1" applyFont="1" applyFill="1" applyBorder="1" applyAlignment="1">
      <alignment horizontal="center" vertical="center" wrapText="1"/>
    </xf>
    <xf numFmtId="3" fontId="40" fillId="8" borderId="1" xfId="1" applyNumberFormat="1" applyFont="1" applyFill="1" applyBorder="1" applyAlignment="1">
      <alignment horizontal="center" vertical="center" wrapText="1"/>
    </xf>
    <xf numFmtId="1" fontId="40" fillId="5" borderId="1" xfId="0" applyNumberFormat="1" applyFont="1" applyFill="1" applyBorder="1" applyAlignment="1">
      <alignment horizontal="center" vertical="center" wrapText="1"/>
    </xf>
    <xf numFmtId="1" fontId="40" fillId="5" borderId="1" xfId="2" applyNumberFormat="1" applyFont="1" applyFill="1" applyBorder="1" applyAlignment="1">
      <alignment horizontal="center" vertical="center" wrapText="1"/>
    </xf>
    <xf numFmtId="1" fontId="40" fillId="5" borderId="1" xfId="1" applyNumberFormat="1" applyFont="1" applyFill="1" applyBorder="1" applyAlignment="1">
      <alignment horizontal="center" vertical="center" wrapText="1"/>
    </xf>
    <xf numFmtId="3" fontId="40" fillId="5" borderId="5" xfId="1" applyNumberFormat="1" applyFont="1" applyFill="1" applyBorder="1" applyAlignment="1">
      <alignment horizontal="center" vertical="center" wrapText="1"/>
    </xf>
    <xf numFmtId="3" fontId="40" fillId="5" borderId="1" xfId="1" applyNumberFormat="1" applyFont="1" applyFill="1" applyBorder="1" applyAlignment="1">
      <alignment vertical="center" wrapText="1"/>
    </xf>
    <xf numFmtId="3" fontId="40" fillId="5" borderId="1" xfId="0" applyNumberFormat="1" applyFont="1" applyFill="1" applyBorder="1" applyAlignment="1">
      <alignment vertical="center" wrapText="1"/>
    </xf>
    <xf numFmtId="1" fontId="40" fillId="5" borderId="1" xfId="0" applyNumberFormat="1" applyFont="1" applyFill="1" applyBorder="1" applyAlignment="1">
      <alignment vertical="center" wrapText="1"/>
    </xf>
    <xf numFmtId="1" fontId="37" fillId="7" borderId="1" xfId="0" applyNumberFormat="1" applyFont="1" applyFill="1" applyBorder="1" applyAlignment="1">
      <alignment vertical="center" wrapText="1"/>
    </xf>
    <xf numFmtId="1" fontId="37" fillId="7" borderId="1" xfId="0" applyNumberFormat="1" applyFont="1" applyFill="1" applyBorder="1" applyAlignment="1">
      <alignment horizontal="center" vertical="center" wrapText="1"/>
    </xf>
    <xf numFmtId="1" fontId="60" fillId="7" borderId="1" xfId="0" applyNumberFormat="1" applyFont="1" applyFill="1" applyBorder="1" applyAlignment="1">
      <alignment vertical="center" wrapText="1"/>
    </xf>
    <xf numFmtId="1" fontId="37" fillId="7" borderId="1" xfId="2" applyNumberFormat="1" applyFont="1" applyFill="1" applyBorder="1" applyAlignment="1">
      <alignment horizontal="center" vertical="center" wrapText="1"/>
    </xf>
    <xf numFmtId="1" fontId="59" fillId="7" borderId="1" xfId="1" applyNumberFormat="1" applyFont="1" applyFill="1" applyBorder="1" applyAlignment="1">
      <alignment horizontal="center" vertical="center" wrapText="1"/>
    </xf>
    <xf numFmtId="3" fontId="59" fillId="7" borderId="1" xfId="1" applyNumberFormat="1" applyFont="1" applyFill="1" applyBorder="1" applyAlignment="1">
      <alignment horizontal="center" vertical="center" wrapText="1"/>
    </xf>
    <xf numFmtId="3" fontId="37" fillId="7" borderId="1" xfId="1" applyNumberFormat="1" applyFont="1" applyFill="1" applyBorder="1" applyAlignment="1">
      <alignment vertical="center" wrapText="1"/>
    </xf>
    <xf numFmtId="3" fontId="37" fillId="7" borderId="5" xfId="1" applyNumberFormat="1" applyFont="1" applyFill="1" applyBorder="1" applyAlignment="1">
      <alignment vertical="center" wrapText="1"/>
    </xf>
    <xf numFmtId="3" fontId="37" fillId="7" borderId="1" xfId="1" applyNumberFormat="1" applyFont="1" applyFill="1" applyBorder="1" applyAlignment="1">
      <alignment horizontal="center" vertical="center" wrapText="1"/>
    </xf>
    <xf numFmtId="3" fontId="37" fillId="7" borderId="1" xfId="0" applyNumberFormat="1" applyFont="1" applyFill="1" applyBorder="1" applyAlignment="1">
      <alignment vertical="center" wrapText="1"/>
    </xf>
    <xf numFmtId="1" fontId="40" fillId="5" borderId="1" xfId="0" quotePrefix="1" applyNumberFormat="1" applyFont="1" applyFill="1" applyBorder="1" applyAlignment="1">
      <alignment horizontal="center" vertical="center" wrapText="1"/>
    </xf>
    <xf numFmtId="3" fontId="37" fillId="5" borderId="1" xfId="1" applyNumberFormat="1" applyFont="1" applyFill="1" applyBorder="1" applyAlignment="1">
      <alignment horizontal="center" vertical="center" wrapText="1"/>
    </xf>
    <xf numFmtId="3" fontId="40" fillId="0" borderId="1" xfId="1" applyNumberFormat="1" applyFont="1" applyBorder="1" applyAlignment="1">
      <alignment horizontal="left" vertical="center" wrapText="1"/>
    </xf>
    <xf numFmtId="3" fontId="37" fillId="0" borderId="1" xfId="1" applyNumberFormat="1" applyFont="1" applyFill="1" applyBorder="1" applyAlignment="1">
      <alignment horizontal="center" vertical="center" wrapText="1"/>
    </xf>
    <xf numFmtId="3" fontId="40" fillId="6" borderId="1" xfId="1" applyNumberFormat="1" applyFont="1" applyFill="1" applyBorder="1" applyAlignment="1">
      <alignment horizontal="center" vertical="center" wrapText="1"/>
    </xf>
    <xf numFmtId="1" fontId="40" fillId="0" borderId="1" xfId="2" applyNumberFormat="1" applyFont="1" applyFill="1" applyBorder="1" applyAlignment="1">
      <alignment horizontal="center" vertical="center" wrapText="1"/>
    </xf>
    <xf numFmtId="1" fontId="61" fillId="0" borderId="1" xfId="0" applyNumberFormat="1" applyFont="1" applyBorder="1" applyAlignment="1">
      <alignment horizontal="center" vertical="center" wrapText="1"/>
    </xf>
    <xf numFmtId="1" fontId="61" fillId="0" borderId="1" xfId="2" applyNumberFormat="1" applyFont="1" applyFill="1" applyBorder="1" applyAlignment="1">
      <alignment horizontal="center" vertical="center" wrapText="1"/>
    </xf>
    <xf numFmtId="3" fontId="40" fillId="5" borderId="5" xfId="1" applyNumberFormat="1" applyFont="1" applyFill="1" applyBorder="1" applyAlignment="1">
      <alignment vertical="center" wrapText="1"/>
    </xf>
    <xf numFmtId="3" fontId="40" fillId="5" borderId="1" xfId="0" applyNumberFormat="1" applyFont="1" applyFill="1" applyBorder="1" applyAlignment="1">
      <alignment horizontal="center" vertical="center" wrapText="1"/>
    </xf>
    <xf numFmtId="3" fontId="40" fillId="0" borderId="5" xfId="1" applyNumberFormat="1" applyFont="1" applyFill="1" applyBorder="1" applyAlignment="1">
      <alignment vertical="center" wrapText="1"/>
    </xf>
    <xf numFmtId="1" fontId="55" fillId="7" borderId="1" xfId="0" applyNumberFormat="1" applyFont="1" applyFill="1" applyBorder="1" applyAlignment="1">
      <alignment vertical="center" wrapText="1"/>
    </xf>
    <xf numFmtId="1" fontId="62" fillId="7" borderId="1" xfId="1" applyNumberFormat="1" applyFont="1" applyFill="1" applyBorder="1" applyAlignment="1">
      <alignment horizontal="center" vertical="center" wrapText="1"/>
    </xf>
    <xf numFmtId="3" fontId="62" fillId="7" borderId="1" xfId="1" applyNumberFormat="1" applyFont="1" applyFill="1" applyBorder="1" applyAlignment="1">
      <alignment horizontal="center" vertical="center" wrapText="1"/>
    </xf>
    <xf numFmtId="3" fontId="55" fillId="7" borderId="1" xfId="1" applyNumberFormat="1" applyFont="1" applyFill="1" applyBorder="1" applyAlignment="1">
      <alignment vertical="center" wrapText="1"/>
    </xf>
    <xf numFmtId="3" fontId="55" fillId="7" borderId="5" xfId="1" applyNumberFormat="1" applyFont="1" applyFill="1" applyBorder="1" applyAlignment="1">
      <alignment vertical="center" wrapText="1"/>
    </xf>
    <xf numFmtId="3" fontId="55" fillId="7" borderId="1" xfId="1" applyNumberFormat="1" applyFont="1" applyFill="1" applyBorder="1" applyAlignment="1">
      <alignment horizontal="center" vertical="center" wrapText="1"/>
    </xf>
    <xf numFmtId="3" fontId="55" fillId="7" borderId="1" xfId="0" applyNumberFormat="1" applyFont="1" applyFill="1" applyBorder="1" applyAlignment="1">
      <alignment vertical="center" wrapText="1"/>
    </xf>
    <xf numFmtId="1" fontId="61" fillId="0" borderId="1" xfId="0" applyNumberFormat="1" applyFont="1" applyFill="1" applyBorder="1" applyAlignment="1">
      <alignment horizontal="center" vertical="center" wrapText="1"/>
    </xf>
    <xf numFmtId="1" fontId="61" fillId="0" borderId="1" xfId="0" quotePrefix="1" applyNumberFormat="1" applyFont="1" applyFill="1" applyBorder="1" applyAlignment="1">
      <alignment horizontal="center" vertical="center" wrapText="1"/>
    </xf>
    <xf numFmtId="3" fontId="61" fillId="0" borderId="5" xfId="1" applyNumberFormat="1" applyFont="1" applyFill="1" applyBorder="1" applyAlignment="1">
      <alignment horizontal="center" vertical="center" wrapText="1"/>
    </xf>
    <xf numFmtId="3" fontId="61" fillId="0" borderId="1" xfId="1" applyNumberFormat="1" applyFont="1" applyFill="1" applyBorder="1" applyAlignment="1">
      <alignment horizontal="center" vertical="center" wrapText="1"/>
    </xf>
    <xf numFmtId="3" fontId="61" fillId="0" borderId="1" xfId="0" applyNumberFormat="1" applyFont="1" applyFill="1" applyBorder="1" applyAlignment="1">
      <alignment horizontal="center" vertical="center" wrapText="1"/>
    </xf>
    <xf numFmtId="1" fontId="61" fillId="5" borderId="1" xfId="0" quotePrefix="1" applyNumberFormat="1" applyFont="1" applyFill="1" applyBorder="1" applyAlignment="1">
      <alignment horizontal="center" vertical="center" wrapText="1"/>
    </xf>
    <xf numFmtId="1" fontId="61" fillId="5" borderId="1" xfId="0" applyNumberFormat="1" applyFont="1" applyFill="1" applyBorder="1" applyAlignment="1">
      <alignment horizontal="center" vertical="center" wrapText="1"/>
    </xf>
    <xf numFmtId="3" fontId="61" fillId="5" borderId="5" xfId="1" applyNumberFormat="1" applyFont="1" applyFill="1" applyBorder="1" applyAlignment="1">
      <alignment horizontal="center" vertical="center" wrapText="1"/>
    </xf>
    <xf numFmtId="3" fontId="61" fillId="5" borderId="1" xfId="1" applyNumberFormat="1" applyFont="1" applyFill="1" applyBorder="1" applyAlignment="1">
      <alignment horizontal="center" vertical="center" wrapText="1"/>
    </xf>
    <xf numFmtId="3" fontId="61" fillId="0" borderId="1" xfId="1" applyNumberFormat="1" applyFont="1" applyBorder="1" applyAlignment="1">
      <alignment horizontal="center" vertical="center" wrapText="1"/>
    </xf>
    <xf numFmtId="3" fontId="61" fillId="5" borderId="1" xfId="0" applyNumberFormat="1" applyFont="1" applyFill="1" applyBorder="1" applyAlignment="1">
      <alignment horizontal="center" vertical="center" wrapText="1"/>
    </xf>
    <xf numFmtId="3" fontId="6" fillId="6" borderId="0" xfId="1" applyNumberFormat="1" applyFont="1" applyFill="1" applyAlignment="1">
      <alignment horizontal="center" vertical="center"/>
    </xf>
    <xf numFmtId="1" fontId="40" fillId="6" borderId="1" xfId="0" applyNumberFormat="1" applyFont="1" applyFill="1" applyBorder="1" applyAlignment="1">
      <alignment horizontal="center" vertical="center" wrapText="1"/>
    </xf>
    <xf numFmtId="1" fontId="41" fillId="0" borderId="1" xfId="0" applyNumberFormat="1" applyFont="1" applyFill="1" applyBorder="1" applyAlignment="1">
      <alignment horizontal="center" vertical="center" wrapText="1"/>
    </xf>
    <xf numFmtId="3" fontId="60" fillId="0" borderId="0" xfId="1" applyNumberFormat="1" applyFont="1" applyAlignment="1">
      <alignment horizontal="center" vertical="center"/>
    </xf>
    <xf numFmtId="1" fontId="40" fillId="0" borderId="1" xfId="0" quotePrefix="1" applyNumberFormat="1" applyFont="1" applyFill="1" applyBorder="1" applyAlignment="1">
      <alignment vertical="center" wrapText="1"/>
    </xf>
    <xf numFmtId="1" fontId="40" fillId="0" borderId="1" xfId="1" applyNumberFormat="1" applyFont="1" applyFill="1" applyBorder="1" applyAlignment="1">
      <alignment vertical="center" wrapText="1"/>
    </xf>
    <xf numFmtId="1" fontId="61" fillId="0" borderId="3" xfId="0" applyNumberFormat="1" applyFont="1" applyFill="1" applyBorder="1" applyAlignment="1">
      <alignment horizontal="center" vertical="center" wrapText="1"/>
    </xf>
    <xf numFmtId="1" fontId="40" fillId="0" borderId="3" xfId="0" quotePrefix="1" applyNumberFormat="1" applyFont="1" applyFill="1" applyBorder="1" applyAlignment="1">
      <alignment vertical="center" wrapText="1"/>
    </xf>
    <xf numFmtId="1" fontId="40" fillId="0" borderId="3" xfId="0" applyNumberFormat="1" applyFont="1" applyFill="1" applyBorder="1" applyAlignment="1">
      <alignment horizontal="center" vertical="center" wrapText="1"/>
    </xf>
    <xf numFmtId="1" fontId="40" fillId="0" borderId="3" xfId="2" applyNumberFormat="1" applyFont="1" applyFill="1" applyBorder="1" applyAlignment="1">
      <alignment horizontal="center" vertical="center" wrapText="1"/>
    </xf>
    <xf numFmtId="1" fontId="40" fillId="0" borderId="3" xfId="1" applyNumberFormat="1" applyFont="1" applyFill="1" applyBorder="1" applyAlignment="1">
      <alignment horizontal="center" vertical="center" wrapText="1"/>
    </xf>
    <xf numFmtId="3" fontId="40" fillId="0" borderId="3" xfId="1" applyNumberFormat="1" applyFont="1" applyFill="1" applyBorder="1" applyAlignment="1">
      <alignment horizontal="center" vertical="center" wrapText="1"/>
    </xf>
    <xf numFmtId="0" fontId="40" fillId="0" borderId="3" xfId="0" quotePrefix="1" applyNumberFormat="1" applyFont="1" applyFill="1" applyBorder="1" applyAlignment="1">
      <alignment vertical="center" wrapText="1"/>
    </xf>
    <xf numFmtId="3" fontId="40" fillId="0" borderId="3" xfId="1" applyNumberFormat="1" applyFont="1" applyBorder="1" applyAlignment="1">
      <alignment vertical="center" wrapText="1"/>
    </xf>
    <xf numFmtId="1" fontId="55" fillId="7" borderId="3" xfId="0" applyNumberFormat="1" applyFont="1" applyFill="1" applyBorder="1" applyAlignment="1">
      <alignment horizontal="center" vertical="center" wrapText="1"/>
    </xf>
    <xf numFmtId="1" fontId="37" fillId="7" borderId="3" xfId="2" applyNumberFormat="1" applyFont="1" applyFill="1" applyBorder="1" applyAlignment="1">
      <alignment horizontal="center" vertical="center" wrapText="1"/>
    </xf>
    <xf numFmtId="1" fontId="62" fillId="7" borderId="3" xfId="1" applyNumberFormat="1" applyFont="1" applyFill="1" applyBorder="1" applyAlignment="1">
      <alignment horizontal="center" vertical="center" wrapText="1"/>
    </xf>
    <xf numFmtId="3" fontId="62" fillId="7" borderId="3" xfId="1" applyNumberFormat="1" applyFont="1" applyFill="1" applyBorder="1" applyAlignment="1">
      <alignment horizontal="center" vertical="center" wrapText="1"/>
    </xf>
    <xf numFmtId="3" fontId="57" fillId="7" borderId="3" xfId="1" applyNumberFormat="1" applyFont="1" applyFill="1" applyBorder="1" applyAlignment="1">
      <alignment horizontal="right" vertical="center" wrapText="1"/>
    </xf>
    <xf numFmtId="1" fontId="40" fillId="0" borderId="1" xfId="1" applyNumberFormat="1" applyFont="1" applyBorder="1" applyAlignment="1">
      <alignment vertical="center" wrapText="1"/>
    </xf>
    <xf numFmtId="3" fontId="55" fillId="0" borderId="1" xfId="1" applyNumberFormat="1" applyFont="1" applyFill="1" applyBorder="1" applyAlignment="1">
      <alignment horizontal="center" vertical="center" wrapText="1"/>
    </xf>
    <xf numFmtId="0" fontId="6" fillId="0" borderId="0" xfId="0" applyFont="1" applyAlignment="1">
      <alignment wrapText="1"/>
    </xf>
    <xf numFmtId="0" fontId="4" fillId="0" borderId="0" xfId="0" applyFont="1" applyAlignment="1">
      <alignment wrapText="1"/>
    </xf>
    <xf numFmtId="0" fontId="6" fillId="0" borderId="0" xfId="0" applyFont="1" applyFill="1" applyAlignment="1">
      <alignment wrapText="1"/>
    </xf>
    <xf numFmtId="0" fontId="6" fillId="6" borderId="0" xfId="0" applyFont="1" applyFill="1" applyAlignment="1">
      <alignment wrapText="1"/>
    </xf>
    <xf numFmtId="0" fontId="42" fillId="0" borderId="0" xfId="0" applyFont="1" applyAlignment="1">
      <alignment wrapText="1"/>
    </xf>
    <xf numFmtId="0" fontId="6" fillId="9" borderId="0" xfId="0" applyFont="1" applyFill="1" applyAlignment="1">
      <alignment wrapText="1"/>
    </xf>
    <xf numFmtId="0" fontId="7" fillId="0" borderId="0" xfId="0" applyFont="1" applyAlignment="1">
      <alignment wrapText="1"/>
    </xf>
    <xf numFmtId="0" fontId="6" fillId="0" borderId="0" xfId="0" applyFont="1" applyAlignment="1">
      <alignment horizontal="center" vertical="center" wrapText="1"/>
    </xf>
    <xf numFmtId="0" fontId="6" fillId="0" borderId="1" xfId="0" applyFont="1" applyBorder="1" applyAlignment="1">
      <alignment horizontal="center" wrapText="1"/>
    </xf>
    <xf numFmtId="0" fontId="6" fillId="9" borderId="1" xfId="0" applyFont="1" applyFill="1" applyBorder="1" applyAlignment="1">
      <alignment horizontal="center" wrapText="1"/>
    </xf>
    <xf numFmtId="0" fontId="6" fillId="10" borderId="1" xfId="0" applyFont="1" applyFill="1" applyBorder="1" applyAlignment="1">
      <alignment horizontal="center" wrapText="1"/>
    </xf>
    <xf numFmtId="0" fontId="8" fillId="10" borderId="1" xfId="0" applyFont="1" applyFill="1" applyBorder="1" applyAlignment="1">
      <alignment horizontal="center" wrapText="1"/>
    </xf>
    <xf numFmtId="0" fontId="6" fillId="0" borderId="0" xfId="0" applyFont="1" applyAlignment="1">
      <alignment horizontal="center" wrapText="1"/>
    </xf>
    <xf numFmtId="0" fontId="4" fillId="0" borderId="1" xfId="0" applyFont="1" applyBorder="1" applyAlignment="1">
      <alignment vertical="center" wrapText="1"/>
    </xf>
    <xf numFmtId="0" fontId="4" fillId="0" borderId="1" xfId="0" applyFont="1" applyBorder="1" applyAlignment="1">
      <alignment wrapText="1"/>
    </xf>
    <xf numFmtId="41" fontId="4" fillId="0" borderId="1" xfId="3" applyFont="1" applyFill="1" applyBorder="1" applyAlignment="1">
      <alignment horizontal="right" vertical="center" wrapText="1"/>
    </xf>
    <xf numFmtId="41" fontId="4" fillId="0" borderId="1" xfId="3" applyFont="1" applyFill="1" applyBorder="1" applyAlignment="1">
      <alignment vertical="center" wrapText="1"/>
    </xf>
    <xf numFmtId="41" fontId="4" fillId="9" borderId="1" xfId="3" applyFont="1" applyFill="1" applyBorder="1" applyAlignment="1">
      <alignment vertical="center" wrapText="1"/>
    </xf>
    <xf numFmtId="41" fontId="4" fillId="10" borderId="1" xfId="3" applyFont="1" applyFill="1" applyBorder="1" applyAlignment="1">
      <alignment vertical="center" wrapText="1"/>
    </xf>
    <xf numFmtId="41" fontId="4" fillId="10" borderId="1" xfId="3" applyFont="1" applyFill="1" applyBorder="1" applyAlignment="1">
      <alignment wrapText="1"/>
    </xf>
    <xf numFmtId="0" fontId="8" fillId="9" borderId="1" xfId="0" applyFont="1" applyFill="1" applyBorder="1" applyAlignment="1">
      <alignment horizontal="center" wrapText="1"/>
    </xf>
    <xf numFmtId="0" fontId="8" fillId="10" borderId="1" xfId="0" applyFont="1" applyFill="1" applyBorder="1" applyAlignment="1">
      <alignment wrapText="1"/>
    </xf>
    <xf numFmtId="41" fontId="6" fillId="9" borderId="1" xfId="3" applyFont="1" applyFill="1" applyBorder="1" applyAlignment="1">
      <alignment vertical="center" wrapText="1"/>
    </xf>
    <xf numFmtId="0" fontId="6" fillId="0" borderId="1" xfId="0" applyFont="1" applyBorder="1" applyAlignment="1">
      <alignment vertical="center" wrapText="1"/>
    </xf>
    <xf numFmtId="41" fontId="6" fillId="0" borderId="1" xfId="3" applyFont="1" applyFill="1" applyBorder="1" applyAlignment="1">
      <alignment vertical="center" wrapText="1"/>
    </xf>
    <xf numFmtId="41" fontId="6" fillId="10" borderId="1" xfId="3" applyFont="1" applyFill="1" applyBorder="1" applyAlignment="1">
      <alignment vertical="center" wrapText="1"/>
    </xf>
    <xf numFmtId="41" fontId="6" fillId="10" borderId="1" xfId="3" applyFont="1" applyFill="1" applyBorder="1" applyAlignment="1">
      <alignment wrapText="1"/>
    </xf>
    <xf numFmtId="41" fontId="8" fillId="9" borderId="1" xfId="3" applyFont="1" applyFill="1" applyBorder="1" applyAlignment="1">
      <alignment horizontal="left" wrapText="1"/>
    </xf>
    <xf numFmtId="0" fontId="8" fillId="10" borderId="1" xfId="0" applyFont="1" applyFill="1" applyBorder="1" applyAlignment="1">
      <alignment horizontal="left" wrapText="1"/>
    </xf>
    <xf numFmtId="0" fontId="8" fillId="9" borderId="1" xfId="0" applyFont="1" applyFill="1" applyBorder="1" applyAlignment="1">
      <alignment horizontal="left" wrapText="1"/>
    </xf>
    <xf numFmtId="3" fontId="6" fillId="0" borderId="1" xfId="0" applyNumberFormat="1" applyFont="1" applyBorder="1" applyAlignment="1">
      <alignment vertical="center" wrapText="1"/>
    </xf>
    <xf numFmtId="41" fontId="4" fillId="0" borderId="1" xfId="3" applyFont="1" applyFill="1" applyBorder="1" applyAlignment="1">
      <alignment wrapText="1"/>
    </xf>
    <xf numFmtId="0" fontId="4" fillId="10" borderId="0" xfId="0" applyFont="1" applyFill="1" applyAlignment="1">
      <alignment wrapText="1"/>
    </xf>
    <xf numFmtId="0" fontId="10" fillId="10" borderId="1" xfId="0" applyFont="1" applyFill="1" applyBorder="1" applyAlignment="1">
      <alignment wrapText="1"/>
    </xf>
    <xf numFmtId="41" fontId="6" fillId="9" borderId="1" xfId="3" applyFont="1" applyFill="1" applyBorder="1" applyAlignment="1">
      <alignment horizontal="right" vertical="center" wrapText="1"/>
    </xf>
    <xf numFmtId="0" fontId="8" fillId="9" borderId="1" xfId="0" applyFont="1" applyFill="1" applyBorder="1" applyAlignment="1">
      <alignment wrapText="1"/>
    </xf>
    <xf numFmtId="41" fontId="6" fillId="9" borderId="1" xfId="3" applyFont="1" applyFill="1" applyBorder="1" applyAlignment="1">
      <alignment horizontal="left" vertical="center" wrapText="1"/>
    </xf>
    <xf numFmtId="0" fontId="8" fillId="9" borderId="1" xfId="0" applyFont="1" applyFill="1" applyBorder="1" applyAlignment="1">
      <alignment horizontal="left" vertical="center" wrapText="1"/>
    </xf>
    <xf numFmtId="0" fontId="8" fillId="10" borderId="1" xfId="0" applyFont="1" applyFill="1" applyBorder="1" applyAlignment="1">
      <alignment horizontal="left" vertical="center" wrapText="1"/>
    </xf>
    <xf numFmtId="0" fontId="6" fillId="0" borderId="0" xfId="0" applyFont="1" applyAlignment="1">
      <alignment horizontal="left" vertical="center" wrapText="1"/>
    </xf>
    <xf numFmtId="3" fontId="15" fillId="0" borderId="0" xfId="0" applyNumberFormat="1" applyFont="1" applyBorder="1" applyAlignment="1">
      <alignment horizontal="center" vertical="center" wrapText="1"/>
    </xf>
    <xf numFmtId="3" fontId="15" fillId="0" borderId="0" xfId="2" applyNumberFormat="1" applyFont="1" applyFill="1" applyBorder="1" applyAlignment="1">
      <alignment horizontal="center" vertical="center" wrapText="1"/>
    </xf>
    <xf numFmtId="165" fontId="6" fillId="0" borderId="1" xfId="1" applyNumberFormat="1" applyFont="1" applyFill="1" applyBorder="1" applyAlignment="1">
      <alignment horizontal="center" vertical="center" wrapText="1"/>
    </xf>
    <xf numFmtId="41" fontId="6" fillId="0" borderId="1" xfId="3" applyFont="1" applyFill="1" applyBorder="1" applyAlignment="1">
      <alignment horizontal="right" wrapText="1"/>
    </xf>
    <xf numFmtId="41" fontId="6" fillId="9" borderId="1" xfId="3" applyFont="1" applyFill="1" applyBorder="1" applyAlignment="1">
      <alignment wrapText="1"/>
    </xf>
    <xf numFmtId="0" fontId="7" fillId="0" borderId="0" xfId="0" applyFont="1" applyAlignment="1"/>
    <xf numFmtId="0" fontId="7" fillId="9" borderId="0" xfId="0" applyFont="1" applyFill="1" applyAlignment="1"/>
    <xf numFmtId="0" fontId="6" fillId="0" borderId="0" xfId="0" applyFont="1" applyAlignment="1">
      <alignment horizontal="left"/>
    </xf>
    <xf numFmtId="0" fontId="6" fillId="9" borderId="0" xfId="0" applyFont="1" applyFill="1" applyAlignment="1">
      <alignment horizontal="left"/>
    </xf>
    <xf numFmtId="41" fontId="4" fillId="0" borderId="0" xfId="3" applyFont="1" applyAlignment="1">
      <alignment horizontal="left"/>
    </xf>
    <xf numFmtId="41" fontId="4" fillId="0" borderId="0" xfId="3" applyFont="1" applyAlignment="1">
      <alignment wrapText="1"/>
    </xf>
    <xf numFmtId="41" fontId="4" fillId="0" borderId="0" xfId="3" applyFont="1" applyFill="1" applyAlignment="1">
      <alignment wrapText="1"/>
    </xf>
    <xf numFmtId="41" fontId="4" fillId="0" borderId="0" xfId="3" applyFont="1" applyAlignment="1">
      <alignment horizontal="center"/>
    </xf>
    <xf numFmtId="41" fontId="6" fillId="0" borderId="0" xfId="3" applyFont="1"/>
    <xf numFmtId="41" fontId="6" fillId="0" borderId="0" xfId="3" applyFont="1" applyFill="1"/>
    <xf numFmtId="41" fontId="8" fillId="0" borderId="0" xfId="3" applyFont="1"/>
    <xf numFmtId="41" fontId="8" fillId="0" borderId="0" xfId="3" applyFont="1" applyFill="1"/>
    <xf numFmtId="41" fontId="6" fillId="5" borderId="0" xfId="3" applyFont="1" applyFill="1"/>
    <xf numFmtId="41" fontId="6" fillId="0" borderId="6" xfId="3" applyFont="1" applyBorder="1"/>
    <xf numFmtId="41" fontId="6" fillId="0" borderId="4" xfId="3" applyFont="1" applyBorder="1"/>
    <xf numFmtId="41" fontId="6" fillId="0" borderId="4" xfId="3" applyFont="1" applyFill="1" applyBorder="1"/>
    <xf numFmtId="0" fontId="6" fillId="0" borderId="0" xfId="0" applyFont="1" applyFill="1" applyBorder="1"/>
    <xf numFmtId="41" fontId="6" fillId="0" borderId="0" xfId="3" applyFont="1" applyAlignment="1">
      <alignment wrapText="1"/>
    </xf>
    <xf numFmtId="41" fontId="4" fillId="0" borderId="0" xfId="3" applyFont="1"/>
    <xf numFmtId="41" fontId="4" fillId="0" borderId="6" xfId="3" applyFont="1" applyBorder="1" applyAlignment="1">
      <alignment horizontal="center" vertical="center" wrapText="1"/>
    </xf>
    <xf numFmtId="41" fontId="4" fillId="0" borderId="6" xfId="3" applyFont="1" applyBorder="1" applyAlignment="1">
      <alignment vertical="center" wrapText="1"/>
    </xf>
    <xf numFmtId="41" fontId="6" fillId="0" borderId="4" xfId="3" applyFont="1" applyBorder="1" applyAlignment="1">
      <alignment wrapText="1"/>
    </xf>
    <xf numFmtId="0" fontId="6" fillId="0" borderId="4" xfId="0" applyFont="1" applyFill="1" applyBorder="1"/>
    <xf numFmtId="41" fontId="6" fillId="0" borderId="1" xfId="3" applyFont="1" applyBorder="1" applyAlignment="1">
      <alignment horizontal="center" vertical="center" wrapText="1"/>
    </xf>
    <xf numFmtId="41" fontId="6" fillId="0" borderId="4" xfId="3" applyFont="1" applyBorder="1" applyAlignment="1">
      <alignment horizontal="center" vertical="center" wrapText="1"/>
    </xf>
    <xf numFmtId="41" fontId="4" fillId="0" borderId="1" xfId="3" applyFont="1" applyBorder="1" applyAlignment="1">
      <alignment horizontal="left" vertical="center" wrapText="1"/>
    </xf>
    <xf numFmtId="41" fontId="4" fillId="0" borderId="1" xfId="3" applyFont="1" applyBorder="1" applyAlignment="1">
      <alignment horizontal="right" wrapText="1"/>
    </xf>
    <xf numFmtId="41" fontId="4" fillId="0" borderId="1" xfId="3" applyFont="1" applyBorder="1" applyAlignment="1">
      <alignment horizontal="right" vertical="center" wrapText="1"/>
    </xf>
    <xf numFmtId="41" fontId="10" fillId="0" borderId="1" xfId="3" applyFont="1" applyFill="1" applyBorder="1" applyAlignment="1">
      <alignment horizontal="center" vertical="center" wrapText="1"/>
    </xf>
    <xf numFmtId="41" fontId="4" fillId="0" borderId="1" xfId="3" applyFont="1" applyBorder="1" applyAlignment="1">
      <alignment wrapText="1"/>
    </xf>
    <xf numFmtId="41" fontId="4" fillId="11" borderId="1" xfId="3" applyFont="1" applyFill="1" applyBorder="1" applyAlignment="1">
      <alignment wrapText="1"/>
    </xf>
    <xf numFmtId="41" fontId="4" fillId="0" borderId="1" xfId="3" applyFont="1" applyBorder="1" applyAlignment="1">
      <alignment horizontal="center" wrapText="1"/>
    </xf>
    <xf numFmtId="41" fontId="4" fillId="0" borderId="4" xfId="3" applyFont="1" applyBorder="1" applyAlignment="1">
      <alignment wrapText="1"/>
    </xf>
    <xf numFmtId="167" fontId="4" fillId="0" borderId="1" xfId="3" applyNumberFormat="1" applyFont="1" applyBorder="1" applyAlignment="1">
      <alignment wrapText="1"/>
    </xf>
    <xf numFmtId="41" fontId="4" fillId="0" borderId="1" xfId="3" applyNumberFormat="1" applyFont="1" applyBorder="1" applyAlignment="1">
      <alignment wrapText="1"/>
    </xf>
    <xf numFmtId="41" fontId="4" fillId="0" borderId="6" xfId="3" applyFont="1" applyBorder="1" applyAlignment="1">
      <alignment horizontal="center" wrapText="1"/>
    </xf>
    <xf numFmtId="0" fontId="6" fillId="0" borderId="6" xfId="0" applyFont="1" applyBorder="1"/>
    <xf numFmtId="1" fontId="4" fillId="0" borderId="1" xfId="1" applyNumberFormat="1" applyFont="1" applyFill="1" applyBorder="1" applyAlignment="1">
      <alignment horizontal="right" vertical="center" wrapText="1"/>
    </xf>
    <xf numFmtId="41" fontId="4" fillId="0" borderId="1" xfId="3" applyFont="1" applyFill="1" applyBorder="1" applyAlignment="1">
      <alignment horizontal="center" wrapText="1"/>
    </xf>
    <xf numFmtId="0" fontId="6" fillId="0" borderId="6" xfId="0" applyFont="1" applyBorder="1" applyAlignment="1"/>
    <xf numFmtId="0" fontId="6" fillId="0" borderId="5" xfId="0" applyFont="1" applyBorder="1" applyAlignment="1"/>
    <xf numFmtId="41" fontId="9" fillId="0" borderId="1" xfId="3" applyFont="1" applyBorder="1" applyAlignment="1">
      <alignment horizontal="left" wrapText="1"/>
    </xf>
    <xf numFmtId="41" fontId="4" fillId="5" borderId="1" xfId="3" applyFont="1" applyFill="1" applyBorder="1" applyAlignment="1">
      <alignment wrapText="1"/>
    </xf>
    <xf numFmtId="41" fontId="4" fillId="0" borderId="6" xfId="3" applyFont="1" applyBorder="1" applyAlignment="1">
      <alignment wrapText="1"/>
    </xf>
    <xf numFmtId="41" fontId="4" fillId="0" borderId="4" xfId="3" applyFont="1" applyFill="1" applyBorder="1" applyAlignment="1">
      <alignment wrapText="1"/>
    </xf>
    <xf numFmtId="41" fontId="4" fillId="0" borderId="1" xfId="3" applyFont="1" applyBorder="1" applyAlignment="1">
      <alignment textRotation="90"/>
    </xf>
    <xf numFmtId="41" fontId="4" fillId="0" borderId="1" xfId="3" applyFont="1" applyBorder="1" applyAlignment="1">
      <alignment horizontal="center" textRotation="90"/>
    </xf>
    <xf numFmtId="41" fontId="4" fillId="0" borderId="1" xfId="3" applyFont="1" applyFill="1" applyBorder="1" applyAlignment="1">
      <alignment textRotation="90"/>
    </xf>
    <xf numFmtId="41" fontId="10" fillId="0" borderId="1" xfId="3" applyFont="1" applyFill="1" applyBorder="1" applyAlignment="1">
      <alignment textRotation="90"/>
    </xf>
    <xf numFmtId="41" fontId="9" fillId="0" borderId="1" xfId="3" applyFont="1" applyBorder="1" applyAlignment="1">
      <alignment textRotation="90"/>
    </xf>
    <xf numFmtId="41" fontId="10" fillId="5" borderId="1" xfId="3" applyFont="1" applyFill="1" applyBorder="1" applyAlignment="1">
      <alignment textRotation="90"/>
    </xf>
    <xf numFmtId="0" fontId="4" fillId="0" borderId="1" xfId="0" applyFont="1" applyFill="1" applyBorder="1" applyAlignment="1">
      <alignment textRotation="90"/>
    </xf>
    <xf numFmtId="41" fontId="4" fillId="0" borderId="4" xfId="3" applyFont="1" applyBorder="1" applyAlignment="1">
      <alignment textRotation="90"/>
    </xf>
    <xf numFmtId="41" fontId="4" fillId="0" borderId="3" xfId="3" applyFont="1" applyFill="1" applyBorder="1" applyAlignment="1">
      <alignment textRotation="90"/>
    </xf>
    <xf numFmtId="41" fontId="4" fillId="0" borderId="6" xfId="3" applyFont="1" applyBorder="1" applyAlignment="1">
      <alignment textRotation="90"/>
    </xf>
    <xf numFmtId="41" fontId="4" fillId="0" borderId="6" xfId="3" applyFont="1" applyFill="1" applyBorder="1" applyAlignment="1">
      <alignment textRotation="90"/>
    </xf>
    <xf numFmtId="41" fontId="4" fillId="0" borderId="4" xfId="3" applyFont="1" applyFill="1" applyBorder="1" applyAlignment="1">
      <alignment textRotation="90"/>
    </xf>
    <xf numFmtId="41" fontId="4" fillId="0" borderId="7" xfId="3" applyFont="1" applyBorder="1" applyAlignment="1">
      <alignment textRotation="90"/>
    </xf>
    <xf numFmtId="0" fontId="4" fillId="0" borderId="1" xfId="0" applyFont="1" applyBorder="1" applyAlignment="1">
      <alignment textRotation="90"/>
    </xf>
    <xf numFmtId="0" fontId="6" fillId="0" borderId="1" xfId="0" applyFont="1" applyBorder="1" applyAlignment="1">
      <alignment textRotation="90"/>
    </xf>
    <xf numFmtId="41" fontId="4" fillId="0" borderId="1" xfId="3" applyFont="1" applyBorder="1" applyAlignment="1">
      <alignment horizontal="center"/>
    </xf>
    <xf numFmtId="41" fontId="4" fillId="6" borderId="1" xfId="3" applyFont="1" applyFill="1" applyBorder="1"/>
    <xf numFmtId="41" fontId="4" fillId="5" borderId="1" xfId="3" applyFont="1" applyFill="1" applyBorder="1"/>
    <xf numFmtId="41" fontId="4" fillId="12" borderId="1" xfId="3" applyFont="1" applyFill="1" applyBorder="1"/>
    <xf numFmtId="41" fontId="4" fillId="0" borderId="4" xfId="3" applyFont="1" applyBorder="1"/>
    <xf numFmtId="41" fontId="4" fillId="13" borderId="1" xfId="3" applyFont="1" applyFill="1" applyBorder="1"/>
    <xf numFmtId="41" fontId="4" fillId="0" borderId="6" xfId="3" applyFont="1" applyBorder="1"/>
    <xf numFmtId="41" fontId="4" fillId="0" borderId="4" xfId="3" applyFont="1" applyFill="1" applyBorder="1"/>
    <xf numFmtId="3" fontId="6" fillId="0" borderId="1" xfId="0" applyNumberFormat="1" applyFont="1" applyFill="1" applyBorder="1"/>
    <xf numFmtId="41" fontId="4" fillId="2" borderId="1" xfId="3" applyFont="1" applyFill="1" applyBorder="1"/>
    <xf numFmtId="41" fontId="4" fillId="2" borderId="1" xfId="3" applyFont="1" applyFill="1" applyBorder="1" applyAlignment="1">
      <alignment wrapText="1"/>
    </xf>
    <xf numFmtId="41" fontId="4" fillId="2" borderId="1" xfId="3" applyFont="1" applyFill="1" applyBorder="1" applyAlignment="1">
      <alignment horizontal="center"/>
    </xf>
    <xf numFmtId="165" fontId="4" fillId="2" borderId="1" xfId="1" applyNumberFormat="1" applyFont="1" applyFill="1" applyBorder="1"/>
    <xf numFmtId="0" fontId="6" fillId="2" borderId="1" xfId="0" applyFont="1" applyFill="1" applyBorder="1"/>
    <xf numFmtId="0" fontId="4" fillId="2" borderId="1" xfId="0" applyFont="1" applyFill="1" applyBorder="1"/>
    <xf numFmtId="0" fontId="6" fillId="2" borderId="0" xfId="0" applyFont="1" applyFill="1"/>
    <xf numFmtId="0" fontId="4" fillId="9" borderId="1" xfId="0" applyFont="1" applyFill="1" applyBorder="1" applyAlignment="1">
      <alignment horizontal="center" vertical="center"/>
    </xf>
    <xf numFmtId="0" fontId="4" fillId="9" borderId="1" xfId="0" applyFont="1" applyFill="1" applyBorder="1" applyAlignment="1">
      <alignment vertical="center" wrapText="1"/>
    </xf>
    <xf numFmtId="0" fontId="6" fillId="9" borderId="1" xfId="0" applyFont="1" applyFill="1" applyBorder="1"/>
    <xf numFmtId="41" fontId="6" fillId="9" borderId="1" xfId="0" applyNumberFormat="1" applyFont="1" applyFill="1" applyBorder="1"/>
    <xf numFmtId="41" fontId="4" fillId="9" borderId="1" xfId="0" applyNumberFormat="1" applyFont="1" applyFill="1" applyBorder="1"/>
    <xf numFmtId="0" fontId="4" fillId="9" borderId="1" xfId="0" applyFont="1" applyFill="1" applyBorder="1"/>
    <xf numFmtId="0" fontId="6" fillId="9" borderId="0" xfId="0" applyFont="1" applyFill="1"/>
    <xf numFmtId="0" fontId="6" fillId="0" borderId="1" xfId="0" applyFont="1" applyFill="1" applyBorder="1" applyAlignment="1">
      <alignment horizontal="center" vertical="center"/>
    </xf>
    <xf numFmtId="41" fontId="4" fillId="0" borderId="1" xfId="3" applyFont="1" applyFill="1" applyBorder="1" applyAlignment="1">
      <alignment horizontal="center"/>
    </xf>
    <xf numFmtId="0" fontId="6" fillId="5" borderId="1" xfId="0" applyFont="1" applyFill="1" applyBorder="1" applyAlignment="1">
      <alignment horizontal="center" vertical="center"/>
    </xf>
    <xf numFmtId="0" fontId="6" fillId="5" borderId="1" xfId="0" applyFont="1" applyFill="1" applyBorder="1" applyAlignment="1">
      <alignment horizontal="left" vertical="center" wrapText="1"/>
    </xf>
    <xf numFmtId="0" fontId="6" fillId="5" borderId="1" xfId="0" applyFont="1" applyFill="1" applyBorder="1"/>
    <xf numFmtId="41" fontId="6" fillId="5" borderId="1" xfId="3" applyFont="1" applyFill="1" applyBorder="1"/>
    <xf numFmtId="41" fontId="10" fillId="5" borderId="1" xfId="3" applyFont="1" applyFill="1" applyBorder="1"/>
    <xf numFmtId="41" fontId="6" fillId="5" borderId="4" xfId="3" applyFont="1" applyFill="1" applyBorder="1"/>
    <xf numFmtId="0" fontId="6" fillId="5" borderId="4" xfId="0" applyFont="1" applyFill="1" applyBorder="1"/>
    <xf numFmtId="41" fontId="4" fillId="5" borderId="6" xfId="3" applyFont="1" applyFill="1" applyBorder="1"/>
    <xf numFmtId="0" fontId="6" fillId="5" borderId="6" xfId="0" applyFont="1" applyFill="1" applyBorder="1"/>
    <xf numFmtId="0" fontId="4" fillId="5" borderId="1" xfId="0" applyFont="1" applyFill="1" applyBorder="1"/>
    <xf numFmtId="0" fontId="6" fillId="5" borderId="0" xfId="0" applyFont="1" applyFill="1"/>
    <xf numFmtId="41" fontId="4" fillId="0" borderId="6" xfId="3" applyFont="1" applyFill="1" applyBorder="1"/>
    <xf numFmtId="0" fontId="6" fillId="0" borderId="6" xfId="0" applyFont="1" applyFill="1" applyBorder="1"/>
    <xf numFmtId="41" fontId="6" fillId="6" borderId="1" xfId="3" applyFont="1" applyFill="1" applyBorder="1"/>
    <xf numFmtId="41" fontId="6" fillId="9" borderId="1" xfId="3" applyFont="1" applyFill="1" applyBorder="1"/>
    <xf numFmtId="41" fontId="4" fillId="9" borderId="1" xfId="3" applyFont="1" applyFill="1" applyBorder="1"/>
    <xf numFmtId="41" fontId="6" fillId="0" borderId="5" xfId="3" applyFont="1" applyFill="1" applyBorder="1"/>
    <xf numFmtId="41" fontId="6" fillId="0" borderId="1" xfId="3" applyFont="1" applyFill="1" applyBorder="1" applyAlignment="1">
      <alignment horizontal="fill" wrapText="1"/>
    </xf>
    <xf numFmtId="3" fontId="6" fillId="0" borderId="4" xfId="0" applyNumberFormat="1" applyFont="1" applyFill="1" applyBorder="1"/>
    <xf numFmtId="3" fontId="4" fillId="0" borderId="1" xfId="0" applyNumberFormat="1" applyFont="1" applyFill="1" applyBorder="1"/>
    <xf numFmtId="0" fontId="8" fillId="0" borderId="1" xfId="0" applyFont="1" applyFill="1" applyBorder="1" applyAlignment="1">
      <alignment horizontal="center" vertical="center"/>
    </xf>
    <xf numFmtId="0" fontId="8" fillId="0" borderId="1" xfId="0" applyFont="1" applyFill="1" applyBorder="1" applyAlignment="1">
      <alignment horizontal="left" vertical="center" wrapText="1"/>
    </xf>
    <xf numFmtId="0" fontId="8" fillId="0" borderId="1" xfId="0" applyFont="1" applyFill="1" applyBorder="1"/>
    <xf numFmtId="41" fontId="8" fillId="0" borderId="4" xfId="3" applyFont="1" applyFill="1" applyBorder="1"/>
    <xf numFmtId="0" fontId="8" fillId="0" borderId="4" xfId="0" applyFont="1" applyFill="1" applyBorder="1"/>
    <xf numFmtId="41" fontId="10" fillId="0" borderId="6" xfId="3" applyFont="1" applyFill="1" applyBorder="1"/>
    <xf numFmtId="0" fontId="8" fillId="0" borderId="6" xfId="0" applyFont="1" applyFill="1" applyBorder="1"/>
    <xf numFmtId="0" fontId="10" fillId="0" borderId="1" xfId="0" applyFont="1" applyFill="1" applyBorder="1"/>
    <xf numFmtId="0" fontId="8" fillId="0" borderId="0" xfId="0" applyFont="1" applyFill="1"/>
    <xf numFmtId="3" fontId="6" fillId="5" borderId="4" xfId="0" applyNumberFormat="1" applyFont="1" applyFill="1" applyBorder="1"/>
    <xf numFmtId="3" fontId="6" fillId="5" borderId="1" xfId="0" applyNumberFormat="1" applyFont="1" applyFill="1" applyBorder="1"/>
    <xf numFmtId="3" fontId="6" fillId="0" borderId="6" xfId="0" applyNumberFormat="1" applyFont="1" applyFill="1" applyBorder="1"/>
    <xf numFmtId="0" fontId="4" fillId="9" borderId="1" xfId="0" applyFont="1" applyFill="1" applyBorder="1" applyAlignment="1">
      <alignment horizontal="center" vertical="center" wrapText="1"/>
    </xf>
    <xf numFmtId="0" fontId="6" fillId="5" borderId="1" xfId="0" applyFont="1" applyFill="1" applyBorder="1" applyAlignment="1">
      <alignment vertical="center" wrapText="1"/>
    </xf>
    <xf numFmtId="41" fontId="6" fillId="7" borderId="1" xfId="3" applyFont="1" applyFill="1" applyBorder="1" applyAlignment="1">
      <alignment wrapText="1"/>
    </xf>
    <xf numFmtId="41" fontId="6" fillId="7" borderId="1" xfId="3" applyFont="1" applyFill="1" applyBorder="1" applyAlignment="1">
      <alignment horizontal="left" wrapText="1"/>
    </xf>
    <xf numFmtId="41" fontId="13" fillId="7" borderId="1" xfId="0" applyNumberFormat="1" applyFont="1" applyFill="1" applyBorder="1" applyAlignment="1">
      <alignment horizontal="left" wrapText="1"/>
    </xf>
    <xf numFmtId="41" fontId="6" fillId="0" borderId="0" xfId="3" applyFont="1" applyFill="1" applyBorder="1"/>
    <xf numFmtId="0" fontId="6" fillId="0" borderId="2" xfId="0" applyFont="1" applyFill="1" applyBorder="1" applyAlignment="1">
      <alignment horizontal="center" vertical="center"/>
    </xf>
    <xf numFmtId="0" fontId="6" fillId="0" borderId="2" xfId="0" applyFont="1" applyFill="1" applyBorder="1" applyAlignment="1">
      <alignment horizontal="left" vertical="center" wrapText="1"/>
    </xf>
    <xf numFmtId="0" fontId="6" fillId="0" borderId="2" xfId="0" applyFont="1" applyFill="1" applyBorder="1"/>
    <xf numFmtId="41" fontId="6" fillId="0" borderId="2" xfId="3" applyFont="1" applyFill="1" applyBorder="1"/>
    <xf numFmtId="41" fontId="4" fillId="0" borderId="2" xfId="3" applyFont="1" applyFill="1" applyBorder="1"/>
    <xf numFmtId="41" fontId="10" fillId="0" borderId="2" xfId="3" applyFont="1" applyFill="1" applyBorder="1"/>
    <xf numFmtId="41" fontId="6" fillId="0" borderId="34" xfId="3" applyFont="1" applyFill="1" applyBorder="1"/>
    <xf numFmtId="0" fontId="6" fillId="0" borderId="34" xfId="0" applyFont="1" applyFill="1" applyBorder="1"/>
    <xf numFmtId="41" fontId="4" fillId="0" borderId="9" xfId="3" applyFont="1" applyFill="1" applyBorder="1"/>
    <xf numFmtId="0" fontId="6" fillId="0" borderId="9" xfId="0" applyFont="1" applyFill="1" applyBorder="1"/>
    <xf numFmtId="0" fontId="4" fillId="0" borderId="2" xfId="0" applyFont="1" applyFill="1" applyBorder="1"/>
    <xf numFmtId="0" fontId="6" fillId="14" borderId="1" xfId="0" applyFont="1" applyFill="1" applyBorder="1"/>
    <xf numFmtId="41" fontId="6" fillId="14" borderId="1" xfId="0" applyNumberFormat="1" applyFont="1" applyFill="1" applyBorder="1"/>
    <xf numFmtId="41" fontId="4" fillId="14" borderId="1" xfId="3" applyFont="1" applyFill="1" applyBorder="1"/>
    <xf numFmtId="41" fontId="6" fillId="14" borderId="1" xfId="3" applyFont="1" applyFill="1" applyBorder="1"/>
    <xf numFmtId="41" fontId="4" fillId="14" borderId="6" xfId="3" applyFont="1" applyFill="1" applyBorder="1"/>
    <xf numFmtId="0" fontId="4" fillId="14" borderId="1" xfId="0" applyFont="1" applyFill="1" applyBorder="1"/>
    <xf numFmtId="41" fontId="4" fillId="3" borderId="3" xfId="3" applyFont="1" applyFill="1" applyBorder="1"/>
    <xf numFmtId="0" fontId="6" fillId="0" borderId="3" xfId="0" applyFont="1" applyBorder="1"/>
    <xf numFmtId="41" fontId="4" fillId="3" borderId="7" xfId="3" applyFont="1" applyFill="1" applyBorder="1"/>
    <xf numFmtId="41" fontId="4" fillId="0" borderId="3" xfId="3" applyFont="1" applyFill="1" applyBorder="1"/>
    <xf numFmtId="0" fontId="6" fillId="0" borderId="7" xfId="0" applyFont="1" applyBorder="1"/>
    <xf numFmtId="0" fontId="6" fillId="0" borderId="36" xfId="0" applyFont="1" applyBorder="1"/>
    <xf numFmtId="0" fontId="6" fillId="0" borderId="36" xfId="0" applyFont="1" applyFill="1" applyBorder="1"/>
    <xf numFmtId="0" fontId="6" fillId="0" borderId="3" xfId="0" applyFont="1" applyFill="1" applyBorder="1"/>
    <xf numFmtId="41" fontId="4" fillId="3" borderId="1" xfId="3" applyFont="1" applyFill="1" applyBorder="1"/>
    <xf numFmtId="41" fontId="4" fillId="3" borderId="6" xfId="3" applyFont="1" applyFill="1" applyBorder="1"/>
    <xf numFmtId="41" fontId="4" fillId="2" borderId="6" xfId="3" applyFont="1" applyFill="1" applyBorder="1"/>
    <xf numFmtId="3" fontId="36" fillId="0" borderId="35" xfId="16" applyNumberFormat="1" applyFont="1" applyFill="1" applyBorder="1" applyAlignment="1">
      <alignment horizontal="center" vertical="center"/>
    </xf>
    <xf numFmtId="0" fontId="4" fillId="0" borderId="0" xfId="20" applyFont="1" applyFill="1" applyAlignment="1" applyProtection="1">
      <protection locked="0"/>
    </xf>
    <xf numFmtId="166" fontId="6" fillId="0" borderId="0" xfId="20" applyNumberFormat="1" applyFont="1" applyFill="1" applyAlignment="1" applyProtection="1">
      <protection locked="0"/>
    </xf>
    <xf numFmtId="0" fontId="6" fillId="0" borderId="0" xfId="20" applyFont="1" applyFill="1" applyBorder="1" applyAlignment="1" applyProtection="1">
      <protection locked="0"/>
    </xf>
    <xf numFmtId="0" fontId="4" fillId="0" borderId="1" xfId="20" applyFont="1" applyFill="1" applyBorder="1" applyAlignment="1" applyProtection="1">
      <protection locked="0"/>
    </xf>
    <xf numFmtId="0" fontId="4" fillId="0" borderId="1" xfId="20" applyFont="1" applyFill="1" applyBorder="1" applyAlignment="1" applyProtection="1">
      <alignment horizontal="center"/>
      <protection locked="0"/>
    </xf>
    <xf numFmtId="166" fontId="4" fillId="0" borderId="1" xfId="21" applyNumberFormat="1" applyFont="1" applyFill="1" applyBorder="1" applyAlignment="1" applyProtection="1">
      <alignment horizontal="center"/>
      <protection locked="0"/>
    </xf>
    <xf numFmtId="166" fontId="4" fillId="0" borderId="1" xfId="21" applyNumberFormat="1" applyFont="1" applyFill="1" applyBorder="1" applyProtection="1">
      <protection locked="0"/>
    </xf>
    <xf numFmtId="166" fontId="6" fillId="0" borderId="1" xfId="21" applyNumberFormat="1" applyFont="1" applyFill="1" applyBorder="1" applyAlignment="1" applyProtection="1">
      <alignment vertical="center"/>
      <protection locked="0"/>
    </xf>
    <xf numFmtId="166" fontId="6" fillId="0" borderId="1" xfId="21" applyNumberFormat="1" applyFont="1" applyFill="1" applyBorder="1" applyProtection="1">
      <protection locked="0"/>
    </xf>
    <xf numFmtId="0" fontId="6" fillId="0" borderId="0" xfId="20" applyFont="1" applyFill="1" applyProtection="1">
      <protection locked="0"/>
    </xf>
    <xf numFmtId="166" fontId="4" fillId="0" borderId="1" xfId="21" applyNumberFormat="1" applyFont="1" applyBorder="1" applyAlignment="1" applyProtection="1">
      <alignment horizontal="center" vertical="center"/>
    </xf>
    <xf numFmtId="165" fontId="36" fillId="0" borderId="3" xfId="16" applyNumberFormat="1" applyFont="1" applyFill="1" applyBorder="1" applyAlignment="1">
      <alignment horizontal="center" vertical="center" wrapText="1"/>
    </xf>
    <xf numFmtId="165" fontId="36" fillId="0" borderId="1" xfId="16" applyNumberFormat="1" applyFont="1" applyFill="1" applyBorder="1" applyAlignment="1">
      <alignment horizontal="center" vertical="center" wrapText="1"/>
    </xf>
    <xf numFmtId="3" fontId="36" fillId="0" borderId="10" xfId="16" applyNumberFormat="1" applyFont="1" applyFill="1" applyBorder="1" applyAlignment="1">
      <alignment horizontal="center" vertical="center"/>
    </xf>
    <xf numFmtId="3" fontId="35" fillId="0" borderId="0" xfId="16" applyNumberFormat="1" applyFont="1" applyFill="1" applyAlignment="1">
      <alignment horizontal="center" vertical="center"/>
    </xf>
    <xf numFmtId="3" fontId="27" fillId="0" borderId="0" xfId="16" applyNumberFormat="1" applyFont="1" applyFill="1" applyAlignment="1">
      <alignment horizontal="center" vertical="center"/>
    </xf>
    <xf numFmtId="3" fontId="29" fillId="0" borderId="37" xfId="16" applyNumberFormat="1" applyFont="1" applyFill="1" applyBorder="1" applyAlignment="1">
      <alignment horizontal="center" vertical="center"/>
    </xf>
    <xf numFmtId="3" fontId="29" fillId="0" borderId="37" xfId="16" applyNumberFormat="1" applyFont="1" applyFill="1" applyBorder="1" applyAlignment="1">
      <alignment vertical="center" wrapText="1"/>
    </xf>
    <xf numFmtId="165" fontId="36" fillId="0" borderId="37" xfId="1" applyNumberFormat="1" applyFont="1" applyFill="1" applyBorder="1" applyAlignment="1">
      <alignment vertical="center"/>
    </xf>
    <xf numFmtId="3" fontId="29" fillId="0" borderId="1" xfId="16" applyNumberFormat="1" applyFont="1" applyFill="1" applyBorder="1" applyAlignment="1">
      <alignment horizontal="center" vertical="center"/>
    </xf>
    <xf numFmtId="165" fontId="36" fillId="0" borderId="1" xfId="1" applyNumberFormat="1" applyFont="1" applyFill="1" applyBorder="1" applyAlignment="1">
      <alignment vertical="center"/>
    </xf>
    <xf numFmtId="3" fontId="39" fillId="0" borderId="0" xfId="16" applyNumberFormat="1" applyFont="1" applyFill="1" applyAlignment="1">
      <alignment vertical="center"/>
    </xf>
    <xf numFmtId="0" fontId="26" fillId="0" borderId="0" xfId="0" applyFont="1" applyAlignment="1">
      <alignment horizontal="center"/>
    </xf>
    <xf numFmtId="0" fontId="67" fillId="0" borderId="0" xfId="0" applyFont="1" applyAlignment="1">
      <alignment horizontal="left"/>
    </xf>
    <xf numFmtId="0" fontId="26" fillId="0" borderId="0" xfId="0" applyFont="1"/>
    <xf numFmtId="0" fontId="26" fillId="0" borderId="0" xfId="0" applyFont="1" applyAlignment="1">
      <alignment vertical="center"/>
    </xf>
    <xf numFmtId="0" fontId="26" fillId="0" borderId="1" xfId="0" applyFont="1" applyBorder="1" applyAlignment="1">
      <alignment vertical="center" wrapText="1"/>
    </xf>
    <xf numFmtId="0" fontId="27" fillId="0" borderId="1" xfId="0" applyFont="1" applyBorder="1" applyAlignment="1">
      <alignment horizontal="center" vertical="center" wrapText="1"/>
    </xf>
    <xf numFmtId="0" fontId="27" fillId="0" borderId="1" xfId="0" applyFont="1" applyBorder="1" applyAlignment="1">
      <alignment vertical="center" wrapText="1"/>
    </xf>
    <xf numFmtId="0" fontId="26" fillId="0" borderId="1" xfId="0" applyFont="1" applyBorder="1" applyAlignment="1">
      <alignment horizontal="center" vertical="center" wrapText="1"/>
    </xf>
    <xf numFmtId="0" fontId="27" fillId="0" borderId="0" xfId="0" applyFont="1" applyAlignment="1">
      <alignment horizontal="center"/>
    </xf>
    <xf numFmtId="0" fontId="4" fillId="0" borderId="0" xfId="0" applyFont="1" applyAlignment="1">
      <alignment horizontal="center" vertical="center"/>
    </xf>
    <xf numFmtId="0" fontId="29" fillId="0" borderId="1" xfId="0" applyFont="1" applyBorder="1" applyAlignment="1">
      <alignment horizontal="center" vertical="top" wrapText="1"/>
    </xf>
    <xf numFmtId="0" fontId="30" fillId="0" borderId="1" xfId="20" applyFont="1" applyBorder="1" applyAlignment="1">
      <alignment horizontal="center" vertical="top"/>
    </xf>
    <xf numFmtId="0" fontId="30" fillId="0" borderId="1" xfId="20" applyFont="1" applyBorder="1" applyAlignment="1" applyProtection="1">
      <alignment vertical="top" wrapText="1"/>
      <protection locked="0"/>
    </xf>
    <xf numFmtId="166" fontId="30" fillId="0" borderId="1" xfId="21" applyNumberFormat="1" applyFont="1" applyBorder="1" applyAlignment="1">
      <alignment vertical="top"/>
    </xf>
    <xf numFmtId="0" fontId="6" fillId="0" borderId="1" xfId="20" applyFont="1" applyBorder="1" applyAlignment="1">
      <alignment vertical="top"/>
    </xf>
    <xf numFmtId="0" fontId="6" fillId="0" borderId="0" xfId="20" applyFont="1" applyAlignment="1">
      <alignment vertical="top"/>
    </xf>
    <xf numFmtId="166" fontId="27" fillId="0" borderId="1" xfId="0" applyNumberFormat="1" applyFont="1" applyBorder="1" applyAlignment="1">
      <alignment horizontal="right" vertical="top" wrapText="1"/>
    </xf>
    <xf numFmtId="0" fontId="27" fillId="0" borderId="0" xfId="0" applyFont="1"/>
    <xf numFmtId="3" fontId="16" fillId="0" borderId="0" xfId="0" applyNumberFormat="1" applyFont="1" applyBorder="1" applyAlignment="1">
      <alignment horizontal="center" vertical="center" wrapText="1"/>
    </xf>
    <xf numFmtId="3" fontId="25" fillId="0" borderId="0" xfId="0" applyNumberFormat="1" applyFont="1" applyBorder="1" applyAlignment="1">
      <alignment horizontal="center" vertical="center" wrapText="1"/>
    </xf>
    <xf numFmtId="3" fontId="14" fillId="0" borderId="23" xfId="0" applyNumberFormat="1" applyFont="1" applyBorder="1" applyAlignment="1">
      <alignment horizontal="center" vertical="center" wrapText="1"/>
    </xf>
    <xf numFmtId="3" fontId="14" fillId="0" borderId="24" xfId="0" applyNumberFormat="1" applyFont="1" applyBorder="1" applyAlignment="1">
      <alignment horizontal="center" vertical="center" wrapText="1"/>
    </xf>
    <xf numFmtId="3" fontId="14" fillId="0" borderId="25" xfId="0" applyNumberFormat="1" applyFont="1" applyBorder="1" applyAlignment="1">
      <alignment horizontal="center" vertical="center" wrapText="1"/>
    </xf>
    <xf numFmtId="3" fontId="14" fillId="0" borderId="26" xfId="0" applyNumberFormat="1" applyFont="1" applyBorder="1" applyAlignment="1">
      <alignment horizontal="center" vertical="center" wrapText="1"/>
    </xf>
    <xf numFmtId="3" fontId="14" fillId="0" borderId="27" xfId="0" applyNumberFormat="1" applyFont="1" applyBorder="1" applyAlignment="1">
      <alignment horizontal="center" vertical="center" wrapText="1"/>
    </xf>
    <xf numFmtId="3" fontId="14" fillId="0" borderId="28" xfId="0" applyNumberFormat="1" applyFont="1" applyBorder="1" applyAlignment="1">
      <alignment horizontal="center" vertical="center" wrapText="1"/>
    </xf>
    <xf numFmtId="3" fontId="14" fillId="0" borderId="1" xfId="0" applyNumberFormat="1" applyFont="1" applyBorder="1" applyAlignment="1">
      <alignment horizontal="center" vertical="center" wrapText="1"/>
    </xf>
    <xf numFmtId="3" fontId="16" fillId="0" borderId="2" xfId="0" applyNumberFormat="1" applyFont="1" applyBorder="1" applyAlignment="1">
      <alignment horizontal="center" vertical="center" wrapText="1"/>
    </xf>
    <xf numFmtId="3" fontId="16" fillId="0" borderId="3" xfId="0" applyNumberFormat="1" applyFont="1" applyBorder="1" applyAlignment="1">
      <alignment horizontal="center" vertical="center" wrapText="1"/>
    </xf>
    <xf numFmtId="3" fontId="16" fillId="0" borderId="4" xfId="0" applyNumberFormat="1" applyFont="1" applyBorder="1" applyAlignment="1">
      <alignment horizontal="center" vertical="center" wrapText="1"/>
    </xf>
    <xf numFmtId="3" fontId="16" fillId="0" borderId="5" xfId="0" applyNumberFormat="1" applyFont="1" applyBorder="1" applyAlignment="1">
      <alignment horizontal="center" vertical="center" wrapText="1"/>
    </xf>
    <xf numFmtId="3" fontId="16" fillId="0" borderId="1" xfId="0" applyNumberFormat="1" applyFont="1" applyBorder="1" applyAlignment="1">
      <alignment horizontal="center" vertical="center" wrapText="1"/>
    </xf>
    <xf numFmtId="3" fontId="14" fillId="0" borderId="4" xfId="0" applyNumberFormat="1" applyFont="1" applyBorder="1" applyAlignment="1">
      <alignment horizontal="center" vertical="center" wrapText="1"/>
    </xf>
    <xf numFmtId="3" fontId="14" fillId="0" borderId="6" xfId="0" applyNumberFormat="1" applyFont="1" applyBorder="1" applyAlignment="1">
      <alignment horizontal="center" vertical="center" wrapText="1"/>
    </xf>
    <xf numFmtId="3" fontId="14" fillId="0" borderId="5" xfId="0" applyNumberFormat="1" applyFont="1" applyBorder="1" applyAlignment="1">
      <alignment horizontal="center" vertical="center" wrapText="1"/>
    </xf>
    <xf numFmtId="3" fontId="14" fillId="2" borderId="12" xfId="0" applyNumberFormat="1" applyFont="1" applyFill="1" applyBorder="1" applyAlignment="1">
      <alignment horizontal="center" vertical="center" wrapText="1"/>
    </xf>
    <xf numFmtId="3" fontId="14" fillId="0" borderId="12" xfId="0" applyNumberFormat="1" applyFont="1" applyBorder="1" applyAlignment="1">
      <alignment horizontal="center" vertical="center" wrapText="1"/>
    </xf>
    <xf numFmtId="3" fontId="14" fillId="0" borderId="13" xfId="0" applyNumberFormat="1" applyFont="1" applyBorder="1" applyAlignment="1">
      <alignment horizontal="center" vertical="center" wrapText="1"/>
    </xf>
    <xf numFmtId="3" fontId="14" fillId="0" borderId="15" xfId="0" applyNumberFormat="1" applyFont="1" applyBorder="1" applyAlignment="1">
      <alignment horizontal="center" vertical="center" wrapText="1"/>
    </xf>
    <xf numFmtId="3" fontId="14" fillId="0" borderId="16" xfId="0" applyNumberFormat="1" applyFont="1" applyBorder="1" applyAlignment="1">
      <alignment horizontal="center" vertical="center" wrapText="1"/>
    </xf>
    <xf numFmtId="3" fontId="14" fillId="0" borderId="20" xfId="0" applyNumberFormat="1" applyFont="1" applyBorder="1" applyAlignment="1">
      <alignment horizontal="center" vertical="center" wrapText="1"/>
    </xf>
    <xf numFmtId="3" fontId="16" fillId="0" borderId="21" xfId="0" applyNumberFormat="1" applyFont="1" applyBorder="1" applyAlignment="1">
      <alignment horizontal="center" vertical="center" wrapText="1"/>
    </xf>
    <xf numFmtId="3" fontId="16" fillId="0" borderId="15" xfId="0" applyNumberFormat="1" applyFont="1" applyBorder="1" applyAlignment="1">
      <alignment horizontal="center" vertical="center" wrapText="1"/>
    </xf>
    <xf numFmtId="3" fontId="16" fillId="0" borderId="16"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4" fillId="0" borderId="0" xfId="0" applyFont="1" applyAlignment="1">
      <alignment horizontal="center"/>
    </xf>
    <xf numFmtId="0" fontId="4" fillId="0" borderId="1" xfId="0" applyFont="1" applyBorder="1" applyAlignment="1">
      <alignment horizontal="center" vertical="center" wrapText="1"/>
    </xf>
    <xf numFmtId="0" fontId="4" fillId="0" borderId="4" xfId="0" applyFont="1" applyBorder="1" applyAlignment="1">
      <alignment horizontal="center" vertical="center" wrapText="1"/>
    </xf>
    <xf numFmtId="0" fontId="4" fillId="0" borderId="6" xfId="0" applyFont="1" applyBorder="1" applyAlignment="1">
      <alignment horizontal="center" vertical="center" wrapText="1"/>
    </xf>
    <xf numFmtId="0" fontId="4" fillId="0" borderId="5"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wrapText="1"/>
    </xf>
    <xf numFmtId="0" fontId="4" fillId="0" borderId="0" xfId="0" applyFont="1" applyFill="1" applyAlignment="1">
      <alignment horizontal="center" vertical="center" wrapText="1"/>
    </xf>
    <xf numFmtId="0" fontId="4" fillId="0" borderId="1" xfId="0" applyFont="1" applyFill="1" applyBorder="1" applyAlignment="1">
      <alignment horizontal="center" vertical="center"/>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2" xfId="0" applyFont="1" applyFill="1" applyBorder="1" applyAlignment="1">
      <alignment horizontal="center" wrapText="1"/>
    </xf>
    <xf numFmtId="0" fontId="6" fillId="0" borderId="3" xfId="0" applyFont="1" applyFill="1" applyBorder="1" applyAlignment="1">
      <alignment horizontal="center" wrapText="1"/>
    </xf>
    <xf numFmtId="0" fontId="27" fillId="0" borderId="0" xfId="17" applyFont="1" applyAlignment="1">
      <alignment horizontal="center"/>
    </xf>
    <xf numFmtId="0" fontId="43" fillId="0" borderId="1" xfId="17" applyFont="1" applyBorder="1" applyAlignment="1">
      <alignment horizontal="center"/>
    </xf>
    <xf numFmtId="0" fontId="4" fillId="0" borderId="1" xfId="17" applyFont="1" applyBorder="1" applyAlignment="1">
      <alignment horizontal="center" vertical="center" wrapText="1"/>
    </xf>
    <xf numFmtId="0" fontId="46" fillId="0" borderId="0" xfId="17" applyFont="1" applyAlignment="1">
      <alignment horizontal="center"/>
    </xf>
    <xf numFmtId="0" fontId="4" fillId="0" borderId="4" xfId="17" applyFont="1" applyBorder="1" applyAlignment="1">
      <alignment horizontal="center" vertical="center" wrapText="1"/>
    </xf>
    <xf numFmtId="0" fontId="4" fillId="0" borderId="6" xfId="17" applyFont="1" applyBorder="1" applyAlignment="1">
      <alignment horizontal="center" vertical="center" wrapText="1"/>
    </xf>
    <xf numFmtId="0" fontId="4" fillId="0" borderId="5" xfId="17" applyFont="1" applyBorder="1" applyAlignment="1">
      <alignment horizontal="center" vertical="center" wrapText="1"/>
    </xf>
    <xf numFmtId="3" fontId="35" fillId="0" borderId="0" xfId="16" applyNumberFormat="1" applyFont="1" applyFill="1" applyAlignment="1">
      <alignment horizontal="center" vertical="center"/>
    </xf>
    <xf numFmtId="3" fontId="27" fillId="0" borderId="2" xfId="16" applyNumberFormat="1" applyFont="1" applyFill="1" applyBorder="1" applyAlignment="1">
      <alignment horizontal="center" vertical="center"/>
    </xf>
    <xf numFmtId="3" fontId="27" fillId="0" borderId="33" xfId="16" applyNumberFormat="1" applyFont="1" applyFill="1" applyBorder="1" applyAlignment="1">
      <alignment horizontal="center" vertical="center"/>
    </xf>
    <xf numFmtId="3" fontId="27" fillId="0" borderId="3" xfId="16" applyNumberFormat="1" applyFont="1" applyFill="1" applyBorder="1" applyAlignment="1">
      <alignment horizontal="center" vertical="center"/>
    </xf>
    <xf numFmtId="3" fontId="36" fillId="0" borderId="2" xfId="16" applyNumberFormat="1" applyFont="1" applyFill="1" applyBorder="1" applyAlignment="1">
      <alignment horizontal="center" vertical="center" wrapText="1"/>
    </xf>
    <xf numFmtId="3" fontId="36" fillId="0" borderId="33" xfId="16" applyNumberFormat="1" applyFont="1" applyFill="1" applyBorder="1" applyAlignment="1">
      <alignment horizontal="center" vertical="center" wrapText="1"/>
    </xf>
    <xf numFmtId="3" fontId="36" fillId="0" borderId="3" xfId="16" applyNumberFormat="1" applyFont="1" applyFill="1" applyBorder="1" applyAlignment="1">
      <alignment horizontal="center" vertical="center" wrapText="1"/>
    </xf>
    <xf numFmtId="3" fontId="36" fillId="0" borderId="34" xfId="16" applyNumberFormat="1" applyFont="1" applyFill="1" applyBorder="1" applyAlignment="1">
      <alignment horizontal="center" vertical="center"/>
    </xf>
    <xf numFmtId="3" fontId="36" fillId="0" borderId="9" xfId="16" applyNumberFormat="1" applyFont="1" applyFill="1" applyBorder="1" applyAlignment="1">
      <alignment horizontal="center" vertical="center"/>
    </xf>
    <xf numFmtId="3" fontId="36" fillId="0" borderId="10" xfId="16" applyNumberFormat="1" applyFont="1" applyFill="1" applyBorder="1" applyAlignment="1">
      <alignment horizontal="center" vertical="center"/>
    </xf>
    <xf numFmtId="3" fontId="27" fillId="0" borderId="0" xfId="16" applyNumberFormat="1" applyFont="1" applyFill="1" applyAlignment="1">
      <alignment horizontal="center" vertical="center"/>
    </xf>
    <xf numFmtId="3" fontId="67" fillId="0" borderId="0" xfId="16" applyNumberFormat="1" applyFont="1" applyFill="1" applyAlignment="1">
      <alignment horizontal="center" vertical="center"/>
    </xf>
    <xf numFmtId="3" fontId="36" fillId="0" borderId="4" xfId="16" applyNumberFormat="1" applyFont="1" applyFill="1" applyBorder="1" applyAlignment="1">
      <alignment horizontal="center" vertical="center"/>
    </xf>
    <xf numFmtId="3" fontId="36" fillId="0" borderId="5" xfId="16" applyNumberFormat="1" applyFont="1" applyFill="1" applyBorder="1" applyAlignment="1">
      <alignment horizontal="center" vertical="center"/>
    </xf>
    <xf numFmtId="3" fontId="36" fillId="0" borderId="6" xfId="16" applyNumberFormat="1" applyFont="1" applyFill="1" applyBorder="1" applyAlignment="1">
      <alignment horizontal="center" vertical="center"/>
    </xf>
    <xf numFmtId="3" fontId="46" fillId="0" borderId="0" xfId="16" applyNumberFormat="1" applyFont="1" applyFill="1" applyAlignment="1">
      <alignment horizontal="center" vertical="center"/>
    </xf>
    <xf numFmtId="0" fontId="4" fillId="0" borderId="0" xfId="0" applyFont="1" applyAlignment="1">
      <alignment horizontal="center" vertical="center" wrapText="1"/>
    </xf>
    <xf numFmtId="0" fontId="4" fillId="9" borderId="1" xfId="0" applyFont="1" applyFill="1" applyBorder="1" applyAlignment="1">
      <alignment horizontal="center" vertical="center" wrapText="1"/>
    </xf>
    <xf numFmtId="0" fontId="4" fillId="1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8" fillId="10" borderId="1" xfId="0" applyFont="1" applyFill="1" applyBorder="1" applyAlignment="1">
      <alignment horizontal="center" vertical="center" wrapText="1"/>
    </xf>
    <xf numFmtId="0" fontId="6" fillId="0" borderId="1" xfId="0" applyFont="1" applyBorder="1" applyAlignment="1">
      <alignment horizontal="center" wrapText="1"/>
    </xf>
    <xf numFmtId="0" fontId="6" fillId="9" borderId="1" xfId="0" applyFont="1" applyFill="1" applyBorder="1" applyAlignment="1">
      <alignment horizontal="center" vertical="center" wrapText="1"/>
    </xf>
    <xf numFmtId="0" fontId="8" fillId="9" borderId="1" xfId="0" applyFont="1" applyFill="1" applyBorder="1" applyAlignment="1">
      <alignment horizontal="center" vertical="center" wrapText="1"/>
    </xf>
    <xf numFmtId="0" fontId="6" fillId="9" borderId="1" xfId="0" applyFont="1" applyFill="1" applyBorder="1" applyAlignment="1">
      <alignment horizontal="center" wrapText="1"/>
    </xf>
    <xf numFmtId="0" fontId="6" fillId="10" borderId="1" xfId="0" applyFont="1" applyFill="1" applyBorder="1" applyAlignment="1">
      <alignment horizontal="center" vertical="center" wrapText="1"/>
    </xf>
    <xf numFmtId="0" fontId="6" fillId="10" borderId="1" xfId="0" applyFont="1" applyFill="1" applyBorder="1" applyAlignment="1">
      <alignment horizontal="center" wrapText="1"/>
    </xf>
    <xf numFmtId="1" fontId="37" fillId="0" borderId="0" xfId="0" applyNumberFormat="1" applyFont="1" applyBorder="1" applyAlignment="1">
      <alignment horizontal="center" vertical="center" wrapText="1"/>
    </xf>
    <xf numFmtId="1" fontId="54" fillId="0" borderId="0" xfId="0" applyNumberFormat="1" applyFont="1" applyBorder="1" applyAlignment="1">
      <alignment horizontal="center" vertical="center" wrapText="1"/>
    </xf>
    <xf numFmtId="1" fontId="55" fillId="0" borderId="1" xfId="0" applyNumberFormat="1" applyFont="1" applyBorder="1" applyAlignment="1">
      <alignment horizontal="center" vertical="center" wrapText="1"/>
    </xf>
    <xf numFmtId="1" fontId="37" fillId="0" borderId="1" xfId="0" applyNumberFormat="1" applyFont="1" applyBorder="1" applyAlignment="1">
      <alignment horizontal="center" vertical="center" wrapText="1"/>
    </xf>
    <xf numFmtId="1" fontId="55" fillId="0" borderId="1" xfId="1" applyNumberFormat="1" applyFont="1" applyBorder="1" applyAlignment="1">
      <alignment horizontal="center" vertical="center" wrapText="1"/>
    </xf>
    <xf numFmtId="3" fontId="55" fillId="0" borderId="1" xfId="1" applyNumberFormat="1" applyFont="1" applyBorder="1" applyAlignment="1">
      <alignment horizontal="center" vertical="center" wrapText="1"/>
    </xf>
    <xf numFmtId="3" fontId="55" fillId="0" borderId="5" xfId="1" applyNumberFormat="1" applyFont="1" applyBorder="1" applyAlignment="1">
      <alignment horizontal="center" vertical="center" wrapText="1"/>
    </xf>
    <xf numFmtId="3" fontId="37" fillId="0" borderId="1" xfId="1" applyNumberFormat="1" applyFont="1" applyBorder="1" applyAlignment="1">
      <alignment horizontal="center" vertical="center" wrapText="1"/>
    </xf>
    <xf numFmtId="3" fontId="56" fillId="0" borderId="4" xfId="0" applyNumberFormat="1" applyFont="1" applyBorder="1" applyAlignment="1">
      <alignment horizontal="center" vertical="center" wrapText="1"/>
    </xf>
    <xf numFmtId="3" fontId="56" fillId="0" borderId="6" xfId="0" applyNumberFormat="1" applyFont="1" applyBorder="1" applyAlignment="1">
      <alignment horizontal="center" vertical="center" wrapText="1"/>
    </xf>
    <xf numFmtId="3" fontId="56" fillId="0" borderId="5" xfId="0" applyNumberFormat="1" applyFont="1" applyBorder="1" applyAlignment="1">
      <alignment horizontal="center" vertical="center" wrapText="1"/>
    </xf>
    <xf numFmtId="3" fontId="37" fillId="0" borderId="5" xfId="1" applyNumberFormat="1" applyFont="1" applyBorder="1" applyAlignment="1">
      <alignment horizontal="center" vertical="center" wrapText="1"/>
    </xf>
    <xf numFmtId="3" fontId="55" fillId="0" borderId="1" xfId="0" applyNumberFormat="1" applyFont="1" applyBorder="1" applyAlignment="1">
      <alignment horizontal="center" vertical="center" wrapText="1"/>
    </xf>
    <xf numFmtId="3" fontId="37" fillId="0" borderId="4" xfId="0" applyNumberFormat="1" applyFont="1" applyBorder="1" applyAlignment="1">
      <alignment horizontal="center" vertical="center" wrapText="1"/>
    </xf>
    <xf numFmtId="3" fontId="37" fillId="0" borderId="5" xfId="0" applyNumberFormat="1" applyFont="1" applyBorder="1" applyAlignment="1">
      <alignment horizontal="center" vertical="center" wrapText="1"/>
    </xf>
    <xf numFmtId="3" fontId="37" fillId="0" borderId="2" xfId="0" applyNumberFormat="1" applyFont="1" applyBorder="1" applyAlignment="1">
      <alignment horizontal="center" vertical="center" wrapText="1"/>
    </xf>
    <xf numFmtId="3" fontId="37" fillId="0" borderId="3" xfId="0" applyNumberFormat="1" applyFont="1" applyBorder="1" applyAlignment="1">
      <alignment horizontal="center" vertical="center" wrapText="1"/>
    </xf>
    <xf numFmtId="1" fontId="55" fillId="2" borderId="1" xfId="0" applyNumberFormat="1" applyFont="1" applyFill="1" applyBorder="1" applyAlignment="1">
      <alignment horizontal="center" vertical="center" wrapText="1"/>
    </xf>
    <xf numFmtId="3" fontId="37" fillId="0" borderId="2" xfId="1" applyNumberFormat="1" applyFont="1" applyBorder="1" applyAlignment="1">
      <alignment horizontal="center" vertical="center" wrapText="1"/>
    </xf>
    <xf numFmtId="3" fontId="37" fillId="0" borderId="3" xfId="1" applyNumberFormat="1" applyFont="1" applyBorder="1" applyAlignment="1">
      <alignment horizontal="center" vertical="center" wrapText="1"/>
    </xf>
    <xf numFmtId="3" fontId="37" fillId="0" borderId="4" xfId="1" applyNumberFormat="1" applyFont="1" applyBorder="1" applyAlignment="1">
      <alignment horizontal="center" vertical="center" wrapText="1"/>
    </xf>
    <xf numFmtId="41" fontId="4" fillId="0" borderId="1" xfId="3" applyFont="1" applyBorder="1" applyAlignment="1">
      <alignment horizontal="center" vertical="center" wrapText="1"/>
    </xf>
    <xf numFmtId="41" fontId="10" fillId="0" borderId="1" xfId="3" applyFont="1" applyBorder="1" applyAlignment="1">
      <alignment horizontal="center" vertical="center" wrapText="1"/>
    </xf>
    <xf numFmtId="41" fontId="4" fillId="0" borderId="4" xfId="3" applyFont="1" applyBorder="1" applyAlignment="1">
      <alignment horizontal="center" vertical="center" wrapText="1"/>
    </xf>
    <xf numFmtId="41" fontId="4" fillId="0" borderId="6" xfId="3" applyFont="1" applyBorder="1" applyAlignment="1">
      <alignment horizontal="center" vertical="center" wrapText="1"/>
    </xf>
    <xf numFmtId="41" fontId="6" fillId="0" borderId="1" xfId="3" applyFont="1" applyBorder="1" applyAlignment="1">
      <alignment horizontal="center" vertical="center" wrapText="1"/>
    </xf>
    <xf numFmtId="0" fontId="4" fillId="0" borderId="4" xfId="0" applyFont="1" applyBorder="1" applyAlignment="1">
      <alignment horizontal="center" vertical="center"/>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4" fillId="0" borderId="3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4"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5" xfId="0" applyFont="1" applyFill="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4" xfId="0" applyFont="1" applyBorder="1" applyAlignment="1">
      <alignment horizontal="center"/>
    </xf>
    <xf numFmtId="0" fontId="6" fillId="0" borderId="6" xfId="0" applyFont="1" applyBorder="1" applyAlignment="1">
      <alignment horizontal="center"/>
    </xf>
    <xf numFmtId="0" fontId="6" fillId="0" borderId="5" xfId="0" applyFont="1" applyBorder="1" applyAlignment="1">
      <alignment horizontal="center"/>
    </xf>
    <xf numFmtId="41" fontId="6" fillId="0" borderId="34" xfId="3" applyFont="1" applyBorder="1" applyAlignment="1">
      <alignment horizontal="center" vertical="center" wrapText="1"/>
    </xf>
    <xf numFmtId="41" fontId="6" fillId="0" borderId="9" xfId="3" applyFont="1" applyBorder="1" applyAlignment="1">
      <alignment horizontal="center" vertical="center" wrapText="1"/>
    </xf>
    <xf numFmtId="41" fontId="6" fillId="0" borderId="10" xfId="3" applyFont="1" applyBorder="1" applyAlignment="1">
      <alignment horizontal="center" vertical="center" wrapText="1"/>
    </xf>
    <xf numFmtId="41" fontId="6" fillId="0" borderId="2" xfId="3" applyFont="1" applyBorder="1" applyAlignment="1">
      <alignment horizontal="center" vertical="center" wrapText="1"/>
    </xf>
    <xf numFmtId="0" fontId="6" fillId="0" borderId="4"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5" xfId="0" applyFont="1" applyFill="1" applyBorder="1" applyAlignment="1">
      <alignment horizontal="center" vertical="center"/>
    </xf>
    <xf numFmtId="41" fontId="4" fillId="0" borderId="1" xfId="3" applyFont="1" applyFill="1" applyBorder="1" applyAlignment="1">
      <alignment horizontal="center" vertical="center"/>
    </xf>
    <xf numFmtId="41" fontId="4" fillId="0" borderId="5" xfId="3" applyFont="1" applyBorder="1" applyAlignment="1">
      <alignment horizontal="center" vertical="center" wrapText="1"/>
    </xf>
    <xf numFmtId="41" fontId="6" fillId="0" borderId="4" xfId="3" applyFont="1" applyBorder="1" applyAlignment="1">
      <alignment horizontal="center" vertical="center" wrapText="1"/>
    </xf>
    <xf numFmtId="41" fontId="6" fillId="0" borderId="6" xfId="3" applyFont="1" applyBorder="1" applyAlignment="1">
      <alignment horizontal="center" vertical="center" wrapText="1"/>
    </xf>
    <xf numFmtId="41" fontId="6" fillId="0" borderId="5" xfId="3" applyFont="1" applyBorder="1" applyAlignment="1">
      <alignment horizontal="center" vertical="center" wrapText="1"/>
    </xf>
    <xf numFmtId="0" fontId="4" fillId="0" borderId="29" xfId="0" applyFont="1" applyBorder="1" applyAlignment="1">
      <alignment horizontal="center" vertical="center" wrapText="1"/>
    </xf>
    <xf numFmtId="0" fontId="4" fillId="0" borderId="35" xfId="0" applyFont="1" applyBorder="1" applyAlignment="1">
      <alignment horizontal="center" vertical="center" wrapText="1"/>
    </xf>
    <xf numFmtId="0" fontId="4" fillId="0" borderId="29" xfId="0" applyFont="1" applyBorder="1" applyAlignment="1">
      <alignment horizontal="center" vertical="center"/>
    </xf>
    <xf numFmtId="0" fontId="4" fillId="0" borderId="35" xfId="0" applyFont="1" applyBorder="1" applyAlignment="1">
      <alignment horizontal="center" vertical="center"/>
    </xf>
    <xf numFmtId="41" fontId="4" fillId="0" borderId="1" xfId="3" applyFont="1" applyBorder="1" applyAlignment="1">
      <alignment horizontal="right" wrapText="1"/>
    </xf>
    <xf numFmtId="41" fontId="4" fillId="0" borderId="4" xfId="3" applyFont="1" applyBorder="1" applyAlignment="1">
      <alignment horizontal="center" wrapText="1"/>
    </xf>
    <xf numFmtId="41" fontId="4" fillId="0" borderId="6" xfId="3" applyFont="1" applyBorder="1" applyAlignment="1">
      <alignment horizontal="center" wrapText="1"/>
    </xf>
    <xf numFmtId="41" fontId="4" fillId="0" borderId="5" xfId="3" applyFont="1" applyBorder="1" applyAlignment="1">
      <alignment horizontal="center" wrapText="1"/>
    </xf>
    <xf numFmtId="41" fontId="4" fillId="0" borderId="4" xfId="0" applyNumberFormat="1" applyFont="1" applyFill="1" applyBorder="1" applyAlignment="1">
      <alignment horizontal="center"/>
    </xf>
    <xf numFmtId="0" fontId="4" fillId="0" borderId="5" xfId="0" applyFont="1" applyFill="1" applyBorder="1" applyAlignment="1">
      <alignment horizontal="center"/>
    </xf>
    <xf numFmtId="3" fontId="4" fillId="0" borderId="4" xfId="0" applyNumberFormat="1" applyFont="1" applyFill="1" applyBorder="1" applyAlignment="1">
      <alignment horizontal="right"/>
    </xf>
    <xf numFmtId="0" fontId="4" fillId="0" borderId="5" xfId="0" applyFont="1" applyFill="1" applyBorder="1" applyAlignment="1">
      <alignment horizontal="right"/>
    </xf>
    <xf numFmtId="0" fontId="4" fillId="0" borderId="4" xfId="0" applyFont="1" applyFill="1" applyBorder="1" applyAlignment="1">
      <alignment horizontal="right"/>
    </xf>
    <xf numFmtId="3" fontId="4" fillId="0" borderId="4" xfId="0" applyNumberFormat="1" applyFont="1" applyBorder="1" applyAlignment="1">
      <alignment horizontal="right"/>
    </xf>
    <xf numFmtId="0" fontId="4" fillId="0" borderId="6" xfId="0" applyFont="1" applyBorder="1" applyAlignment="1">
      <alignment horizontal="right"/>
    </xf>
    <xf numFmtId="0" fontId="4" fillId="0" borderId="5" xfId="0" applyFont="1" applyBorder="1" applyAlignment="1">
      <alignment horizontal="right"/>
    </xf>
    <xf numFmtId="41" fontId="4" fillId="0" borderId="1" xfId="3" applyFont="1" applyBorder="1" applyAlignment="1">
      <alignment horizontal="center" wrapText="1"/>
    </xf>
    <xf numFmtId="1" fontId="4" fillId="0" borderId="4" xfId="0" applyNumberFormat="1" applyFont="1" applyFill="1" applyBorder="1" applyAlignment="1">
      <alignment horizontal="right"/>
    </xf>
    <xf numFmtId="0" fontId="4" fillId="0" borderId="6" xfId="0" applyFont="1" applyFill="1" applyBorder="1" applyAlignment="1">
      <alignment horizontal="right"/>
    </xf>
    <xf numFmtId="41" fontId="4" fillId="0" borderId="4" xfId="3" applyFont="1" applyFill="1" applyBorder="1" applyAlignment="1">
      <alignment horizontal="center" wrapText="1"/>
    </xf>
    <xf numFmtId="41" fontId="4" fillId="0" borderId="5" xfId="3" applyFont="1" applyFill="1" applyBorder="1" applyAlignment="1">
      <alignment horizontal="center" wrapText="1"/>
    </xf>
    <xf numFmtId="41" fontId="4" fillId="0" borderId="4" xfId="3" applyFont="1" applyFill="1" applyBorder="1" applyAlignment="1">
      <alignment horizontal="center" vertical="center" wrapText="1"/>
    </xf>
    <xf numFmtId="41" fontId="4" fillId="0" borderId="6" xfId="3" applyFont="1" applyFill="1" applyBorder="1" applyAlignment="1">
      <alignment horizontal="center" vertical="center" wrapText="1"/>
    </xf>
    <xf numFmtId="41" fontId="4" fillId="0" borderId="5" xfId="3" applyFont="1" applyFill="1" applyBorder="1" applyAlignment="1">
      <alignment horizontal="center" vertical="center" wrapText="1"/>
    </xf>
    <xf numFmtId="165" fontId="4" fillId="0" borderId="4" xfId="0" applyNumberFormat="1" applyFont="1" applyFill="1" applyBorder="1" applyAlignment="1">
      <alignment horizontal="right"/>
    </xf>
    <xf numFmtId="0" fontId="4" fillId="0" borderId="4" xfId="0" applyFont="1" applyBorder="1" applyAlignment="1">
      <alignment horizontal="right"/>
    </xf>
    <xf numFmtId="41" fontId="4" fillId="0" borderId="6" xfId="3" applyFont="1" applyFill="1" applyBorder="1" applyAlignment="1">
      <alignment horizontal="center" wrapText="1"/>
    </xf>
    <xf numFmtId="41" fontId="9" fillId="0" borderId="1" xfId="3" applyFont="1" applyBorder="1" applyAlignment="1">
      <alignment horizontal="left" wrapText="1"/>
    </xf>
    <xf numFmtId="0" fontId="6" fillId="0" borderId="4" xfId="0" applyFont="1" applyBorder="1" applyAlignment="1">
      <alignment horizontal="right"/>
    </xf>
    <xf numFmtId="0" fontId="6" fillId="0" borderId="6" xfId="0" applyFont="1" applyBorder="1" applyAlignment="1">
      <alignment horizontal="right"/>
    </xf>
    <xf numFmtId="0" fontId="6" fillId="0" borderId="5" xfId="0" applyFont="1" applyBorder="1" applyAlignment="1">
      <alignment horizontal="right"/>
    </xf>
    <xf numFmtId="3" fontId="4" fillId="0" borderId="1" xfId="0" applyNumberFormat="1" applyFont="1" applyBorder="1" applyAlignment="1">
      <alignment horizontal="right"/>
    </xf>
    <xf numFmtId="0" fontId="4" fillId="0" borderId="1" xfId="0" applyFont="1" applyBorder="1" applyAlignment="1">
      <alignment horizontal="right"/>
    </xf>
    <xf numFmtId="0" fontId="4" fillId="0" borderId="0" xfId="20" applyFont="1" applyAlignment="1">
      <alignment horizontal="center"/>
    </xf>
    <xf numFmtId="0" fontId="28" fillId="0" borderId="0" xfId="20" applyFont="1" applyAlignment="1">
      <alignment horizontal="center"/>
    </xf>
    <xf numFmtId="0" fontId="4" fillId="0" borderId="1" xfId="20" applyFont="1" applyBorder="1" applyAlignment="1">
      <alignment horizontal="center" vertical="center"/>
    </xf>
    <xf numFmtId="0" fontId="4" fillId="0" borderId="2" xfId="20" applyFont="1" applyBorder="1" applyAlignment="1">
      <alignment horizontal="center" vertical="center" wrapText="1"/>
    </xf>
    <xf numFmtId="0" fontId="4" fillId="0" borderId="3" xfId="20" applyFont="1" applyBorder="1" applyAlignment="1">
      <alignment horizontal="center" vertical="center" wrapText="1"/>
    </xf>
    <xf numFmtId="0" fontId="4" fillId="0" borderId="1" xfId="20" applyFont="1" applyBorder="1" applyAlignment="1" applyProtection="1">
      <alignment horizontal="center" vertical="center"/>
      <protection locked="0"/>
    </xf>
    <xf numFmtId="0" fontId="4" fillId="0" borderId="2" xfId="20" applyFont="1" applyBorder="1" applyAlignment="1" applyProtection="1">
      <alignment horizontal="center" vertical="center"/>
      <protection locked="0"/>
    </xf>
    <xf numFmtId="0" fontId="4" fillId="0" borderId="3" xfId="20" applyFont="1" applyBorder="1" applyAlignment="1" applyProtection="1">
      <alignment horizontal="center" vertical="center"/>
      <protection locked="0"/>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xf>
    <xf numFmtId="0" fontId="4" fillId="0" borderId="1" xfId="0" applyFont="1" applyBorder="1" applyAlignment="1">
      <alignment horizont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27" fillId="0" borderId="0" xfId="0" applyFont="1" applyAlignment="1">
      <alignment horizontal="center"/>
    </xf>
    <xf numFmtId="0" fontId="27" fillId="0" borderId="0" xfId="0" applyFont="1" applyAlignment="1">
      <alignment horizontal="center" vertical="center" wrapText="1"/>
    </xf>
    <xf numFmtId="0" fontId="27" fillId="0" borderId="0" xfId="0" applyFont="1" applyAlignment="1">
      <alignment horizontal="center" vertical="center"/>
    </xf>
    <xf numFmtId="0" fontId="29" fillId="0" borderId="1" xfId="0" applyFont="1" applyBorder="1" applyAlignment="1">
      <alignment horizontal="center" vertical="top" wrapText="1"/>
    </xf>
  </cellXfs>
  <cellStyles count="22">
    <cellStyle name="Comma" xfId="1" builtinId="3"/>
    <cellStyle name="Comma [0]" xfId="3" builtinId="6"/>
    <cellStyle name="Comma [0] 2" xfId="18"/>
    <cellStyle name="Comma 2" xfId="4"/>
    <cellStyle name="Comma 3" xfId="5"/>
    <cellStyle name="Comma 4" xfId="6"/>
    <cellStyle name="Comma 5" xfId="16"/>
    <cellStyle name="Comma 6" xfId="21"/>
    <cellStyle name="Hyperlink" xfId="2" builtinId="8"/>
    <cellStyle name="Normal" xfId="0" builtinId="0"/>
    <cellStyle name="Normal 2" xfId="7"/>
    <cellStyle name="Normal 2 2" xfId="8"/>
    <cellStyle name="Normal 2 3" xfId="9"/>
    <cellStyle name="Normal 2 4" xfId="19"/>
    <cellStyle name="Normal 3" xfId="10"/>
    <cellStyle name="Normal 4" xfId="11"/>
    <cellStyle name="Normal 5" xfId="12"/>
    <cellStyle name="Normal 6" xfId="13"/>
    <cellStyle name="Normal 7" xfId="17"/>
    <cellStyle name="Normal 8" xfId="20"/>
    <cellStyle name="Percent 2" xfId="14"/>
    <cellStyle name="Percent 3" xfId="15"/>
  </cellStyles>
  <dxfs count="0"/>
  <tableStyles count="0" defaultTableStyle="TableStyleMedium2" defaultPivotStyle="PivotStyleMedium9"/>
  <colors>
    <mruColors>
      <color rgb="FFFFFF99"/>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5</xdr:col>
      <xdr:colOff>266700</xdr:colOff>
      <xdr:row>4</xdr:row>
      <xdr:rowOff>28575</xdr:rowOff>
    </xdr:from>
    <xdr:to>
      <xdr:col>15</xdr:col>
      <xdr:colOff>0</xdr:colOff>
      <xdr:row>4</xdr:row>
      <xdr:rowOff>28575</xdr:rowOff>
    </xdr:to>
    <xdr:cxnSp macro="">
      <xdr:nvCxnSpPr>
        <xdr:cNvPr id="3" name="Straight Connector 2">
          <a:extLst>
            <a:ext uri="{FF2B5EF4-FFF2-40B4-BE49-F238E27FC236}">
              <a16:creationId xmlns:a16="http://schemas.microsoft.com/office/drawing/2014/main" xmlns="" id="{00000000-0008-0000-0400-000003000000}"/>
            </a:ext>
          </a:extLst>
        </xdr:cNvPr>
        <xdr:cNvCxnSpPr/>
      </xdr:nvCxnSpPr>
      <xdr:spPr>
        <a:xfrm>
          <a:off x="4200525" y="981075"/>
          <a:ext cx="59436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254000</xdr:colOff>
      <xdr:row>4</xdr:row>
      <xdr:rowOff>127000</xdr:rowOff>
    </xdr:from>
    <xdr:to>
      <xdr:col>27</xdr:col>
      <xdr:colOff>342900</xdr:colOff>
      <xdr:row>4</xdr:row>
      <xdr:rowOff>127000</xdr:rowOff>
    </xdr:to>
    <xdr:cxnSp macro="">
      <xdr:nvCxnSpPr>
        <xdr:cNvPr id="2" name="Straight Connector 1">
          <a:extLst>
            <a:ext uri="{FF2B5EF4-FFF2-40B4-BE49-F238E27FC236}">
              <a16:creationId xmlns:a16="http://schemas.microsoft.com/office/drawing/2014/main" xmlns="" id="{00000000-0008-0000-0500-000002000000}"/>
            </a:ext>
          </a:extLst>
        </xdr:cNvPr>
        <xdr:cNvCxnSpPr/>
      </xdr:nvCxnSpPr>
      <xdr:spPr>
        <a:xfrm>
          <a:off x="6858000" y="1320800"/>
          <a:ext cx="54229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152400</xdr:colOff>
      <xdr:row>4</xdr:row>
      <xdr:rowOff>101600</xdr:rowOff>
    </xdr:from>
    <xdr:to>
      <xdr:col>12</xdr:col>
      <xdr:colOff>215900</xdr:colOff>
      <xdr:row>4</xdr:row>
      <xdr:rowOff>101600</xdr:rowOff>
    </xdr:to>
    <xdr:cxnSp macro="">
      <xdr:nvCxnSpPr>
        <xdr:cNvPr id="2" name="Straight Connector 1">
          <a:extLst>
            <a:ext uri="{FF2B5EF4-FFF2-40B4-BE49-F238E27FC236}">
              <a16:creationId xmlns:a16="http://schemas.microsoft.com/office/drawing/2014/main" xmlns="" id="{00000000-0008-0000-0600-000002000000}"/>
            </a:ext>
          </a:extLst>
        </xdr:cNvPr>
        <xdr:cNvCxnSpPr/>
      </xdr:nvCxnSpPr>
      <xdr:spPr>
        <a:xfrm>
          <a:off x="4038600" y="1295400"/>
          <a:ext cx="59436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76200</xdr:colOff>
      <xdr:row>1</xdr:row>
      <xdr:rowOff>76200</xdr:rowOff>
    </xdr:from>
    <xdr:to>
      <xdr:col>1</xdr:col>
      <xdr:colOff>523875</xdr:colOff>
      <xdr:row>1</xdr:row>
      <xdr:rowOff>76200</xdr:rowOff>
    </xdr:to>
    <xdr:cxnSp macro="">
      <xdr:nvCxnSpPr>
        <xdr:cNvPr id="2" name="Straight Connector 1">
          <a:extLst>
            <a:ext uri="{FF2B5EF4-FFF2-40B4-BE49-F238E27FC236}">
              <a16:creationId xmlns:a16="http://schemas.microsoft.com/office/drawing/2014/main" xmlns="" id="{00000000-0008-0000-0A00-000002000000}"/>
            </a:ext>
          </a:extLst>
        </xdr:cNvPr>
        <xdr:cNvCxnSpPr/>
      </xdr:nvCxnSpPr>
      <xdr:spPr>
        <a:xfrm>
          <a:off x="533400" y="409575"/>
          <a:ext cx="447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171450</xdr:colOff>
      <xdr:row>2</xdr:row>
      <xdr:rowOff>85725</xdr:rowOff>
    </xdr:from>
    <xdr:to>
      <xdr:col>3</xdr:col>
      <xdr:colOff>0</xdr:colOff>
      <xdr:row>2</xdr:row>
      <xdr:rowOff>85725</xdr:rowOff>
    </xdr:to>
    <xdr:cxnSp macro="">
      <xdr:nvCxnSpPr>
        <xdr:cNvPr id="3" name="Straight Connector 2">
          <a:extLst>
            <a:ext uri="{FF2B5EF4-FFF2-40B4-BE49-F238E27FC236}">
              <a16:creationId xmlns:a16="http://schemas.microsoft.com/office/drawing/2014/main" xmlns="" id="{00000000-0008-0000-0A00-000003000000}"/>
            </a:ext>
          </a:extLst>
        </xdr:cNvPr>
        <xdr:cNvCxnSpPr/>
      </xdr:nvCxnSpPr>
      <xdr:spPr>
        <a:xfrm>
          <a:off x="2933700" y="619125"/>
          <a:ext cx="20193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238125</xdr:colOff>
      <xdr:row>1</xdr:row>
      <xdr:rowOff>47625</xdr:rowOff>
    </xdr:from>
    <xdr:to>
      <xdr:col>2</xdr:col>
      <xdr:colOff>238125</xdr:colOff>
      <xdr:row>1</xdr:row>
      <xdr:rowOff>47625</xdr:rowOff>
    </xdr:to>
    <xdr:cxnSp macro="">
      <xdr:nvCxnSpPr>
        <xdr:cNvPr id="4" name="Straight Connector 3">
          <a:extLst>
            <a:ext uri="{FF2B5EF4-FFF2-40B4-BE49-F238E27FC236}">
              <a16:creationId xmlns:a16="http://schemas.microsoft.com/office/drawing/2014/main" xmlns="" id="{00000000-0008-0000-1000-000004000000}"/>
            </a:ext>
          </a:extLst>
        </xdr:cNvPr>
        <xdr:cNvCxnSpPr/>
      </xdr:nvCxnSpPr>
      <xdr:spPr>
        <a:xfrm flipV="1">
          <a:off x="590550" y="285750"/>
          <a:ext cx="17526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shortcut-targets-by-id\0ByDpZ6d6jXSxSEtGQTV0NDRyems\ChiaSe\PC%20dich%20COVID_19\TONG%20HOP%20NGUON%20LUC%20CHONG%20DICH\4.%20TH%20cac%20nguon%20luc%20DAU%20VAO%20HO%20TRO%20VA%20PB%20TTB%20PC%20dich%20ngoc.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Ha%202\DS%20tong%20hop%20vien%20tro%20251121_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xz"/>
      <sheetName val="TH cac nguon test"/>
      <sheetName val="TH cac nguon trong nuoc"/>
      <sheetName val="Xuât TTB cac nguon"/>
      <sheetName val="Xuat TTB cac nguon"/>
      <sheetName val="BTC.B2.VX viện trợ"/>
      <sheetName val="BTC.B3.phân bổ VX viện trợ"/>
      <sheetName val="May tho chuc nang cao"/>
    </sheetNames>
    <sheetDataSet>
      <sheetData sheetId="0"/>
      <sheetData sheetId="1"/>
      <sheetData sheetId="2">
        <row r="15">
          <cell r="F15">
            <v>696</v>
          </cell>
        </row>
      </sheetData>
      <sheetData sheetId="3"/>
      <sheetData sheetId="4">
        <row r="5">
          <cell r="E5">
            <v>512</v>
          </cell>
        </row>
        <row r="7">
          <cell r="D7">
            <v>60</v>
          </cell>
        </row>
      </sheetData>
      <sheetData sheetId="5">
        <row r="7">
          <cell r="D7">
            <v>60</v>
          </cell>
        </row>
      </sheetData>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 Tổng hợp viện trợ"/>
      <sheetName val="BTC.B6 Viện trợ hiện vật"/>
      <sheetName val="BTC.B7 phân bổ viện trợ hiện vậ"/>
      <sheetName val="BTC.B7 (làm lại)"/>
      <sheetName val="Báo cáo BTC"/>
      <sheetName val="7.1 phân bổ TTBVTYT"/>
      <sheetName val="7.2 phân bổ TTB bảo quản vắcxin"/>
      <sheetName val="7.3 phân bồ đồ phòng hộ"/>
      <sheetName val="7.4 phân bổ sinh phẩm"/>
      <sheetName val="BTC.B2.VX viện trợ"/>
      <sheetName val="BTC.B3.phân bổ VX viện trợ"/>
      <sheetName val="Sheet1"/>
    </sheetNames>
    <sheetDataSet>
      <sheetData sheetId="0">
        <row r="5">
          <cell r="CT5" t="str">
            <v xml:space="preserve">VNĐ </v>
          </cell>
          <cell r="FG5" t="str">
            <v xml:space="preserve">VNĐ </v>
          </cell>
          <cell r="FV5" t="str">
            <v xml:space="preserve">VNĐ </v>
          </cell>
          <cell r="GA5" t="str">
            <v xml:space="preserve">VNĐ </v>
          </cell>
        </row>
        <row r="6">
          <cell r="N6">
            <v>2176215</v>
          </cell>
          <cell r="R6">
            <v>137565181109</v>
          </cell>
          <cell r="S6">
            <v>150164</v>
          </cell>
          <cell r="X6">
            <v>333000</v>
          </cell>
          <cell r="AB6">
            <v>51410807940</v>
          </cell>
          <cell r="AC6">
            <v>6955200</v>
          </cell>
          <cell r="AG6">
            <v>107092515381</v>
          </cell>
          <cell r="AH6">
            <v>1933250</v>
          </cell>
          <cell r="AL6">
            <v>9923826018</v>
          </cell>
          <cell r="AM6">
            <v>870220</v>
          </cell>
          <cell r="AQ6">
            <v>8154970742</v>
          </cell>
          <cell r="AR6">
            <v>684600</v>
          </cell>
          <cell r="AV6">
            <v>186749850712.034</v>
          </cell>
          <cell r="AW6">
            <v>392</v>
          </cell>
          <cell r="BA6">
            <v>158297232808.60001</v>
          </cell>
          <cell r="BB6">
            <v>112</v>
          </cell>
          <cell r="BF6">
            <v>7782244990</v>
          </cell>
          <cell r="BG6">
            <v>2089</v>
          </cell>
          <cell r="BK6">
            <v>80415134193.199997</v>
          </cell>
          <cell r="BL6">
            <v>6</v>
          </cell>
          <cell r="BP6">
            <v>6681521794</v>
          </cell>
          <cell r="BQ6">
            <v>68610300</v>
          </cell>
          <cell r="BU6">
            <v>4297890550</v>
          </cell>
          <cell r="BV6">
            <v>1163400</v>
          </cell>
          <cell r="BZ6">
            <v>1393029522</v>
          </cell>
          <cell r="CA6">
            <v>257460</v>
          </cell>
          <cell r="CE6">
            <v>19724672451.989998</v>
          </cell>
          <cell r="CF6">
            <v>1600</v>
          </cell>
          <cell r="CJ6">
            <v>20482200000</v>
          </cell>
          <cell r="CK6">
            <v>2642</v>
          </cell>
          <cell r="CO6">
            <v>104111434620</v>
          </cell>
          <cell r="CP6">
            <v>85</v>
          </cell>
          <cell r="CT6">
            <v>28211905779.84</v>
          </cell>
          <cell r="CU6">
            <v>23040</v>
          </cell>
          <cell r="CY6">
            <v>2290841856</v>
          </cell>
          <cell r="CZ6">
            <v>1022150</v>
          </cell>
          <cell r="DD6">
            <v>0</v>
          </cell>
          <cell r="DE6">
            <v>210</v>
          </cell>
          <cell r="DI6">
            <v>175985600</v>
          </cell>
          <cell r="DJ6">
            <v>202176</v>
          </cell>
          <cell r="DN6">
            <v>7545839109.1199999</v>
          </cell>
          <cell r="DO6">
            <v>185184</v>
          </cell>
          <cell r="DS6">
            <v>3877264074.2399998</v>
          </cell>
          <cell r="DT6">
            <v>12000</v>
          </cell>
          <cell r="DX6">
            <v>0</v>
          </cell>
          <cell r="DY6">
            <v>300000</v>
          </cell>
          <cell r="EC6">
            <v>10923840000</v>
          </cell>
          <cell r="ED6">
            <v>50</v>
          </cell>
          <cell r="EH6">
            <v>4224482999</v>
          </cell>
          <cell r="EI6">
            <v>247475</v>
          </cell>
          <cell r="EM6">
            <v>11752646335.5</v>
          </cell>
          <cell r="EN6">
            <v>5000</v>
          </cell>
          <cell r="ER6">
            <v>761085000</v>
          </cell>
          <cell r="ES6">
            <v>4500</v>
          </cell>
          <cell r="EW6">
            <v>0</v>
          </cell>
          <cell r="EX6">
            <v>100</v>
          </cell>
          <cell r="FB6">
            <v>455144760</v>
          </cell>
          <cell r="FC6">
            <v>421</v>
          </cell>
          <cell r="FG6">
            <v>16497630339</v>
          </cell>
          <cell r="FH6">
            <v>21100</v>
          </cell>
          <cell r="FL6">
            <v>5683774000</v>
          </cell>
          <cell r="FM6">
            <v>5</v>
          </cell>
          <cell r="FQ6">
            <v>11315000000</v>
          </cell>
          <cell r="FR6">
            <v>14</v>
          </cell>
          <cell r="FV6">
            <v>809269533</v>
          </cell>
          <cell r="FW6">
            <v>6</v>
          </cell>
          <cell r="GA6">
            <v>7326974618</v>
          </cell>
          <cell r="GB6">
            <v>1</v>
          </cell>
          <cell r="GF6">
            <v>8398900000</v>
          </cell>
          <cell r="GG6">
            <v>524000</v>
          </cell>
          <cell r="GK6">
            <v>7576115980</v>
          </cell>
          <cell r="GL6">
            <v>0</v>
          </cell>
          <cell r="GP6">
            <v>0</v>
          </cell>
          <cell r="GQ6">
            <v>10400</v>
          </cell>
          <cell r="GU6">
            <v>4902094800</v>
          </cell>
          <cell r="GV6">
            <v>100</v>
          </cell>
          <cell r="GZ6">
            <v>1628989222</v>
          </cell>
          <cell r="HA6">
            <v>267</v>
          </cell>
          <cell r="HE6">
            <v>6611265173</v>
          </cell>
          <cell r="HF6">
            <v>150</v>
          </cell>
          <cell r="HK6">
            <v>7200</v>
          </cell>
          <cell r="HP6">
            <v>210</v>
          </cell>
          <cell r="HU6">
            <v>12</v>
          </cell>
          <cell r="HZ6">
            <v>20</v>
          </cell>
          <cell r="IJ6">
            <v>10</v>
          </cell>
          <cell r="IO6">
            <v>25</v>
          </cell>
          <cell r="JS6">
            <v>2560</v>
          </cell>
        </row>
        <row r="9">
          <cell r="AC9">
            <v>10000</v>
          </cell>
        </row>
        <row r="13">
          <cell r="DN13">
            <v>7545839109.1199999</v>
          </cell>
          <cell r="DS13">
            <v>3877264074.2399998</v>
          </cell>
        </row>
        <row r="14">
          <cell r="DJ14">
            <v>202176</v>
          </cell>
          <cell r="DN14">
            <v>7545839109.1199999</v>
          </cell>
          <cell r="DO14">
            <v>185184</v>
          </cell>
          <cell r="DS14">
            <v>3877264074.2399998</v>
          </cell>
          <cell r="DY14">
            <v>300000</v>
          </cell>
          <cell r="EC14">
            <v>10923840000</v>
          </cell>
        </row>
        <row r="15">
          <cell r="BQ15">
            <v>500000</v>
          </cell>
        </row>
        <row r="16">
          <cell r="BQ16">
            <v>4176000</v>
          </cell>
          <cell r="CZ16">
            <v>41775</v>
          </cell>
        </row>
        <row r="17">
          <cell r="AH17">
            <v>1230250</v>
          </cell>
          <cell r="AM17">
            <v>188000</v>
          </cell>
          <cell r="AR17">
            <v>150000</v>
          </cell>
          <cell r="BV17">
            <v>950000</v>
          </cell>
        </row>
        <row r="18">
          <cell r="BQ18">
            <v>1000000</v>
          </cell>
          <cell r="CZ18">
            <v>10000</v>
          </cell>
        </row>
        <row r="20">
          <cell r="BQ20">
            <v>502400</v>
          </cell>
        </row>
        <row r="22">
          <cell r="S22">
            <v>464</v>
          </cell>
        </row>
        <row r="23">
          <cell r="BQ23">
            <v>45231700</v>
          </cell>
        </row>
        <row r="28">
          <cell r="N28">
            <v>160150</v>
          </cell>
        </row>
        <row r="29">
          <cell r="AM29">
            <v>50000</v>
          </cell>
          <cell r="AR29">
            <v>25000</v>
          </cell>
          <cell r="CA29">
            <v>25000</v>
          </cell>
          <cell r="DE29">
            <v>200</v>
          </cell>
        </row>
        <row r="30">
          <cell r="BQ30">
            <v>5000000</v>
          </cell>
          <cell r="CK30">
            <v>2210</v>
          </cell>
          <cell r="CO30">
            <v>75620408000</v>
          </cell>
          <cell r="CZ30">
            <v>500000</v>
          </cell>
        </row>
        <row r="33">
          <cell r="AW33">
            <v>10</v>
          </cell>
          <cell r="BA33">
            <v>1200000000</v>
          </cell>
        </row>
        <row r="37">
          <cell r="N37">
            <v>499200</v>
          </cell>
          <cell r="AW37">
            <v>30</v>
          </cell>
          <cell r="BA37">
            <v>42061800000</v>
          </cell>
        </row>
        <row r="39">
          <cell r="N39">
            <v>100000</v>
          </cell>
        </row>
        <row r="40">
          <cell r="N40">
            <v>206105</v>
          </cell>
        </row>
        <row r="41">
          <cell r="BQ41">
            <v>1800000</v>
          </cell>
          <cell r="CZ41">
            <v>18000</v>
          </cell>
        </row>
        <row r="42">
          <cell r="CP42">
            <v>77</v>
          </cell>
        </row>
        <row r="43">
          <cell r="CP43">
            <v>8</v>
          </cell>
          <cell r="CT43">
            <v>2756805779.8400002</v>
          </cell>
        </row>
        <row r="46">
          <cell r="AC46">
            <v>12000</v>
          </cell>
        </row>
        <row r="48">
          <cell r="BG48">
            <v>300</v>
          </cell>
          <cell r="BK48">
            <v>5265328933.1999998</v>
          </cell>
          <cell r="EX48">
            <v>100</v>
          </cell>
        </row>
        <row r="50">
          <cell r="BG50">
            <v>200</v>
          </cell>
          <cell r="BK50">
            <v>2730960000</v>
          </cell>
        </row>
        <row r="52">
          <cell r="N52">
            <v>100000</v>
          </cell>
        </row>
        <row r="54">
          <cell r="X54">
            <v>270000</v>
          </cell>
        </row>
        <row r="55">
          <cell r="BQ55">
            <v>2200000</v>
          </cell>
        </row>
        <row r="56">
          <cell r="AC56">
            <v>5000</v>
          </cell>
          <cell r="AR56">
            <v>5000</v>
          </cell>
          <cell r="BV56">
            <v>200000</v>
          </cell>
          <cell r="ED56">
            <v>50</v>
          </cell>
          <cell r="EI56">
            <v>10000</v>
          </cell>
          <cell r="EM56">
            <v>1248155538</v>
          </cell>
          <cell r="GV56">
            <v>100</v>
          </cell>
          <cell r="HA56">
            <v>267</v>
          </cell>
        </row>
        <row r="57">
          <cell r="AC57">
            <v>70000</v>
          </cell>
          <cell r="AM57">
            <v>36000</v>
          </cell>
          <cell r="AR57">
            <v>3660</v>
          </cell>
          <cell r="AW57">
            <v>20</v>
          </cell>
          <cell r="BA57">
            <v>2066941800</v>
          </cell>
          <cell r="BB57">
            <v>50</v>
          </cell>
          <cell r="BF57">
            <v>4759401550</v>
          </cell>
        </row>
        <row r="58">
          <cell r="BB58">
            <v>25</v>
          </cell>
        </row>
        <row r="59">
          <cell r="AC59">
            <v>26200</v>
          </cell>
        </row>
        <row r="60">
          <cell r="AH60">
            <v>50000</v>
          </cell>
          <cell r="AW60">
            <v>16</v>
          </cell>
          <cell r="BA60">
            <v>8185892000</v>
          </cell>
          <cell r="EM60">
            <v>10147800000</v>
          </cell>
          <cell r="ER60">
            <v>761085000</v>
          </cell>
          <cell r="ES60">
            <v>4500</v>
          </cell>
        </row>
        <row r="61">
          <cell r="CF61">
            <v>1600</v>
          </cell>
        </row>
        <row r="62">
          <cell r="AH62">
            <v>307200</v>
          </cell>
          <cell r="AR62">
            <v>40800</v>
          </cell>
        </row>
        <row r="63">
          <cell r="CA63">
            <v>86400</v>
          </cell>
        </row>
        <row r="67">
          <cell r="DD67">
            <v>0</v>
          </cell>
        </row>
        <row r="69">
          <cell r="BP69">
            <v>2392721794</v>
          </cell>
          <cell r="CY69">
            <v>2290841856</v>
          </cell>
        </row>
        <row r="71">
          <cell r="JS71">
            <v>2560</v>
          </cell>
        </row>
        <row r="79">
          <cell r="BG79">
            <v>1000</v>
          </cell>
        </row>
        <row r="81">
          <cell r="X81">
            <v>40000</v>
          </cell>
          <cell r="AM81">
            <v>200000</v>
          </cell>
          <cell r="AR81">
            <v>160000</v>
          </cell>
          <cell r="AW81">
            <v>12</v>
          </cell>
          <cell r="BA81">
            <v>14296000000</v>
          </cell>
          <cell r="BL81">
            <v>4</v>
          </cell>
          <cell r="BP81">
            <v>4288800000</v>
          </cell>
          <cell r="FC81">
            <v>64</v>
          </cell>
          <cell r="FG81">
            <v>4288800000</v>
          </cell>
          <cell r="FR81">
            <v>4</v>
          </cell>
          <cell r="FV81">
            <v>714800000</v>
          </cell>
          <cell r="FW81">
            <v>4</v>
          </cell>
          <cell r="GA81">
            <v>5718400000</v>
          </cell>
          <cell r="GB81">
            <v>1</v>
          </cell>
          <cell r="GF81">
            <v>8398900000</v>
          </cell>
        </row>
        <row r="84">
          <cell r="FC84">
            <v>7</v>
          </cell>
        </row>
        <row r="86">
          <cell r="GG86">
            <v>501000</v>
          </cell>
        </row>
        <row r="91">
          <cell r="AC91">
            <v>5000000</v>
          </cell>
        </row>
        <row r="99">
          <cell r="AR99">
            <v>59900</v>
          </cell>
        </row>
      </sheetData>
      <sheetData sheetId="1">
        <row r="13">
          <cell r="G13">
            <v>75</v>
          </cell>
        </row>
        <row r="16">
          <cell r="G16">
            <v>2210</v>
          </cell>
        </row>
        <row r="17">
          <cell r="G17">
            <v>85</v>
          </cell>
        </row>
        <row r="19">
          <cell r="G19">
            <v>106</v>
          </cell>
        </row>
        <row r="22">
          <cell r="G22">
            <v>4</v>
          </cell>
        </row>
        <row r="24">
          <cell r="G24">
            <v>1</v>
          </cell>
        </row>
        <row r="40">
          <cell r="G40">
            <v>68610300</v>
          </cell>
        </row>
        <row r="41">
          <cell r="G41">
            <v>386460</v>
          </cell>
        </row>
        <row r="42">
          <cell r="G42">
            <v>5283200</v>
          </cell>
        </row>
        <row r="43">
          <cell r="G43">
            <v>1567450</v>
          </cell>
        </row>
        <row r="44">
          <cell r="G44">
            <v>474000</v>
          </cell>
        </row>
        <row r="46">
          <cell r="G46">
            <v>100</v>
          </cell>
        </row>
        <row r="55">
          <cell r="G55">
            <v>202176</v>
          </cell>
        </row>
        <row r="56">
          <cell r="G56">
            <v>185184</v>
          </cell>
        </row>
      </sheetData>
      <sheetData sheetId="2"/>
      <sheetData sheetId="3">
        <row r="6">
          <cell r="AF6">
            <v>6</v>
          </cell>
          <cell r="BA6">
            <v>6</v>
          </cell>
        </row>
        <row r="7">
          <cell r="V7">
            <v>258</v>
          </cell>
          <cell r="AF7">
            <v>6</v>
          </cell>
          <cell r="BA7">
            <v>6</v>
          </cell>
          <cell r="EJ7">
            <v>210000</v>
          </cell>
          <cell r="EX7">
            <v>10000</v>
          </cell>
        </row>
        <row r="11">
          <cell r="T11">
            <v>75</v>
          </cell>
        </row>
        <row r="12">
          <cell r="P12">
            <v>1804</v>
          </cell>
          <cell r="AV12">
            <v>106</v>
          </cell>
          <cell r="BC12">
            <v>6</v>
          </cell>
          <cell r="BF12">
            <v>23040</v>
          </cell>
          <cell r="DQ12">
            <v>1572275</v>
          </cell>
          <cell r="DV12">
            <v>150164</v>
          </cell>
          <cell r="DZ12">
            <v>333000</v>
          </cell>
          <cell r="EQ12">
            <v>524000</v>
          </cell>
          <cell r="ES12">
            <v>2560</v>
          </cell>
          <cell r="EU12">
            <v>8530</v>
          </cell>
        </row>
      </sheetData>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8" Type="http://schemas.openxmlformats.org/officeDocument/2006/relationships/hyperlink" Target="file:///F:\taynguyen05\Downloads\t&#7893;ng%20h&#7907;p%20full\Q&#272;%204015%20phe%20duy&#7879;t%20206.105%20test%20_&#272;&#7913;c%20(l&#244;%202).pdf" TargetMode="External"/><Relationship Id="rId13" Type="http://schemas.openxmlformats.org/officeDocument/2006/relationships/hyperlink" Target="file:///F:\taynguyen05\Downloads\t&#7893;ng%20h&#7907;p%20full\Q&#272;%204138%20tiep%20nhan%20vien%20tro%20m%20%20ph%20m%20Ba%20Lan%20final.signed.pdf" TargetMode="External"/><Relationship Id="rId18" Type="http://schemas.openxmlformats.org/officeDocument/2006/relationships/hyperlink" Target="file:///F:\taynguyen05\Downloads\t&#7893;ng%20h&#7907;p%20full\Q&#272;%204358_&#7842;%20r&#7853;p_Ph&#226;n%20b&#7893;%20v&#7853;t%20t&#432;%20y%20t&#7871;.pdf" TargetMode="External"/><Relationship Id="rId26" Type="http://schemas.openxmlformats.org/officeDocument/2006/relationships/hyperlink" Target="file:///F:\taynguyen05\Downloads\t&#7893;ng%20h&#7907;p%20full\Q&#272;%203735_H&#224;n%20Qu&#7889;c-KOICA_b&#417;m%20kim%20ti&#234;m%20h&#7897;p%20an%20to&#224;n.pdf" TargetMode="External"/><Relationship Id="rId39" Type="http://schemas.openxmlformats.org/officeDocument/2006/relationships/hyperlink" Target="file:///F:\taynguyen05\Downloads\t&#7893;ng%20h&#7907;p%20full\Q&#272;%204398%20.signed%20m&#7899;i.pdf" TargetMode="External"/><Relationship Id="rId3" Type="http://schemas.openxmlformats.org/officeDocument/2006/relationships/hyperlink" Target="file:///F:\taynguyen05\Downloads\t&#7893;ng%20h&#7907;p%20full\Q&#272;%202795%20&#273;i&#7873;u%20ch&#7881;nh%20b&#417;m%20kim%20ti&#234;m%20COVAX.signed.pdf" TargetMode="External"/><Relationship Id="rId21" Type="http://schemas.openxmlformats.org/officeDocument/2006/relationships/hyperlink" Target="file:///F:\taynguyen05\Downloads\t&#7893;ng%20h&#7907;p%20full\Q&#272;%201803_WHO_sinh%20ph&#7849;m.%20v&#7853;t%20t&#432;%20ti&#234;u%20hao.pdf" TargetMode="External"/><Relationship Id="rId34" Type="http://schemas.openxmlformats.org/officeDocument/2006/relationships/hyperlink" Target="file:///F:\taynguyen05\Downloads\t&#7893;ng%20h&#7907;p%20full\Q&#272;%204362%20-%202tr%20li&#7873;u%20vaccine%20TQ.pdf" TargetMode="External"/><Relationship Id="rId42" Type="http://schemas.openxmlformats.org/officeDocument/2006/relationships/hyperlink" Target="file:///F:\taynguyen05\Downloads\t&#7893;ng%20h&#7907;p%20full\Q&#272;%204499%201600%20h&#242;m%20l&#7841;nh%20JICA.signed.pdf" TargetMode="External"/><Relationship Id="rId7" Type="http://schemas.openxmlformats.org/officeDocument/2006/relationships/hyperlink" Target="file:///F:\taynguyen05\Downloads\t&#7893;ng%20h&#7907;p%20full\Q&#272;%204343%20CHAI.pdf" TargetMode="External"/><Relationship Id="rId12" Type="http://schemas.openxmlformats.org/officeDocument/2006/relationships/hyperlink" Target="file:///F:\taynguyen05\Downloads\t&#7893;ng%20h&#7907;p%20full\Q&#272;%203374%20tiep%20nhan%20160150%20test%20_&#272;&#7913;c%20(l&#244;%201).signed.pdf" TargetMode="External"/><Relationship Id="rId17" Type="http://schemas.openxmlformats.org/officeDocument/2006/relationships/hyperlink" Target="file:///F:\taynguyen05\Downloads\t&#7893;ng%20h&#7907;p%20full\Q&#272;%203971_H&#224;n%20Qu&#7889;c%20Golden%20FEP_test%20x&#233;t%20nghi&#7879;m%20KN.pdf" TargetMode="External"/><Relationship Id="rId25" Type="http://schemas.openxmlformats.org/officeDocument/2006/relationships/hyperlink" Target="file:///F:\taynguyen05\Downloads\t&#7893;ng%20h&#7907;p%20full\Q&#272;%204066_UNICEF_%208%20t&#7911;%20&#226;m%20s&#226;u.pdf" TargetMode="External"/><Relationship Id="rId33" Type="http://schemas.openxmlformats.org/officeDocument/2006/relationships/hyperlink" Target="file:///F:\taynguyen05\Downloads\t&#7893;ng%20h&#7907;p%20full\Q&#272;%204522%20vien%20tro%20Singapore%20Final.signed.pdf" TargetMode="External"/><Relationship Id="rId38" Type="http://schemas.openxmlformats.org/officeDocument/2006/relationships/hyperlink" Target="file:///F:\taynguyen05\Downloads\t&#7893;ng%20h&#7907;p%20full\Q&#272;%204465%20Phan%20bo%20test%20PCR%20l&#7847;n%201%20(2).signed.pdf" TargetMode="External"/><Relationship Id="rId46" Type="http://schemas.openxmlformats.org/officeDocument/2006/relationships/printerSettings" Target="../printerSettings/printerSettings1.bin"/><Relationship Id="rId2" Type="http://schemas.openxmlformats.org/officeDocument/2006/relationships/hyperlink" Target="file:///F:\taynguyen05\Downloads\t&#7893;ng%20h&#7907;p%20full\Q&#272;%204044%20AZ%20&#218;c.pdf" TargetMode="External"/><Relationship Id="rId16" Type="http://schemas.openxmlformats.org/officeDocument/2006/relationships/hyperlink" Target="file:///F:\taynguyen05\Downloads\t&#7893;ng%20h&#7907;p%20full\Q&#272;%203770%20ph&#226;n%20b&#7893;%20CSK%20SARAYA.signed.pdf" TargetMode="External"/><Relationship Id="rId20" Type="http://schemas.openxmlformats.org/officeDocument/2006/relationships/hyperlink" Target="file:///F:\taynguyen05\Downloads\t&#7893;ng%20h&#7907;p%20full\Q&#272;%201662_COVAX_4.176.000%20li&#7873;u%20AZ.pdf" TargetMode="External"/><Relationship Id="rId29" Type="http://schemas.openxmlformats.org/officeDocument/2006/relationships/hyperlink" Target="file:///F:\taynguyen05\Downloads\t&#7893;ng%20h&#7907;p%20full\Q&#272;%202553%20-%20&#7842;%20r&#7853;p_V&#7853;t%20t&#432;%20y%20t&#7871;.pdf" TargetMode="External"/><Relationship Id="rId41" Type="http://schemas.openxmlformats.org/officeDocument/2006/relationships/hyperlink" Target="file:///F:\taynguyen05\Downloads\t&#7893;ng%20h&#7907;p%20full\Q&#272;%204447%2016%20m&#225;y%20th&#7903;%20Temasek.signed.pdf" TargetMode="External"/><Relationship Id="rId1" Type="http://schemas.openxmlformats.org/officeDocument/2006/relationships/hyperlink" Target="file:///F:\taynguyen05\Downloads\t&#7893;ng%20h&#7907;p%20full\Q&#272;%203765%20VT%20Th&#7909;y%20S&#7929;.pdf" TargetMode="External"/><Relationship Id="rId6" Type="http://schemas.openxmlformats.org/officeDocument/2006/relationships/hyperlink" Target="file:///F:\taynguyen05\Downloads\t&#7893;ng%20h&#7907;p%20full\Q&#272;%204309%20ph&#226;n%20b&#7893;%20kh&#7849;u%20trang%20&#272;&#7891;ng%20Th&#225;p.pdf" TargetMode="External"/><Relationship Id="rId11" Type="http://schemas.openxmlformats.org/officeDocument/2006/relationships/hyperlink" Target="file:///F:\taynguyen05\Downloads\t&#7893;ng%20h&#7907;p%20full\Q&#272;%203374%20tiep%20nhan%20160150%20test%20_&#272;&#7913;c%20(l&#244;%201).signed.pdf" TargetMode="External"/><Relationship Id="rId24" Type="http://schemas.openxmlformats.org/officeDocument/2006/relationships/hyperlink" Target="file:///F:\taynguyen05\Downloads\t&#7893;ng%20h&#7907;p%20full\Q&#272;%204057_Hoa%20K&#7923;_77%20t&#7911;%20l&#7841;nh%20b&#7843;o%20qu&#7843;n%20vaccine.pdf" TargetMode="External"/><Relationship Id="rId32" Type="http://schemas.openxmlformats.org/officeDocument/2006/relationships/hyperlink" Target="file:///F:\taynguyen05\Downloads\t&#7893;ng%20h&#7907;p%20full\Q&#272;%204118_CH%20S&#233;c_vaccine%20AZ%20v&#224;%20Moderna.pdf" TargetMode="External"/><Relationship Id="rId37" Type="http://schemas.openxmlformats.org/officeDocument/2006/relationships/hyperlink" Target="file:///F:\taynguyen05\Downloads\t&#7893;ng%20h&#7907;p%20full\Q&#272;%204602%20ph&#226;n%20b&#7893;%20vi&#7879;n%20tr&#7907;%20ng&#432;&#7901;i%20vi&#7879;t%20t&#7841;i%20Hoa%20K&#7923;.signed.pdf" TargetMode="External"/><Relationship Id="rId40" Type="http://schemas.openxmlformats.org/officeDocument/2006/relationships/hyperlink" Target="file:///F:\taynguyen05\Downloads\t&#7893;ng%20h&#7907;p%20full\Q&#272;%204398%20.signed%20m&#7899;i.pdf" TargetMode="External"/><Relationship Id="rId45" Type="http://schemas.openxmlformats.org/officeDocument/2006/relationships/hyperlink" Target="file:///F:\taynguyen05\Downloads\t&#7893;ng%20h&#7907;p%20full\Q&#272;%204702%20H&#224;n%20Qu&#7889;c%20vt%20PCR.signed.pdf" TargetMode="External"/><Relationship Id="rId5" Type="http://schemas.openxmlformats.org/officeDocument/2006/relationships/hyperlink" Target="file:///F:\taynguyen05\Downloads\t&#7893;ng%20h&#7907;p%20full\Q&#272;%204249%20Ph&#226;n%20b&#7893;%20200%20m&#225;y%20oxy%20&#272;&#224;i%20Loan.pdf" TargetMode="External"/><Relationship Id="rId15" Type="http://schemas.openxmlformats.org/officeDocument/2006/relationships/hyperlink" Target="file:///F:\taynguyen05\Downloads\t&#7893;ng%20h&#7907;p%20full\Q&#272;%201955%20-COVAC%20Facility-Vien%20VSDTTW-4trieu%20bom%20kim%20tiem-Quyet%20dinh%20phe%20duyet.signed.pdf" TargetMode="External"/><Relationship Id="rId23" Type="http://schemas.openxmlformats.org/officeDocument/2006/relationships/hyperlink" Target="file:///F:\taynguyen05\Downloads\t&#7893;ng%20h&#7907;p%20full\Q&#272;%204072_COVAX_chi&#7871;n%20d&#7883;ch%20ti&#234;m%20vaccine.pdf" TargetMode="External"/><Relationship Id="rId28" Type="http://schemas.openxmlformats.org/officeDocument/2006/relationships/hyperlink" Target="file:///F:\taynguyen05\Downloads\t&#7893;ng%20h&#7907;p%20full\Q&#272;%203541_COVAX%20Hoa%20K&#7923;_3.000.060%20Moderna.pdf" TargetMode="External"/><Relationship Id="rId36" Type="http://schemas.openxmlformats.org/officeDocument/2006/relationships/hyperlink" Target="file:///F:\taynguyen05\Downloads\t&#7893;ng%20h&#7907;p%20full\Q&#272;%204102%20vi&#7879;n%20tr&#7907;%20ng&#432;&#7901;i%20Vi&#7879;t%20t&#7841;i%20Hoa%20K&#7923;.signed.pdf" TargetMode="External"/><Relationship Id="rId10" Type="http://schemas.openxmlformats.org/officeDocument/2006/relationships/hyperlink" Target="file:///F:\taynguyen05\Downloads\t&#7893;ng%20h&#7907;p%20full\Q&#272;%204236%20tiep%20nhan%20179.440%20(lo%203)%20test%20kit%20xn%202.9.21.signed.pdf" TargetMode="External"/><Relationship Id="rId19" Type="http://schemas.openxmlformats.org/officeDocument/2006/relationships/hyperlink" Target="file:///F:\taynguyen05\Downloads\t&#7893;ng%20h&#7907;p%20full\CV%204338_H&#224;%20T&#297;nh%20g&#7917;i_&#272;Y%20ti&#7871;p%20nh&#7853;n%205223.pdf" TargetMode="External"/><Relationship Id="rId31" Type="http://schemas.openxmlformats.org/officeDocument/2006/relationships/hyperlink" Target="file:///F:\taynguyen05\Downloads\t&#7893;ng%20h&#7907;p%20full\Q&#272;%203059%20BKT%20hop%20an%20toan%20COVAX.pdf" TargetMode="External"/><Relationship Id="rId44" Type="http://schemas.openxmlformats.org/officeDocument/2006/relationships/hyperlink" Target="file:///F:\taynguyen05\Downloads\t&#7893;ng%20h&#7907;p%20full\Q&#272;%204690%20v&#7853;t%20t&#432;%20y%20t&#7871;%20Nh&#7853;t%20B&#7843;n.signed.pdf" TargetMode="External"/><Relationship Id="rId4" Type="http://schemas.openxmlformats.org/officeDocument/2006/relationships/hyperlink" Target="file:///F:\taynguyen05\Downloads\t&#7893;ng%20h&#7907;p%20full\Q&#272;%204192_&#7844;n%20&#272;&#7897;_Ph&#226;n%20b&#7893;%20300%20m&#225;y%20t&#7841;o%20oxy.pdf" TargetMode="External"/><Relationship Id="rId9" Type="http://schemas.openxmlformats.org/officeDocument/2006/relationships/hyperlink" Target="file:///F:\taynguyen05\Downloads\t&#7893;ng%20h&#7907;p%20full\Q&#272;%204015%20phe%20duy&#7879;t%20206.105%20test%20_&#272;&#7913;c%20(l&#244;%202).pdf" TargetMode="External"/><Relationship Id="rId14" Type="http://schemas.openxmlformats.org/officeDocument/2006/relationships/hyperlink" Target="file:///F:\taynguyen05\Downloads\t&#7893;ng%20h&#7907;p%20full\Q&#272;%201802%20-UNICEF-Vien%20VSDTTW-Bom%20kim%20tiem-Quyet%20dinh%20revised.signed.pdf" TargetMode="External"/><Relationship Id="rId22" Type="http://schemas.openxmlformats.org/officeDocument/2006/relationships/hyperlink" Target="file:///F:\taynguyen05\Downloads\t&#7893;ng%20h&#7907;p%20full\Q&#272;%204151_&#7844;n%20&#272;&#7897;_300%20m&#225;y%20t&#7841;o%20oxy.100%20t&#7845;n%20oxy%20l&#7887;ng.pdf" TargetMode="External"/><Relationship Id="rId27" Type="http://schemas.openxmlformats.org/officeDocument/2006/relationships/hyperlink" Target="file:///F:\taynguyen05\Downloads\t&#7893;ng%20h&#7907;p%20full\Q&#272;%203349_COVAX%20Hoa%20K&#7923;_2tr%20li&#7873;u%20Moderna.pdf" TargetMode="External"/><Relationship Id="rId30" Type="http://schemas.openxmlformats.org/officeDocument/2006/relationships/hyperlink" Target="file:///F:\taynguyen05\Downloads\t&#7893;ng%20h&#7907;p%20full\Q&#272;%203001_Nh&#7853;t%20SARAYA_143.500%20c&#7891;n%20s&#225;t%20khu&#7849;n.pdf" TargetMode="External"/><Relationship Id="rId35" Type="http://schemas.openxmlformats.org/officeDocument/2006/relationships/hyperlink" Target="file:///F:\taynguyen05\Downloads\t&#7893;ng%20h&#7907;p%20full\Q&#272;%204219_H&#224;n%20Qu&#7889;c%20Golden%20FEP_ph&#226;n%20b&#7893;%20test%20KN.pdf" TargetMode="External"/><Relationship Id="rId43" Type="http://schemas.openxmlformats.org/officeDocument/2006/relationships/hyperlink" Target="file:///F:\taynguyen05\Downloads\t&#7893;ng%20h&#7907;p%20full\Q&#272;%204519%20kh&#7849;u%20trang%20&#218;c.signed.pdf"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5546875" defaultRowHeight="1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HZ90"/>
  <sheetViews>
    <sheetView zoomScale="70" zoomScaleNormal="70" workbookViewId="0">
      <selection activeCell="I15" sqref="I15"/>
    </sheetView>
  </sheetViews>
  <sheetFormatPr defaultColWidth="9.140625" defaultRowHeight="14.25"/>
  <cols>
    <col min="1" max="1" width="4.7109375" style="72" bestFit="1" customWidth="1"/>
    <col min="2" max="2" width="12.28515625" style="72" bestFit="1" customWidth="1"/>
    <col min="3" max="3" width="23.85546875" style="72" customWidth="1"/>
    <col min="4" max="4" width="20.7109375" style="72" customWidth="1"/>
    <col min="5" max="5" width="11.28515625" style="72" customWidth="1"/>
    <col min="6" max="6" width="13" style="77" customWidth="1"/>
    <col min="7" max="7" width="61" style="72" customWidth="1"/>
    <col min="8" max="8" width="14.85546875" style="72" customWidth="1"/>
    <col min="9" max="9" width="20.28515625" style="89" customWidth="1"/>
    <col min="10" max="10" width="15.28515625" style="72" hidden="1" customWidth="1"/>
    <col min="11" max="11" width="17" style="72" customWidth="1"/>
    <col min="12" max="12" width="21.7109375" style="72" hidden="1" customWidth="1"/>
    <col min="13" max="13" width="19.7109375" style="72" customWidth="1"/>
    <col min="14" max="14" width="12.85546875" style="72" bestFit="1" customWidth="1"/>
    <col min="15" max="15" width="15.28515625" style="77" customWidth="1"/>
    <col min="16" max="16" width="6" style="77" customWidth="1"/>
    <col min="17" max="17" width="14.28515625" style="80" customWidth="1"/>
    <col min="18" max="18" width="20.140625" style="80" bestFit="1" customWidth="1"/>
    <col min="19" max="19" width="11" style="72" bestFit="1" customWidth="1"/>
    <col min="20" max="20" width="11.140625" style="72" customWidth="1"/>
    <col min="21" max="21" width="9" style="72" bestFit="1" customWidth="1"/>
    <col min="22" max="22" width="14.7109375" style="72" customWidth="1"/>
    <col min="23" max="23" width="18.140625" style="72" bestFit="1" customWidth="1"/>
    <col min="24" max="24" width="11" style="72" bestFit="1" customWidth="1"/>
    <col min="25" max="25" width="11.7109375" style="72" bestFit="1" customWidth="1"/>
    <col min="26" max="26" width="10" style="72" customWidth="1"/>
    <col min="27" max="27" width="15.28515625" style="72" bestFit="1" customWidth="1"/>
    <col min="28" max="28" width="18.140625" style="72" bestFit="1" customWidth="1"/>
    <col min="29" max="29" width="14.7109375" style="72" bestFit="1" customWidth="1"/>
    <col min="30" max="30" width="10.28515625" style="72" customWidth="1"/>
    <col min="31" max="31" width="5.7109375" style="72" customWidth="1"/>
    <col min="32" max="32" width="13.28515625" style="72" customWidth="1"/>
    <col min="33" max="33" width="16.85546875" style="72" bestFit="1" customWidth="1"/>
    <col min="34" max="34" width="12.28515625" style="72" bestFit="1" customWidth="1"/>
    <col min="35" max="35" width="11.7109375" style="72" bestFit="1" customWidth="1"/>
    <col min="36" max="36" width="9.28515625" style="72" customWidth="1"/>
    <col min="37" max="37" width="14.28515625" style="72" bestFit="1" customWidth="1"/>
    <col min="38" max="38" width="16.85546875" style="72" bestFit="1" customWidth="1"/>
    <col min="39" max="39" width="12.28515625" style="72" bestFit="1" customWidth="1"/>
    <col min="40" max="40" width="11.7109375" style="72" bestFit="1" customWidth="1"/>
    <col min="41" max="41" width="13.28515625" style="89" bestFit="1" customWidth="1"/>
    <col min="42" max="42" width="15.28515625" style="72" bestFit="1" customWidth="1"/>
    <col min="43" max="43" width="18.140625" style="72" bestFit="1" customWidth="1"/>
    <col min="44" max="44" width="8.140625" style="72" customWidth="1"/>
    <col min="45" max="45" width="11.28515625" style="72" customWidth="1"/>
    <col min="46" max="46" width="15.28515625" style="89" customWidth="1"/>
    <col min="47" max="47" width="17.28515625" style="72" bestFit="1" customWidth="1"/>
    <col min="48" max="48" width="21.28515625" style="89" bestFit="1" customWidth="1"/>
    <col min="49" max="49" width="8.140625" style="72" customWidth="1"/>
    <col min="50" max="50" width="13.140625" style="72" bestFit="1" customWidth="1"/>
    <col min="51" max="51" width="5.7109375" style="72" customWidth="1"/>
    <col min="52" max="52" width="13.140625" style="72" customWidth="1"/>
    <col min="53" max="53" width="16.85546875" style="72" bestFit="1" customWidth="1"/>
    <col min="54" max="54" width="8.140625" style="72" customWidth="1"/>
    <col min="55" max="55" width="13.140625" style="72" bestFit="1" customWidth="1"/>
    <col min="56" max="56" width="5.7109375" style="72" customWidth="1"/>
    <col min="57" max="57" width="13.140625" style="72" customWidth="1"/>
    <col min="58" max="58" width="18.140625" style="72" bestFit="1" customWidth="1"/>
    <col min="59" max="59" width="9.28515625" style="72" bestFit="1" customWidth="1"/>
    <col min="60" max="60" width="14.28515625" style="72" bestFit="1" customWidth="1"/>
    <col min="61" max="61" width="10.28515625" style="72" bestFit="1" customWidth="1"/>
    <col min="62" max="62" width="16" style="72" bestFit="1" customWidth="1"/>
    <col min="63" max="64" width="16.85546875" style="72" bestFit="1" customWidth="1"/>
    <col min="65" max="65" width="9" style="72" customWidth="1"/>
    <col min="66" max="66" width="10" style="72" customWidth="1"/>
    <col min="67" max="67" width="12.7109375" style="72" bestFit="1" customWidth="1"/>
    <col min="68" max="68" width="17.28515625" style="72" bestFit="1" customWidth="1"/>
    <col min="69" max="69" width="13" style="72" bestFit="1" customWidth="1"/>
    <col min="70" max="70" width="9" style="72" customWidth="1"/>
    <col min="71" max="71" width="8" style="89" customWidth="1"/>
    <col min="72" max="72" width="9" style="72" customWidth="1"/>
    <col min="73" max="73" width="10" style="72" customWidth="1"/>
    <col min="74" max="74" width="12.28515625" style="72" customWidth="1"/>
    <col min="75" max="75" width="9" style="72" customWidth="1"/>
    <col min="76" max="76" width="5.7109375" style="72" customWidth="1"/>
    <col min="77" max="77" width="12.140625" style="72" customWidth="1"/>
    <col min="78" max="78" width="19.28515625" style="72" bestFit="1" customWidth="1"/>
    <col min="79" max="79" width="10.85546875" style="72" bestFit="1" customWidth="1"/>
    <col min="80" max="80" width="9" style="72" customWidth="1"/>
    <col min="81" max="81" width="10" style="72" bestFit="1" customWidth="1"/>
    <col min="82" max="82" width="13.140625" style="72" bestFit="1" customWidth="1"/>
    <col min="83" max="83" width="20.28515625" style="72" bestFit="1" customWidth="1"/>
    <col min="84" max="84" width="8.140625" style="72" customWidth="1"/>
    <col min="85" max="85" width="9" style="72" customWidth="1"/>
    <col min="86" max="86" width="5.7109375" style="72" customWidth="1"/>
    <col min="87" max="87" width="15.28515625" style="72" bestFit="1" customWidth="1"/>
    <col min="88" max="88" width="18.140625" style="72" bestFit="1" customWidth="1"/>
    <col min="89" max="89" width="8.140625" style="72" customWidth="1"/>
    <col min="90" max="90" width="9" style="72" customWidth="1"/>
    <col min="91" max="91" width="5.7109375" style="72" customWidth="1"/>
    <col min="92" max="92" width="9" style="72" customWidth="1"/>
    <col min="93" max="93" width="5.7109375" style="72" customWidth="1"/>
    <col min="94" max="94" width="8.140625" style="72" customWidth="1"/>
    <col min="95" max="95" width="9" style="72" customWidth="1"/>
    <col min="96" max="96" width="5.7109375" style="72" customWidth="1"/>
    <col min="97" max="97" width="15" style="72" bestFit="1" customWidth="1"/>
    <col min="98" max="98" width="20" style="72" bestFit="1" customWidth="1"/>
    <col min="99" max="99" width="9.28515625" style="72" bestFit="1" customWidth="1"/>
    <col min="100" max="100" width="10.28515625" style="72" bestFit="1" customWidth="1"/>
    <col min="101" max="101" width="5.28515625" style="72" bestFit="1" customWidth="1"/>
    <col min="102" max="102" width="10.28515625" style="72" bestFit="1" customWidth="1"/>
    <col min="103" max="103" width="5.7109375" style="72" bestFit="1" customWidth="1"/>
    <col min="104" max="104" width="9.7109375" style="72" bestFit="1" customWidth="1"/>
    <col min="105" max="105" width="10.28515625" style="72" bestFit="1" customWidth="1"/>
    <col min="106" max="106" width="5.28515625" style="72" bestFit="1" customWidth="1"/>
    <col min="107" max="107" width="10.28515625" style="72" bestFit="1" customWidth="1"/>
    <col min="108" max="108" width="5.7109375" style="72" bestFit="1" customWidth="1"/>
    <col min="109" max="109" width="13" style="72" bestFit="1" customWidth="1"/>
    <col min="110" max="110" width="9" style="72" customWidth="1"/>
    <col min="111" max="111" width="5.7109375" style="72" customWidth="1"/>
    <col min="112" max="112" width="9" style="72" customWidth="1"/>
    <col min="113" max="113" width="5.7109375" style="72" customWidth="1"/>
    <col min="114" max="114" width="8.140625" style="72" customWidth="1"/>
    <col min="115" max="115" width="9" style="72" customWidth="1"/>
    <col min="116" max="116" width="5.7109375" style="72" customWidth="1"/>
    <col min="117" max="117" width="9" style="72" customWidth="1"/>
    <col min="118" max="118" width="5.7109375" style="72" customWidth="1"/>
    <col min="119" max="119" width="10.85546875" style="72" bestFit="1" customWidth="1"/>
    <col min="120" max="120" width="10.140625" style="72" customWidth="1"/>
    <col min="121" max="121" width="5.7109375" style="72" customWidth="1"/>
    <col min="122" max="122" width="15.7109375" style="72" customWidth="1"/>
    <col min="123" max="123" width="18.28515625" style="72" bestFit="1" customWidth="1"/>
    <col min="124" max="124" width="10.85546875" style="72" bestFit="1" customWidth="1"/>
    <col min="125" max="125" width="12.85546875" style="72" bestFit="1" customWidth="1"/>
    <col min="126" max="126" width="5.7109375" style="72" customWidth="1"/>
    <col min="127" max="127" width="15.7109375" style="72" customWidth="1"/>
    <col min="128" max="128" width="18.85546875" style="72" bestFit="1" customWidth="1"/>
    <col min="129" max="129" width="9.7109375" style="72" bestFit="1" customWidth="1"/>
    <col min="130" max="130" width="9" style="72" customWidth="1"/>
    <col min="131" max="131" width="5.7109375" style="72" customWidth="1"/>
    <col min="132" max="132" width="9" style="72" customWidth="1"/>
    <col min="133" max="133" width="5.7109375" style="72" customWidth="1"/>
    <col min="134" max="134" width="10.85546875" style="72" bestFit="1" customWidth="1"/>
    <col min="135" max="135" width="9.140625" style="72" customWidth="1"/>
    <col min="136" max="136" width="5.7109375" style="72" customWidth="1"/>
    <col min="137" max="137" width="13.140625" style="72" customWidth="1"/>
    <col min="138" max="138" width="19.85546875" style="72" bestFit="1" customWidth="1"/>
    <col min="139" max="139" width="8.140625" style="72" customWidth="1"/>
    <col min="140" max="140" width="9" style="72" customWidth="1"/>
    <col min="141" max="141" width="5.28515625" style="72" bestFit="1" customWidth="1"/>
    <col min="142" max="142" width="13" style="72" customWidth="1"/>
    <col min="143" max="143" width="9.7109375" style="72" customWidth="1"/>
    <col min="144" max="144" width="12.28515625" style="72" bestFit="1" customWidth="1"/>
    <col min="145" max="145" width="9" style="72" customWidth="1"/>
    <col min="146" max="146" width="14.85546875" style="72" bestFit="1" customWidth="1"/>
    <col min="147" max="147" width="15" style="72" customWidth="1"/>
    <col min="148" max="148" width="19.28515625" style="72" bestFit="1" customWidth="1"/>
    <col min="149" max="152" width="14.85546875" style="72" customWidth="1"/>
    <col min="153" max="153" width="16" style="72" bestFit="1" customWidth="1"/>
    <col min="154" max="154" width="8.140625" style="72" customWidth="1"/>
    <col min="155" max="155" width="9" style="72" customWidth="1"/>
    <col min="156" max="156" width="14.85546875" style="72" bestFit="1" customWidth="1"/>
    <col min="157" max="157" width="16.7109375" style="72" customWidth="1"/>
    <col min="158" max="158" width="17.28515625" style="72" bestFit="1" customWidth="1"/>
    <col min="159" max="159" width="13" style="72" bestFit="1" customWidth="1"/>
    <col min="160" max="160" width="9" style="72" customWidth="1"/>
    <col min="161" max="161" width="14.85546875" style="72" bestFit="1" customWidth="1"/>
    <col min="162" max="162" width="15" style="72" customWidth="1"/>
    <col min="163" max="163" width="18.28515625" style="72" bestFit="1" customWidth="1"/>
    <col min="164" max="164" width="8.140625" style="72" customWidth="1"/>
    <col min="165" max="165" width="9" style="72" customWidth="1"/>
    <col min="166" max="166" width="10" style="72" bestFit="1" customWidth="1"/>
    <col min="167" max="167" width="15" style="72" bestFit="1" customWidth="1"/>
    <col min="168" max="168" width="18.28515625" style="72" bestFit="1" customWidth="1"/>
    <col min="169" max="169" width="8.140625" style="72" customWidth="1"/>
    <col min="170" max="170" width="11.140625" style="72" bestFit="1" customWidth="1"/>
    <col min="171" max="171" width="10" style="72" bestFit="1" customWidth="1"/>
    <col min="172" max="172" width="15" style="72" bestFit="1" customWidth="1"/>
    <col min="173" max="173" width="16" style="72" bestFit="1" customWidth="1"/>
    <col min="174" max="174" width="9.28515625" style="72" bestFit="1" customWidth="1"/>
    <col min="175" max="175" width="9" style="72" customWidth="1"/>
    <col min="176" max="176" width="12.28515625" style="72" bestFit="1" customWidth="1"/>
    <col min="177" max="177" width="11.85546875" style="72" bestFit="1" customWidth="1"/>
    <col min="178" max="178" width="18" style="72" bestFit="1" customWidth="1"/>
    <col min="179" max="179" width="11.28515625" style="72" bestFit="1" customWidth="1"/>
    <col min="180" max="180" width="9" style="72" customWidth="1"/>
    <col min="181" max="181" width="10" style="72" customWidth="1"/>
    <col min="182" max="182" width="10.28515625" style="72" bestFit="1" customWidth="1"/>
    <col min="183" max="183" width="18.28515625" style="72" bestFit="1" customWidth="1"/>
    <col min="184" max="184" width="9.28515625" style="72" bestFit="1" customWidth="1"/>
    <col min="185" max="185" width="9" style="72" customWidth="1"/>
    <col min="186" max="186" width="10" style="72" customWidth="1"/>
    <col min="187" max="187" width="14" style="72" bestFit="1" customWidth="1"/>
    <col min="188" max="188" width="19" style="72" bestFit="1" customWidth="1"/>
    <col min="189" max="192" width="10.28515625" style="72" customWidth="1"/>
    <col min="193" max="193" width="16" style="72" bestFit="1" customWidth="1"/>
    <col min="194" max="197" width="10.28515625" style="72" customWidth="1"/>
    <col min="198" max="198" width="18.28515625" style="72" bestFit="1" customWidth="1"/>
    <col min="199" max="202" width="10.28515625" style="72" customWidth="1"/>
    <col min="203" max="203" width="18.85546875" style="72" bestFit="1" customWidth="1"/>
    <col min="204" max="213" width="14.28515625" style="72" customWidth="1"/>
    <col min="214" max="214" width="15.140625" style="72" bestFit="1" customWidth="1"/>
    <col min="215" max="215" width="9" style="72" customWidth="1"/>
    <col min="216" max="216" width="10" style="72" customWidth="1"/>
    <col min="217" max="217" width="15.7109375" style="72" bestFit="1" customWidth="1"/>
    <col min="218" max="218" width="20.28515625" style="72" bestFit="1" customWidth="1"/>
    <col min="219" max="219" width="12.85546875" style="72" bestFit="1" customWidth="1"/>
    <col min="220" max="220" width="9" style="72" customWidth="1"/>
    <col min="221" max="221" width="10" style="72" customWidth="1"/>
    <col min="222" max="222" width="14.7109375" style="72" customWidth="1"/>
    <col min="223" max="223" width="20.28515625" style="72" bestFit="1" customWidth="1"/>
    <col min="224" max="224" width="12.85546875" style="72" bestFit="1" customWidth="1"/>
    <col min="225" max="225" width="9" style="72" customWidth="1"/>
    <col min="226" max="226" width="5.7109375" style="72" customWidth="1"/>
    <col min="227" max="227" width="14.7109375" style="72" bestFit="1" customWidth="1"/>
    <col min="228" max="228" width="18.7109375" style="72" bestFit="1" customWidth="1"/>
    <col min="229" max="229" width="11.140625" style="72" bestFit="1" customWidth="1"/>
    <col min="230" max="230" width="9" style="72" customWidth="1"/>
    <col min="231" max="231" width="10" style="72" customWidth="1"/>
    <col min="232" max="232" width="9" style="72" customWidth="1"/>
    <col min="233" max="233" width="10" style="72" customWidth="1"/>
    <col min="234" max="16384" width="9.140625" style="72"/>
  </cols>
  <sheetData>
    <row r="1" spans="1:233" ht="15">
      <c r="A1" s="778" t="s">
        <v>634</v>
      </c>
      <c r="B1" s="778"/>
      <c r="C1" s="778"/>
      <c r="D1" s="778"/>
      <c r="E1" s="778"/>
      <c r="F1" s="778"/>
      <c r="G1" s="778"/>
      <c r="H1" s="778"/>
      <c r="I1" s="778"/>
      <c r="J1" s="778"/>
      <c r="K1" s="778"/>
      <c r="L1" s="778"/>
      <c r="M1" s="778"/>
      <c r="N1" s="142"/>
      <c r="FC1" s="143"/>
      <c r="FD1" s="144"/>
      <c r="FE1" s="144"/>
      <c r="FF1" s="144"/>
      <c r="FG1" s="142"/>
      <c r="GQ1" s="143"/>
      <c r="GR1" s="144"/>
      <c r="GS1" s="144"/>
      <c r="GT1" s="144"/>
      <c r="GU1" s="142"/>
    </row>
    <row r="2" spans="1:233">
      <c r="A2" s="779" t="s">
        <v>635</v>
      </c>
      <c r="B2" s="779"/>
      <c r="C2" s="779"/>
      <c r="D2" s="779"/>
      <c r="E2" s="779"/>
      <c r="F2" s="779"/>
      <c r="G2" s="779"/>
      <c r="H2" s="779"/>
      <c r="I2" s="779"/>
      <c r="J2" s="779"/>
      <c r="K2" s="779"/>
      <c r="L2" s="779"/>
      <c r="M2" s="779"/>
      <c r="N2" s="142"/>
      <c r="FC2" s="143"/>
      <c r="FD2" s="144"/>
      <c r="FE2" s="144"/>
      <c r="FF2" s="144"/>
      <c r="FG2" s="142"/>
      <c r="GQ2" s="143"/>
      <c r="GR2" s="144"/>
      <c r="GS2" s="144"/>
      <c r="GT2" s="144"/>
      <c r="GU2" s="142"/>
    </row>
    <row r="3" spans="1:233" ht="28.5" customHeight="1">
      <c r="A3" s="780" t="s">
        <v>0</v>
      </c>
      <c r="B3" s="783" t="s">
        <v>1</v>
      </c>
      <c r="C3" s="783" t="s">
        <v>633</v>
      </c>
      <c r="D3" s="783" t="s">
        <v>632</v>
      </c>
      <c r="E3" s="783" t="s">
        <v>2</v>
      </c>
      <c r="F3" s="783" t="s">
        <v>620</v>
      </c>
      <c r="G3" s="783" t="s">
        <v>47</v>
      </c>
      <c r="H3" s="796" t="s">
        <v>646</v>
      </c>
      <c r="I3" s="796"/>
      <c r="J3" s="796"/>
      <c r="K3" s="796"/>
      <c r="L3" s="796"/>
      <c r="M3" s="797"/>
      <c r="N3" s="800" t="s">
        <v>3</v>
      </c>
      <c r="O3" s="796"/>
      <c r="P3" s="796"/>
      <c r="Q3" s="796"/>
      <c r="R3" s="797"/>
      <c r="S3" s="786" t="s">
        <v>4</v>
      </c>
      <c r="T3" s="786"/>
      <c r="U3" s="786"/>
      <c r="V3" s="786"/>
      <c r="W3" s="786"/>
      <c r="X3" s="786" t="s">
        <v>5</v>
      </c>
      <c r="Y3" s="786"/>
      <c r="Z3" s="786"/>
      <c r="AA3" s="786"/>
      <c r="AB3" s="786"/>
      <c r="AC3" s="786" t="s">
        <v>6</v>
      </c>
      <c r="AD3" s="786"/>
      <c r="AE3" s="786"/>
      <c r="AF3" s="786"/>
      <c r="AG3" s="786"/>
      <c r="AH3" s="786" t="s">
        <v>7</v>
      </c>
      <c r="AI3" s="786"/>
      <c r="AJ3" s="786"/>
      <c r="AK3" s="786"/>
      <c r="AL3" s="786"/>
      <c r="AM3" s="786" t="s">
        <v>8</v>
      </c>
      <c r="AN3" s="786"/>
      <c r="AO3" s="786"/>
      <c r="AP3" s="786"/>
      <c r="AQ3" s="786"/>
      <c r="AR3" s="786" t="s">
        <v>9</v>
      </c>
      <c r="AS3" s="786"/>
      <c r="AT3" s="786"/>
      <c r="AU3" s="786"/>
      <c r="AV3" s="786"/>
      <c r="AW3" s="786" t="s">
        <v>10</v>
      </c>
      <c r="AX3" s="786"/>
      <c r="AY3" s="786"/>
      <c r="AZ3" s="786"/>
      <c r="BA3" s="786"/>
      <c r="BB3" s="786" t="s">
        <v>11</v>
      </c>
      <c r="BC3" s="786"/>
      <c r="BD3" s="786"/>
      <c r="BE3" s="786"/>
      <c r="BF3" s="786"/>
      <c r="BG3" s="786" t="s">
        <v>12</v>
      </c>
      <c r="BH3" s="786"/>
      <c r="BI3" s="786"/>
      <c r="BJ3" s="786"/>
      <c r="BK3" s="786"/>
      <c r="BL3" s="786" t="s">
        <v>13</v>
      </c>
      <c r="BM3" s="786"/>
      <c r="BN3" s="786"/>
      <c r="BO3" s="786"/>
      <c r="BP3" s="786"/>
      <c r="BQ3" s="786" t="s">
        <v>14</v>
      </c>
      <c r="BR3" s="786"/>
      <c r="BS3" s="786"/>
      <c r="BT3" s="786"/>
      <c r="BU3" s="786"/>
      <c r="BV3" s="786" t="s">
        <v>15</v>
      </c>
      <c r="BW3" s="786"/>
      <c r="BX3" s="786"/>
      <c r="BY3" s="786"/>
      <c r="BZ3" s="786"/>
      <c r="CA3" s="786" t="s">
        <v>16</v>
      </c>
      <c r="CB3" s="786"/>
      <c r="CC3" s="786"/>
      <c r="CD3" s="786"/>
      <c r="CE3" s="786"/>
      <c r="CF3" s="786" t="s">
        <v>17</v>
      </c>
      <c r="CG3" s="786"/>
      <c r="CH3" s="786"/>
      <c r="CI3" s="786"/>
      <c r="CJ3" s="786"/>
      <c r="CK3" s="786" t="s">
        <v>18</v>
      </c>
      <c r="CL3" s="786"/>
      <c r="CM3" s="786"/>
      <c r="CN3" s="786"/>
      <c r="CO3" s="786"/>
      <c r="CP3" s="786" t="s">
        <v>19</v>
      </c>
      <c r="CQ3" s="786"/>
      <c r="CR3" s="786"/>
      <c r="CS3" s="786"/>
      <c r="CT3" s="786"/>
      <c r="CU3" s="786" t="s">
        <v>20</v>
      </c>
      <c r="CV3" s="786"/>
      <c r="CW3" s="786"/>
      <c r="CX3" s="786"/>
      <c r="CY3" s="786"/>
      <c r="CZ3" s="786" t="s">
        <v>21</v>
      </c>
      <c r="DA3" s="786"/>
      <c r="DB3" s="786"/>
      <c r="DC3" s="786"/>
      <c r="DD3" s="786"/>
      <c r="DE3" s="786" t="s">
        <v>22</v>
      </c>
      <c r="DF3" s="786"/>
      <c r="DG3" s="786"/>
      <c r="DH3" s="786"/>
      <c r="DI3" s="786"/>
      <c r="DJ3" s="786" t="s">
        <v>23</v>
      </c>
      <c r="DK3" s="786"/>
      <c r="DL3" s="786"/>
      <c r="DM3" s="786"/>
      <c r="DN3" s="786"/>
      <c r="DO3" s="786" t="s">
        <v>24</v>
      </c>
      <c r="DP3" s="786"/>
      <c r="DQ3" s="786"/>
      <c r="DR3" s="786"/>
      <c r="DS3" s="786"/>
      <c r="DT3" s="786" t="s">
        <v>25</v>
      </c>
      <c r="DU3" s="786"/>
      <c r="DV3" s="786"/>
      <c r="DW3" s="786"/>
      <c r="DX3" s="786"/>
      <c r="DY3" s="786" t="s">
        <v>26</v>
      </c>
      <c r="DZ3" s="786"/>
      <c r="EA3" s="786"/>
      <c r="EB3" s="786"/>
      <c r="EC3" s="786"/>
      <c r="ED3" s="786" t="s">
        <v>27</v>
      </c>
      <c r="EE3" s="786"/>
      <c r="EF3" s="786"/>
      <c r="EG3" s="786"/>
      <c r="EH3" s="786"/>
      <c r="EI3" s="786" t="s">
        <v>28</v>
      </c>
      <c r="EJ3" s="786"/>
      <c r="EK3" s="786"/>
      <c r="EL3" s="786"/>
      <c r="EM3" s="786"/>
      <c r="EN3" s="786" t="s">
        <v>29</v>
      </c>
      <c r="EO3" s="786"/>
      <c r="EP3" s="786"/>
      <c r="EQ3" s="786"/>
      <c r="ER3" s="786"/>
      <c r="ES3" s="786" t="s">
        <v>30</v>
      </c>
      <c r="ET3" s="786"/>
      <c r="EU3" s="786"/>
      <c r="EV3" s="786"/>
      <c r="EW3" s="786"/>
      <c r="EX3" s="786" t="s">
        <v>31</v>
      </c>
      <c r="EY3" s="786"/>
      <c r="EZ3" s="786"/>
      <c r="FA3" s="786"/>
      <c r="FB3" s="786"/>
      <c r="FC3" s="792" t="s">
        <v>32</v>
      </c>
      <c r="FD3" s="793"/>
      <c r="FE3" s="793"/>
      <c r="FF3" s="793"/>
      <c r="FG3" s="794"/>
      <c r="FH3" s="786" t="s">
        <v>33</v>
      </c>
      <c r="FI3" s="786"/>
      <c r="FJ3" s="786"/>
      <c r="FK3" s="786"/>
      <c r="FL3" s="786"/>
      <c r="FM3" s="786" t="s">
        <v>34</v>
      </c>
      <c r="FN3" s="786"/>
      <c r="FO3" s="786"/>
      <c r="FP3" s="786"/>
      <c r="FQ3" s="786"/>
      <c r="FR3" s="786" t="s">
        <v>35</v>
      </c>
      <c r="FS3" s="786"/>
      <c r="FT3" s="786"/>
      <c r="FU3" s="786"/>
      <c r="FV3" s="786"/>
      <c r="FW3" s="786" t="s">
        <v>36</v>
      </c>
      <c r="FX3" s="786"/>
      <c r="FY3" s="786"/>
      <c r="FZ3" s="786"/>
      <c r="GA3" s="786"/>
      <c r="GB3" s="786" t="s">
        <v>37</v>
      </c>
      <c r="GC3" s="786"/>
      <c r="GD3" s="786"/>
      <c r="GE3" s="786"/>
      <c r="GF3" s="786"/>
      <c r="GG3" s="786" t="s">
        <v>38</v>
      </c>
      <c r="GH3" s="786"/>
      <c r="GI3" s="786"/>
      <c r="GJ3" s="786"/>
      <c r="GK3" s="786"/>
      <c r="GL3" s="786" t="s">
        <v>39</v>
      </c>
      <c r="GM3" s="786"/>
      <c r="GN3" s="786"/>
      <c r="GO3" s="786"/>
      <c r="GP3" s="786"/>
      <c r="GQ3" s="792" t="s">
        <v>40</v>
      </c>
      <c r="GR3" s="793"/>
      <c r="GS3" s="793"/>
      <c r="GT3" s="793"/>
      <c r="GU3" s="794"/>
      <c r="GV3" s="786" t="s">
        <v>41</v>
      </c>
      <c r="GW3" s="786"/>
      <c r="GX3" s="786"/>
      <c r="GY3" s="786"/>
      <c r="GZ3" s="786"/>
      <c r="HA3" s="786" t="s">
        <v>42</v>
      </c>
      <c r="HB3" s="786"/>
      <c r="HC3" s="786"/>
      <c r="HD3" s="786"/>
      <c r="HE3" s="786"/>
      <c r="HF3" s="786" t="s">
        <v>43</v>
      </c>
      <c r="HG3" s="786"/>
      <c r="HH3" s="786"/>
      <c r="HI3" s="786"/>
      <c r="HJ3" s="786"/>
      <c r="HK3" s="786" t="s">
        <v>44</v>
      </c>
      <c r="HL3" s="786"/>
      <c r="HM3" s="786"/>
      <c r="HN3" s="786"/>
      <c r="HO3" s="786"/>
      <c r="HP3" s="786" t="s">
        <v>45</v>
      </c>
      <c r="HQ3" s="786"/>
      <c r="HR3" s="786"/>
      <c r="HS3" s="786"/>
      <c r="HT3" s="786"/>
      <c r="HU3" s="786" t="s">
        <v>46</v>
      </c>
      <c r="HV3" s="786"/>
      <c r="HW3" s="786"/>
      <c r="HX3" s="786"/>
      <c r="HY3" s="786"/>
    </row>
    <row r="4" spans="1:233" ht="17.25" customHeight="1">
      <c r="A4" s="781"/>
      <c r="B4" s="784"/>
      <c r="C4" s="784"/>
      <c r="D4" s="784"/>
      <c r="E4" s="784"/>
      <c r="F4" s="784"/>
      <c r="G4" s="784"/>
      <c r="H4" s="798"/>
      <c r="I4" s="798"/>
      <c r="J4" s="798"/>
      <c r="K4" s="798"/>
      <c r="L4" s="798"/>
      <c r="M4" s="799"/>
      <c r="N4" s="801" t="s">
        <v>48</v>
      </c>
      <c r="O4" s="802" t="s">
        <v>49</v>
      </c>
      <c r="P4" s="802"/>
      <c r="Q4" s="802" t="s">
        <v>50</v>
      </c>
      <c r="R4" s="803"/>
      <c r="S4" s="791" t="s">
        <v>48</v>
      </c>
      <c r="T4" s="791" t="s">
        <v>49</v>
      </c>
      <c r="U4" s="791"/>
      <c r="V4" s="791" t="s">
        <v>50</v>
      </c>
      <c r="W4" s="791"/>
      <c r="X4" s="791" t="s">
        <v>51</v>
      </c>
      <c r="Y4" s="791" t="s">
        <v>49</v>
      </c>
      <c r="Z4" s="791"/>
      <c r="AA4" s="791" t="s">
        <v>50</v>
      </c>
      <c r="AB4" s="791"/>
      <c r="AC4" s="791" t="s">
        <v>51</v>
      </c>
      <c r="AD4" s="791" t="s">
        <v>49</v>
      </c>
      <c r="AE4" s="791"/>
      <c r="AF4" s="791" t="s">
        <v>50</v>
      </c>
      <c r="AG4" s="791"/>
      <c r="AH4" s="791" t="s">
        <v>51</v>
      </c>
      <c r="AI4" s="791" t="s">
        <v>49</v>
      </c>
      <c r="AJ4" s="791"/>
      <c r="AK4" s="791" t="s">
        <v>50</v>
      </c>
      <c r="AL4" s="791"/>
      <c r="AM4" s="791" t="s">
        <v>52</v>
      </c>
      <c r="AN4" s="791" t="s">
        <v>49</v>
      </c>
      <c r="AO4" s="791"/>
      <c r="AP4" s="791" t="s">
        <v>50</v>
      </c>
      <c r="AQ4" s="791"/>
      <c r="AR4" s="791" t="s">
        <v>53</v>
      </c>
      <c r="AS4" s="791" t="s">
        <v>49</v>
      </c>
      <c r="AT4" s="791"/>
      <c r="AU4" s="791" t="s">
        <v>50</v>
      </c>
      <c r="AV4" s="791"/>
      <c r="AW4" s="791" t="s">
        <v>53</v>
      </c>
      <c r="AX4" s="791" t="s">
        <v>49</v>
      </c>
      <c r="AY4" s="791"/>
      <c r="AZ4" s="791" t="s">
        <v>50</v>
      </c>
      <c r="BA4" s="791"/>
      <c r="BB4" s="791" t="s">
        <v>53</v>
      </c>
      <c r="BC4" s="791" t="s">
        <v>49</v>
      </c>
      <c r="BD4" s="791"/>
      <c r="BE4" s="791" t="s">
        <v>50</v>
      </c>
      <c r="BF4" s="791"/>
      <c r="BG4" s="791" t="s">
        <v>53</v>
      </c>
      <c r="BH4" s="791" t="s">
        <v>49</v>
      </c>
      <c r="BI4" s="791"/>
      <c r="BJ4" s="791" t="s">
        <v>50</v>
      </c>
      <c r="BK4" s="791"/>
      <c r="BL4" s="791" t="s">
        <v>53</v>
      </c>
      <c r="BM4" s="791" t="s">
        <v>49</v>
      </c>
      <c r="BN4" s="791"/>
      <c r="BO4" s="791" t="s">
        <v>50</v>
      </c>
      <c r="BP4" s="791"/>
      <c r="BQ4" s="791" t="s">
        <v>53</v>
      </c>
      <c r="BR4" s="791" t="s">
        <v>49</v>
      </c>
      <c r="BS4" s="791"/>
      <c r="BT4" s="791" t="s">
        <v>50</v>
      </c>
      <c r="BU4" s="791"/>
      <c r="BV4" s="791" t="s">
        <v>53</v>
      </c>
      <c r="BW4" s="791" t="s">
        <v>49</v>
      </c>
      <c r="BX4" s="791"/>
      <c r="BY4" s="791" t="s">
        <v>50</v>
      </c>
      <c r="BZ4" s="791"/>
      <c r="CA4" s="791" t="s">
        <v>53</v>
      </c>
      <c r="CB4" s="791" t="s">
        <v>49</v>
      </c>
      <c r="CC4" s="791"/>
      <c r="CD4" s="791" t="s">
        <v>50</v>
      </c>
      <c r="CE4" s="791"/>
      <c r="CF4" s="791" t="s">
        <v>53</v>
      </c>
      <c r="CG4" s="791" t="s">
        <v>49</v>
      </c>
      <c r="CH4" s="791"/>
      <c r="CI4" s="791" t="s">
        <v>50</v>
      </c>
      <c r="CJ4" s="791"/>
      <c r="CK4" s="791" t="s">
        <v>53</v>
      </c>
      <c r="CL4" s="791" t="s">
        <v>49</v>
      </c>
      <c r="CM4" s="791"/>
      <c r="CN4" s="791" t="s">
        <v>50</v>
      </c>
      <c r="CO4" s="791"/>
      <c r="CP4" s="791" t="s">
        <v>53</v>
      </c>
      <c r="CQ4" s="791" t="s">
        <v>49</v>
      </c>
      <c r="CR4" s="791"/>
      <c r="CS4" s="791" t="s">
        <v>50</v>
      </c>
      <c r="CT4" s="791"/>
      <c r="CU4" s="791" t="s">
        <v>53</v>
      </c>
      <c r="CV4" s="791" t="s">
        <v>49</v>
      </c>
      <c r="CW4" s="791"/>
      <c r="CX4" s="791" t="s">
        <v>50</v>
      </c>
      <c r="CY4" s="791"/>
      <c r="CZ4" s="791" t="s">
        <v>53</v>
      </c>
      <c r="DA4" s="791" t="s">
        <v>49</v>
      </c>
      <c r="DB4" s="791"/>
      <c r="DC4" s="791" t="s">
        <v>50</v>
      </c>
      <c r="DD4" s="791"/>
      <c r="DE4" s="791" t="s">
        <v>53</v>
      </c>
      <c r="DF4" s="791" t="s">
        <v>49</v>
      </c>
      <c r="DG4" s="791"/>
      <c r="DH4" s="791" t="s">
        <v>50</v>
      </c>
      <c r="DI4" s="791"/>
      <c r="DJ4" s="791" t="s">
        <v>53</v>
      </c>
      <c r="DK4" s="791" t="s">
        <v>49</v>
      </c>
      <c r="DL4" s="791"/>
      <c r="DM4" s="791" t="s">
        <v>50</v>
      </c>
      <c r="DN4" s="791"/>
      <c r="DO4" s="791" t="s">
        <v>53</v>
      </c>
      <c r="DP4" s="791" t="s">
        <v>49</v>
      </c>
      <c r="DQ4" s="791"/>
      <c r="DR4" s="791" t="s">
        <v>50</v>
      </c>
      <c r="DS4" s="791"/>
      <c r="DT4" s="791" t="s">
        <v>53</v>
      </c>
      <c r="DU4" s="791" t="s">
        <v>49</v>
      </c>
      <c r="DV4" s="791"/>
      <c r="DW4" s="791" t="s">
        <v>50</v>
      </c>
      <c r="DX4" s="791"/>
      <c r="DY4" s="791" t="s">
        <v>53</v>
      </c>
      <c r="DZ4" s="791" t="s">
        <v>49</v>
      </c>
      <c r="EA4" s="791"/>
      <c r="EB4" s="791" t="s">
        <v>50</v>
      </c>
      <c r="EC4" s="791"/>
      <c r="ED4" s="791" t="s">
        <v>53</v>
      </c>
      <c r="EE4" s="791" t="s">
        <v>49</v>
      </c>
      <c r="EF4" s="791"/>
      <c r="EG4" s="791" t="s">
        <v>50</v>
      </c>
      <c r="EH4" s="791"/>
      <c r="EI4" s="791" t="s">
        <v>53</v>
      </c>
      <c r="EJ4" s="791" t="s">
        <v>49</v>
      </c>
      <c r="EK4" s="791"/>
      <c r="EL4" s="791" t="s">
        <v>50</v>
      </c>
      <c r="EM4" s="791"/>
      <c r="EN4" s="791" t="s">
        <v>53</v>
      </c>
      <c r="EO4" s="791" t="s">
        <v>49</v>
      </c>
      <c r="EP4" s="791"/>
      <c r="EQ4" s="791" t="s">
        <v>50</v>
      </c>
      <c r="ER4" s="791"/>
      <c r="ES4" s="791" t="s">
        <v>53</v>
      </c>
      <c r="ET4" s="791" t="s">
        <v>49</v>
      </c>
      <c r="EU4" s="791"/>
      <c r="EV4" s="791" t="s">
        <v>50</v>
      </c>
      <c r="EW4" s="791"/>
      <c r="EX4" s="791" t="s">
        <v>53</v>
      </c>
      <c r="EY4" s="791" t="s">
        <v>49</v>
      </c>
      <c r="EZ4" s="791"/>
      <c r="FA4" s="791" t="s">
        <v>50</v>
      </c>
      <c r="FB4" s="791"/>
      <c r="FC4" s="787" t="s">
        <v>53</v>
      </c>
      <c r="FD4" s="789" t="s">
        <v>49</v>
      </c>
      <c r="FE4" s="790"/>
      <c r="FF4" s="789" t="s">
        <v>50</v>
      </c>
      <c r="FG4" s="790"/>
      <c r="FH4" s="791" t="s">
        <v>53</v>
      </c>
      <c r="FI4" s="791" t="s">
        <v>49</v>
      </c>
      <c r="FJ4" s="791"/>
      <c r="FK4" s="791" t="s">
        <v>50</v>
      </c>
      <c r="FL4" s="791"/>
      <c r="FM4" s="791" t="s">
        <v>53</v>
      </c>
      <c r="FN4" s="791" t="s">
        <v>49</v>
      </c>
      <c r="FO4" s="791"/>
      <c r="FP4" s="791" t="s">
        <v>50</v>
      </c>
      <c r="FQ4" s="791"/>
      <c r="FR4" s="791" t="s">
        <v>53</v>
      </c>
      <c r="FS4" s="791" t="s">
        <v>49</v>
      </c>
      <c r="FT4" s="791"/>
      <c r="FU4" s="791" t="s">
        <v>50</v>
      </c>
      <c r="FV4" s="791"/>
      <c r="FW4" s="791" t="s">
        <v>53</v>
      </c>
      <c r="FX4" s="791" t="s">
        <v>49</v>
      </c>
      <c r="FY4" s="791"/>
      <c r="FZ4" s="791" t="s">
        <v>50</v>
      </c>
      <c r="GA4" s="791"/>
      <c r="GB4" s="791" t="s">
        <v>53</v>
      </c>
      <c r="GC4" s="791" t="s">
        <v>49</v>
      </c>
      <c r="GD4" s="791"/>
      <c r="GE4" s="791" t="s">
        <v>50</v>
      </c>
      <c r="GF4" s="791"/>
      <c r="GG4" s="791" t="s">
        <v>53</v>
      </c>
      <c r="GH4" s="791" t="s">
        <v>49</v>
      </c>
      <c r="GI4" s="791"/>
      <c r="GJ4" s="791" t="s">
        <v>50</v>
      </c>
      <c r="GK4" s="791"/>
      <c r="GL4" s="791" t="s">
        <v>53</v>
      </c>
      <c r="GM4" s="791" t="s">
        <v>49</v>
      </c>
      <c r="GN4" s="791"/>
      <c r="GO4" s="791" t="s">
        <v>50</v>
      </c>
      <c r="GP4" s="791"/>
      <c r="GQ4" s="791" t="s">
        <v>53</v>
      </c>
      <c r="GR4" s="791" t="s">
        <v>49</v>
      </c>
      <c r="GS4" s="791"/>
      <c r="GT4" s="791" t="s">
        <v>50</v>
      </c>
      <c r="GU4" s="791"/>
      <c r="GV4" s="791" t="s">
        <v>53</v>
      </c>
      <c r="GW4" s="791" t="s">
        <v>49</v>
      </c>
      <c r="GX4" s="791"/>
      <c r="GY4" s="791" t="s">
        <v>50</v>
      </c>
      <c r="GZ4" s="791"/>
      <c r="HA4" s="791" t="s">
        <v>53</v>
      </c>
      <c r="HB4" s="791" t="s">
        <v>49</v>
      </c>
      <c r="HC4" s="791"/>
      <c r="HD4" s="791" t="s">
        <v>50</v>
      </c>
      <c r="HE4" s="791"/>
      <c r="HF4" s="791" t="s">
        <v>53</v>
      </c>
      <c r="HG4" s="791" t="s">
        <v>49</v>
      </c>
      <c r="HH4" s="791"/>
      <c r="HI4" s="791" t="s">
        <v>50</v>
      </c>
      <c r="HJ4" s="791"/>
      <c r="HK4" s="791" t="s">
        <v>53</v>
      </c>
      <c r="HL4" s="791" t="s">
        <v>49</v>
      </c>
      <c r="HM4" s="791"/>
      <c r="HN4" s="791" t="s">
        <v>50</v>
      </c>
      <c r="HO4" s="791"/>
      <c r="HP4" s="791" t="s">
        <v>53</v>
      </c>
      <c r="HQ4" s="791" t="s">
        <v>49</v>
      </c>
      <c r="HR4" s="791"/>
      <c r="HS4" s="791" t="s">
        <v>50</v>
      </c>
      <c r="HT4" s="791"/>
      <c r="HU4" s="791" t="s">
        <v>53</v>
      </c>
      <c r="HV4" s="791" t="s">
        <v>49</v>
      </c>
      <c r="HW4" s="791"/>
      <c r="HX4" s="791" t="s">
        <v>50</v>
      </c>
      <c r="HY4" s="791"/>
    </row>
    <row r="5" spans="1:233" ht="36.75" customHeight="1">
      <c r="A5" s="782"/>
      <c r="B5" s="785"/>
      <c r="C5" s="785"/>
      <c r="D5" s="785"/>
      <c r="E5" s="785"/>
      <c r="F5" s="785"/>
      <c r="G5" s="785"/>
      <c r="H5" s="132" t="s">
        <v>54</v>
      </c>
      <c r="I5" s="133" t="s">
        <v>55</v>
      </c>
      <c r="J5" s="132" t="s">
        <v>56</v>
      </c>
      <c r="K5" s="132" t="s">
        <v>57</v>
      </c>
      <c r="L5" s="132" t="s">
        <v>58</v>
      </c>
      <c r="M5" s="134" t="s">
        <v>59</v>
      </c>
      <c r="N5" s="801"/>
      <c r="O5" s="90" t="s">
        <v>60</v>
      </c>
      <c r="P5" s="90" t="s">
        <v>61</v>
      </c>
      <c r="Q5" s="90" t="s">
        <v>60</v>
      </c>
      <c r="R5" s="91" t="s">
        <v>61</v>
      </c>
      <c r="S5" s="791"/>
      <c r="T5" s="70" t="s">
        <v>60</v>
      </c>
      <c r="U5" s="70" t="s">
        <v>61</v>
      </c>
      <c r="V5" s="70" t="s">
        <v>60</v>
      </c>
      <c r="W5" s="70" t="s">
        <v>61</v>
      </c>
      <c r="X5" s="791"/>
      <c r="Y5" s="70" t="s">
        <v>60</v>
      </c>
      <c r="Z5" s="70" t="s">
        <v>61</v>
      </c>
      <c r="AA5" s="70" t="s">
        <v>60</v>
      </c>
      <c r="AB5" s="70" t="s">
        <v>61</v>
      </c>
      <c r="AC5" s="791"/>
      <c r="AD5" s="70" t="s">
        <v>60</v>
      </c>
      <c r="AE5" s="70" t="s">
        <v>61</v>
      </c>
      <c r="AF5" s="70" t="s">
        <v>60</v>
      </c>
      <c r="AG5" s="70" t="s">
        <v>61</v>
      </c>
      <c r="AH5" s="791"/>
      <c r="AI5" s="70" t="s">
        <v>60</v>
      </c>
      <c r="AJ5" s="70" t="s">
        <v>61</v>
      </c>
      <c r="AK5" s="70" t="s">
        <v>60</v>
      </c>
      <c r="AL5" s="70" t="s">
        <v>61</v>
      </c>
      <c r="AM5" s="791"/>
      <c r="AN5" s="70" t="s">
        <v>60</v>
      </c>
      <c r="AO5" s="70" t="s">
        <v>61</v>
      </c>
      <c r="AP5" s="70" t="s">
        <v>60</v>
      </c>
      <c r="AQ5" s="70" t="s">
        <v>61</v>
      </c>
      <c r="AR5" s="791"/>
      <c r="AS5" s="70" t="s">
        <v>60</v>
      </c>
      <c r="AT5" s="70" t="s">
        <v>61</v>
      </c>
      <c r="AU5" s="70" t="s">
        <v>60</v>
      </c>
      <c r="AV5" s="70" t="s">
        <v>61</v>
      </c>
      <c r="AW5" s="791"/>
      <c r="AX5" s="70" t="s">
        <v>60</v>
      </c>
      <c r="AY5" s="70" t="s">
        <v>61</v>
      </c>
      <c r="AZ5" s="70" t="s">
        <v>60</v>
      </c>
      <c r="BA5" s="70" t="s">
        <v>61</v>
      </c>
      <c r="BB5" s="791"/>
      <c r="BC5" s="70" t="s">
        <v>60</v>
      </c>
      <c r="BD5" s="70" t="s">
        <v>61</v>
      </c>
      <c r="BE5" s="70" t="s">
        <v>60</v>
      </c>
      <c r="BF5" s="70" t="s">
        <v>61</v>
      </c>
      <c r="BG5" s="791"/>
      <c r="BH5" s="70" t="s">
        <v>60</v>
      </c>
      <c r="BI5" s="70" t="s">
        <v>61</v>
      </c>
      <c r="BJ5" s="70" t="s">
        <v>60</v>
      </c>
      <c r="BK5" s="70" t="s">
        <v>61</v>
      </c>
      <c r="BL5" s="791"/>
      <c r="BM5" s="70" t="s">
        <v>60</v>
      </c>
      <c r="BN5" s="70" t="s">
        <v>61</v>
      </c>
      <c r="BO5" s="70" t="s">
        <v>60</v>
      </c>
      <c r="BP5" s="70" t="s">
        <v>61</v>
      </c>
      <c r="BQ5" s="791"/>
      <c r="BR5" s="70" t="s">
        <v>60</v>
      </c>
      <c r="BS5" s="70" t="s">
        <v>61</v>
      </c>
      <c r="BT5" s="70" t="s">
        <v>60</v>
      </c>
      <c r="BU5" s="70" t="s">
        <v>61</v>
      </c>
      <c r="BV5" s="791"/>
      <c r="BW5" s="70" t="s">
        <v>60</v>
      </c>
      <c r="BX5" s="70" t="s">
        <v>61</v>
      </c>
      <c r="BY5" s="70" t="s">
        <v>60</v>
      </c>
      <c r="BZ5" s="70" t="s">
        <v>61</v>
      </c>
      <c r="CA5" s="791"/>
      <c r="CB5" s="70" t="s">
        <v>60</v>
      </c>
      <c r="CC5" s="70" t="s">
        <v>61</v>
      </c>
      <c r="CD5" s="70" t="s">
        <v>60</v>
      </c>
      <c r="CE5" s="70" t="s">
        <v>61</v>
      </c>
      <c r="CF5" s="791"/>
      <c r="CG5" s="70" t="s">
        <v>60</v>
      </c>
      <c r="CH5" s="70" t="s">
        <v>61</v>
      </c>
      <c r="CI5" s="70" t="s">
        <v>60</v>
      </c>
      <c r="CJ5" s="70" t="s">
        <v>61</v>
      </c>
      <c r="CK5" s="791"/>
      <c r="CL5" s="70" t="s">
        <v>60</v>
      </c>
      <c r="CM5" s="70" t="s">
        <v>61</v>
      </c>
      <c r="CN5" s="70" t="s">
        <v>60</v>
      </c>
      <c r="CO5" s="70" t="s">
        <v>61</v>
      </c>
      <c r="CP5" s="791"/>
      <c r="CQ5" s="70" t="s">
        <v>60</v>
      </c>
      <c r="CR5" s="70" t="s">
        <v>61</v>
      </c>
      <c r="CS5" s="70" t="s">
        <v>60</v>
      </c>
      <c r="CT5" s="70" t="s">
        <v>61</v>
      </c>
      <c r="CU5" s="791"/>
      <c r="CV5" s="70" t="s">
        <v>60</v>
      </c>
      <c r="CW5" s="70" t="s">
        <v>61</v>
      </c>
      <c r="CX5" s="70" t="s">
        <v>60</v>
      </c>
      <c r="CY5" s="70" t="s">
        <v>61</v>
      </c>
      <c r="CZ5" s="791"/>
      <c r="DA5" s="70" t="s">
        <v>60</v>
      </c>
      <c r="DB5" s="70" t="s">
        <v>61</v>
      </c>
      <c r="DC5" s="70" t="s">
        <v>60</v>
      </c>
      <c r="DD5" s="70" t="s">
        <v>61</v>
      </c>
      <c r="DE5" s="791"/>
      <c r="DF5" s="70" t="s">
        <v>60</v>
      </c>
      <c r="DG5" s="70" t="s">
        <v>61</v>
      </c>
      <c r="DH5" s="70" t="s">
        <v>60</v>
      </c>
      <c r="DI5" s="70" t="s">
        <v>61</v>
      </c>
      <c r="DJ5" s="791"/>
      <c r="DK5" s="70" t="s">
        <v>60</v>
      </c>
      <c r="DL5" s="70" t="s">
        <v>61</v>
      </c>
      <c r="DM5" s="70" t="s">
        <v>60</v>
      </c>
      <c r="DN5" s="70" t="s">
        <v>61</v>
      </c>
      <c r="DO5" s="791"/>
      <c r="DP5" s="70" t="s">
        <v>60</v>
      </c>
      <c r="DQ5" s="70" t="s">
        <v>61</v>
      </c>
      <c r="DR5" s="70" t="s">
        <v>60</v>
      </c>
      <c r="DS5" s="70" t="s">
        <v>61</v>
      </c>
      <c r="DT5" s="791"/>
      <c r="DU5" s="70" t="s">
        <v>60</v>
      </c>
      <c r="DV5" s="70" t="s">
        <v>61</v>
      </c>
      <c r="DW5" s="70" t="s">
        <v>60</v>
      </c>
      <c r="DX5" s="70" t="s">
        <v>61</v>
      </c>
      <c r="DY5" s="791"/>
      <c r="DZ5" s="70" t="s">
        <v>60</v>
      </c>
      <c r="EA5" s="70" t="s">
        <v>61</v>
      </c>
      <c r="EB5" s="70" t="s">
        <v>60</v>
      </c>
      <c r="EC5" s="70" t="s">
        <v>61</v>
      </c>
      <c r="ED5" s="791"/>
      <c r="EE5" s="70" t="s">
        <v>60</v>
      </c>
      <c r="EF5" s="70" t="s">
        <v>61</v>
      </c>
      <c r="EG5" s="70" t="s">
        <v>60</v>
      </c>
      <c r="EH5" s="70" t="s">
        <v>61</v>
      </c>
      <c r="EI5" s="791"/>
      <c r="EJ5" s="70" t="s">
        <v>60</v>
      </c>
      <c r="EK5" s="70" t="s">
        <v>61</v>
      </c>
      <c r="EL5" s="70" t="s">
        <v>60</v>
      </c>
      <c r="EM5" s="70" t="s">
        <v>61</v>
      </c>
      <c r="EN5" s="791"/>
      <c r="EO5" s="70" t="s">
        <v>60</v>
      </c>
      <c r="EP5" s="70" t="s">
        <v>61</v>
      </c>
      <c r="EQ5" s="70" t="s">
        <v>60</v>
      </c>
      <c r="ER5" s="70" t="s">
        <v>61</v>
      </c>
      <c r="ES5" s="791"/>
      <c r="ET5" s="70" t="s">
        <v>60</v>
      </c>
      <c r="EU5" s="70" t="s">
        <v>61</v>
      </c>
      <c r="EV5" s="70" t="s">
        <v>60</v>
      </c>
      <c r="EW5" s="70" t="s">
        <v>61</v>
      </c>
      <c r="EX5" s="791"/>
      <c r="EY5" s="70" t="s">
        <v>60</v>
      </c>
      <c r="EZ5" s="70" t="s">
        <v>61</v>
      </c>
      <c r="FA5" s="70" t="s">
        <v>60</v>
      </c>
      <c r="FB5" s="70" t="s">
        <v>61</v>
      </c>
      <c r="FC5" s="788"/>
      <c r="FD5" s="70" t="s">
        <v>60</v>
      </c>
      <c r="FE5" s="70" t="s">
        <v>61</v>
      </c>
      <c r="FF5" s="70" t="s">
        <v>60</v>
      </c>
      <c r="FG5" s="70" t="s">
        <v>61</v>
      </c>
      <c r="FH5" s="791"/>
      <c r="FI5" s="70" t="s">
        <v>60</v>
      </c>
      <c r="FJ5" s="70" t="s">
        <v>61</v>
      </c>
      <c r="FK5" s="70" t="s">
        <v>60</v>
      </c>
      <c r="FL5" s="70" t="s">
        <v>61</v>
      </c>
      <c r="FM5" s="791"/>
      <c r="FN5" s="70" t="s">
        <v>60</v>
      </c>
      <c r="FO5" s="70" t="s">
        <v>61</v>
      </c>
      <c r="FP5" s="70" t="s">
        <v>60</v>
      </c>
      <c r="FQ5" s="70" t="s">
        <v>61</v>
      </c>
      <c r="FR5" s="791"/>
      <c r="FS5" s="70" t="s">
        <v>60</v>
      </c>
      <c r="FT5" s="70" t="s">
        <v>61</v>
      </c>
      <c r="FU5" s="70" t="s">
        <v>60</v>
      </c>
      <c r="FV5" s="70" t="s">
        <v>61</v>
      </c>
      <c r="FW5" s="791"/>
      <c r="FX5" s="70" t="s">
        <v>60</v>
      </c>
      <c r="FY5" s="70" t="s">
        <v>61</v>
      </c>
      <c r="FZ5" s="70" t="s">
        <v>60</v>
      </c>
      <c r="GA5" s="70" t="s">
        <v>61</v>
      </c>
      <c r="GB5" s="791"/>
      <c r="GC5" s="70" t="s">
        <v>60</v>
      </c>
      <c r="GD5" s="70" t="s">
        <v>61</v>
      </c>
      <c r="GE5" s="70" t="s">
        <v>60</v>
      </c>
      <c r="GF5" s="70" t="s">
        <v>61</v>
      </c>
      <c r="GG5" s="791"/>
      <c r="GH5" s="70" t="s">
        <v>60</v>
      </c>
      <c r="GI5" s="70" t="s">
        <v>61</v>
      </c>
      <c r="GJ5" s="70" t="s">
        <v>60</v>
      </c>
      <c r="GK5" s="70" t="s">
        <v>61</v>
      </c>
      <c r="GL5" s="791"/>
      <c r="GM5" s="70" t="s">
        <v>60</v>
      </c>
      <c r="GN5" s="70" t="s">
        <v>61</v>
      </c>
      <c r="GO5" s="70" t="s">
        <v>60</v>
      </c>
      <c r="GP5" s="70" t="s">
        <v>61</v>
      </c>
      <c r="GQ5" s="791"/>
      <c r="GR5" s="70" t="s">
        <v>60</v>
      </c>
      <c r="GS5" s="70" t="s">
        <v>61</v>
      </c>
      <c r="GT5" s="70" t="s">
        <v>60</v>
      </c>
      <c r="GU5" s="70" t="s">
        <v>61</v>
      </c>
      <c r="GV5" s="791"/>
      <c r="GW5" s="70" t="s">
        <v>60</v>
      </c>
      <c r="GX5" s="70" t="s">
        <v>61</v>
      </c>
      <c r="GY5" s="70" t="s">
        <v>60</v>
      </c>
      <c r="GZ5" s="70" t="s">
        <v>61</v>
      </c>
      <c r="HA5" s="791"/>
      <c r="HB5" s="70" t="s">
        <v>60</v>
      </c>
      <c r="HC5" s="70" t="s">
        <v>61</v>
      </c>
      <c r="HD5" s="70" t="s">
        <v>60</v>
      </c>
      <c r="HE5" s="70" t="s">
        <v>61</v>
      </c>
      <c r="HF5" s="791"/>
      <c r="HG5" s="70" t="s">
        <v>60</v>
      </c>
      <c r="HH5" s="70" t="s">
        <v>61</v>
      </c>
      <c r="HI5" s="70" t="s">
        <v>60</v>
      </c>
      <c r="HJ5" s="70" t="s">
        <v>61</v>
      </c>
      <c r="HK5" s="791"/>
      <c r="HL5" s="70" t="s">
        <v>60</v>
      </c>
      <c r="HM5" s="70" t="s">
        <v>61</v>
      </c>
      <c r="HN5" s="70" t="s">
        <v>60</v>
      </c>
      <c r="HO5" s="70" t="s">
        <v>61</v>
      </c>
      <c r="HP5" s="791"/>
      <c r="HQ5" s="70" t="s">
        <v>60</v>
      </c>
      <c r="HR5" s="70" t="s">
        <v>61</v>
      </c>
      <c r="HS5" s="70" t="s">
        <v>60</v>
      </c>
      <c r="HT5" s="70" t="s">
        <v>61</v>
      </c>
      <c r="HU5" s="791"/>
      <c r="HV5" s="70" t="s">
        <v>60</v>
      </c>
      <c r="HW5" s="70" t="s">
        <v>61</v>
      </c>
      <c r="HX5" s="70" t="s">
        <v>60</v>
      </c>
      <c r="HY5" s="70" t="s">
        <v>61</v>
      </c>
    </row>
    <row r="6" spans="1:233" s="75" customFormat="1" ht="15">
      <c r="A6" s="145"/>
      <c r="B6" s="135"/>
      <c r="C6" s="795" t="s">
        <v>62</v>
      </c>
      <c r="D6" s="795"/>
      <c r="E6" s="795"/>
      <c r="F6" s="136"/>
      <c r="G6" s="136"/>
      <c r="H6" s="136" t="s">
        <v>63</v>
      </c>
      <c r="I6" s="137">
        <f>I8+I11+I22+I59</f>
        <v>2364616537196.1118</v>
      </c>
      <c r="J6" s="138" t="s">
        <v>63</v>
      </c>
      <c r="K6" s="137">
        <f>K8+K11+K22+K59</f>
        <v>74036448147</v>
      </c>
      <c r="L6" s="138" t="s">
        <v>63</v>
      </c>
      <c r="M6" s="139">
        <f>M8+M11+M22+M59</f>
        <v>2438652985343.1123</v>
      </c>
      <c r="N6" s="146">
        <f>N8+N11+N22+N59</f>
        <v>1504695</v>
      </c>
      <c r="O6" s="93"/>
      <c r="P6" s="93"/>
      <c r="Q6" s="93"/>
      <c r="R6" s="140">
        <f>R8+R11+R22+R59</f>
        <v>101609927109</v>
      </c>
      <c r="S6" s="74">
        <f>S8+S11+S22+S59</f>
        <v>333000</v>
      </c>
      <c r="T6" s="74"/>
      <c r="U6" s="74"/>
      <c r="V6" s="74"/>
      <c r="W6" s="74">
        <f>W8+W11+W22+W59</f>
        <v>49357948000</v>
      </c>
      <c r="X6" s="74">
        <f>X8+X11+X22+X59</f>
        <v>894200</v>
      </c>
      <c r="Y6" s="74"/>
      <c r="Z6" s="74"/>
      <c r="AA6" s="74"/>
      <c r="AB6" s="74">
        <f>AB8+AB11+AB22+AB59</f>
        <v>49944874259</v>
      </c>
      <c r="AC6" s="74">
        <f>AC8+AC11+AC22+AC59</f>
        <v>1623250</v>
      </c>
      <c r="AD6" s="74"/>
      <c r="AE6" s="74"/>
      <c r="AF6" s="74"/>
      <c r="AG6" s="74">
        <f>AG8+AG11+AG22+AG59</f>
        <v>8288498302.6000004</v>
      </c>
      <c r="AH6" s="74">
        <f>AH8+AH11+AH22+AH59</f>
        <v>731072.55</v>
      </c>
      <c r="AI6" s="74"/>
      <c r="AJ6" s="74"/>
      <c r="AK6" s="74"/>
      <c r="AL6" s="74">
        <f>AL8+AL11+AL22+AL59</f>
        <v>7408382200</v>
      </c>
      <c r="AM6" s="74">
        <f>AM8+AM11+AM22+AM59</f>
        <v>493880</v>
      </c>
      <c r="AN6" s="74"/>
      <c r="AO6" s="74"/>
      <c r="AP6" s="74"/>
      <c r="AQ6" s="74">
        <f>AQ8+AQ11+AQ22+AQ59</f>
        <v>82459339954</v>
      </c>
      <c r="AR6" s="74">
        <f>AR8+AR11+AR22+AR59</f>
        <v>318</v>
      </c>
      <c r="AS6" s="74"/>
      <c r="AT6" s="74"/>
      <c r="AU6" s="74"/>
      <c r="AV6" s="74">
        <f>AV8+AV11+AV22+AV59</f>
        <v>152706132414.20001</v>
      </c>
      <c r="AW6" s="74">
        <f>AW8+AW11+AW22+AW59</f>
        <v>50</v>
      </c>
      <c r="AX6" s="74"/>
      <c r="AY6" s="74"/>
      <c r="AZ6" s="74"/>
      <c r="BA6" s="74">
        <f>BA8+BA11+BA22+BA59</f>
        <v>4759401550</v>
      </c>
      <c r="BB6" s="74">
        <f>BB8+BB11+BB22+BB59</f>
        <v>1786</v>
      </c>
      <c r="BC6" s="74"/>
      <c r="BD6" s="74"/>
      <c r="BE6" s="74"/>
      <c r="BF6" s="74">
        <f>BF8+BF11+BF22+BF59</f>
        <v>78260611493.199997</v>
      </c>
      <c r="BG6" s="74">
        <f>BG8+BG11+BG22+BG59</f>
        <v>6</v>
      </c>
      <c r="BH6" s="74"/>
      <c r="BI6" s="74"/>
      <c r="BJ6" s="74"/>
      <c r="BK6" s="74">
        <f>BK8+BK11+BK22+BK59</f>
        <v>4288800000</v>
      </c>
      <c r="BL6" s="74">
        <f>BL8+BL11+BL22+BL59</f>
        <v>48938000</v>
      </c>
      <c r="BM6" s="74"/>
      <c r="BN6" s="74"/>
      <c r="BO6" s="74"/>
      <c r="BP6" s="74">
        <f>BP8+BP11+BP22+BP59</f>
        <v>1113940550</v>
      </c>
      <c r="BQ6" s="74">
        <f>BQ8+BQ11+BQ22+BQ59</f>
        <v>963400</v>
      </c>
      <c r="BR6" s="74"/>
      <c r="BS6" s="74"/>
      <c r="BT6" s="74"/>
      <c r="BU6" s="74">
        <f>BU8+BU11+BU22+BU59</f>
        <v>0</v>
      </c>
      <c r="BV6" s="74">
        <f>BV8+BV11+BV22+BV59</f>
        <v>257460</v>
      </c>
      <c r="BW6" s="74"/>
      <c r="BX6" s="74"/>
      <c r="BY6" s="74"/>
      <c r="BZ6" s="74">
        <f>BZ8+BZ11+BZ22+BZ59</f>
        <v>19249846647.189999</v>
      </c>
      <c r="CA6" s="74">
        <f>CA8+CA11+CA22+CA60</f>
        <v>1600</v>
      </c>
      <c r="CB6" s="74"/>
      <c r="CC6" s="74"/>
      <c r="CD6" s="74"/>
      <c r="CE6" s="74">
        <f>SUM(CE8+CE11+CE22+CE59)</f>
        <v>20482200000</v>
      </c>
      <c r="CF6" s="74">
        <f>CF8+CF11+CF22+CF59</f>
        <v>2210</v>
      </c>
      <c r="CG6" s="74"/>
      <c r="CH6" s="74"/>
      <c r="CI6" s="74"/>
      <c r="CJ6" s="74">
        <f>CJ8+CJ11+CJ22+CJ59</f>
        <v>75620408000</v>
      </c>
      <c r="CK6" s="74">
        <f>CK8+CK11+CK22+CK59</f>
        <v>0</v>
      </c>
      <c r="CL6" s="74"/>
      <c r="CM6" s="74"/>
      <c r="CN6" s="74"/>
      <c r="CO6" s="74">
        <f>CO8+CO11+CO22+CO59</f>
        <v>0</v>
      </c>
      <c r="CP6" s="74">
        <f>CP8+CP11+CP22+CP59</f>
        <v>85</v>
      </c>
      <c r="CQ6" s="74"/>
      <c r="CR6" s="74"/>
      <c r="CS6" s="74"/>
      <c r="CT6" s="74">
        <f>CT8+CT11+CT22+CT59</f>
        <v>28211905779.84</v>
      </c>
      <c r="CU6" s="74">
        <f>CU8+CU11+CU22+CU59</f>
        <v>2</v>
      </c>
      <c r="CV6" s="74"/>
      <c r="CW6" s="74"/>
      <c r="CX6" s="74"/>
      <c r="CY6" s="74">
        <f>CY8+CY11+CY22+CY59</f>
        <v>0</v>
      </c>
      <c r="CZ6" s="74">
        <f>CZ8+CZ11+CZ22+CZ59</f>
        <v>23040</v>
      </c>
      <c r="DA6" s="74"/>
      <c r="DB6" s="74"/>
      <c r="DC6" s="74"/>
      <c r="DD6" s="74">
        <f>DD8+DD11+DD22+DD59</f>
        <v>0</v>
      </c>
      <c r="DE6" s="74">
        <f>DE8+DE11+DE22+DE59</f>
        <v>907375</v>
      </c>
      <c r="DF6" s="74"/>
      <c r="DG6" s="74"/>
      <c r="DH6" s="74"/>
      <c r="DI6" s="74">
        <f>DI8+DI11+DI22+DI59</f>
        <v>0</v>
      </c>
      <c r="DJ6" s="74">
        <f>DJ8+DJ11+DJ22+DJ59</f>
        <v>200</v>
      </c>
      <c r="DK6" s="74"/>
      <c r="DL6" s="74"/>
      <c r="DM6" s="74"/>
      <c r="DN6" s="74">
        <f>DN8+DN11+DN22+DN59</f>
        <v>0</v>
      </c>
      <c r="DO6" s="74">
        <f>DO8+DO11+DO22+DO59</f>
        <v>202176</v>
      </c>
      <c r="DP6" s="74"/>
      <c r="DQ6" s="74"/>
      <c r="DR6" s="74"/>
      <c r="DS6" s="74">
        <f>DS8+DS11+DS22+DS59</f>
        <v>7545839109.1199999</v>
      </c>
      <c r="DT6" s="74">
        <f>DT8+DT11+DT22+DT59</f>
        <v>185184</v>
      </c>
      <c r="DU6" s="74"/>
      <c r="DV6" s="74"/>
      <c r="DW6" s="74"/>
      <c r="DX6" s="74">
        <f>DX8+DX11+DX22+DX59</f>
        <v>3877264074.2399998</v>
      </c>
      <c r="DY6" s="74">
        <f>DY8+DY11+DY22+DY59</f>
        <v>12000</v>
      </c>
      <c r="DZ6" s="74"/>
      <c r="EA6" s="74"/>
      <c r="EB6" s="74"/>
      <c r="EC6" s="74">
        <f>EC8+EC11+EC22+EC59</f>
        <v>0</v>
      </c>
      <c r="ED6" s="74">
        <f>ED8+ED11+ED22+ED59</f>
        <v>300000</v>
      </c>
      <c r="EE6" s="74"/>
      <c r="EF6" s="74"/>
      <c r="EG6" s="74"/>
      <c r="EH6" s="74">
        <f>EH8+EH11+EH22+EH59</f>
        <v>10923840000</v>
      </c>
      <c r="EI6" s="74">
        <f>SUM(EI8+EI11+EI22+EI59)</f>
        <v>50</v>
      </c>
      <c r="EJ6" s="74"/>
      <c r="EK6" s="74"/>
      <c r="EL6" s="74"/>
      <c r="EM6" s="74">
        <f>EM8+EM11+EM22+EM59</f>
        <v>0</v>
      </c>
      <c r="EN6" s="74">
        <f>SUM(EN8+EN11+EN22+EN59)</f>
        <v>210000</v>
      </c>
      <c r="EO6" s="74"/>
      <c r="EP6" s="74"/>
      <c r="EQ6" s="74"/>
      <c r="ER6" s="74">
        <f>SUM(ER8+ER11+ER22+ER59)</f>
        <v>11395955538</v>
      </c>
      <c r="ES6" s="74">
        <f>ES8+ES11+ES22+ES59</f>
        <v>5000</v>
      </c>
      <c r="ET6" s="74"/>
      <c r="EU6" s="74"/>
      <c r="EV6" s="74"/>
      <c r="EW6" s="74">
        <f>SUM(EW8+EW11+EW22+EW59)</f>
        <v>761085000</v>
      </c>
      <c r="EX6" s="74">
        <f>EX8+EX11+EX22+EX59</f>
        <v>267</v>
      </c>
      <c r="EY6" s="74"/>
      <c r="EZ6" s="74"/>
      <c r="FA6" s="74"/>
      <c r="FB6" s="74">
        <f>SUM(FB8+FB11+FB22+FB59)</f>
        <v>6611265173</v>
      </c>
      <c r="FC6" s="74">
        <f>FC8+FC11+FC22+FC59</f>
        <v>404500</v>
      </c>
      <c r="FD6" s="74"/>
      <c r="FE6" s="74"/>
      <c r="FF6" s="74"/>
      <c r="FG6" s="74">
        <f>SUM(FG8+FG11+FG22+FG59)</f>
        <v>1356824460</v>
      </c>
      <c r="FH6" s="74">
        <f>FH8+FH11+FH22+FH60</f>
        <v>100</v>
      </c>
      <c r="FI6" s="74"/>
      <c r="FJ6" s="74"/>
      <c r="FK6" s="74"/>
      <c r="FL6" s="74">
        <f>SUM(FL8+FL11+FL22+FL59)</f>
        <v>1628989222</v>
      </c>
      <c r="FM6" s="74">
        <f>FM8+FM11+FM22+FM60</f>
        <v>100</v>
      </c>
      <c r="FN6" s="74"/>
      <c r="FO6" s="74"/>
      <c r="FP6" s="74"/>
      <c r="FQ6" s="74">
        <f>SUM(FQ8+FQ11+FQ22+FQ59)</f>
        <v>455144760</v>
      </c>
      <c r="FR6" s="74">
        <f>FR8+FR11+FR22+FR59</f>
        <v>91</v>
      </c>
      <c r="FS6" s="74"/>
      <c r="FT6" s="74"/>
      <c r="FU6" s="74">
        <f>SUM(FT8+FU11+FU22+FU59)</f>
        <v>0</v>
      </c>
      <c r="FV6" s="74">
        <f>SUM(FV8+FV11+FV22+FV59)</f>
        <v>8974651169</v>
      </c>
      <c r="FW6" s="74">
        <f>FW8+FW11+FW22+FW59</f>
        <v>20000</v>
      </c>
      <c r="FX6" s="74"/>
      <c r="FY6" s="74"/>
      <c r="FZ6" s="74">
        <f>SUM(FY8+FZ11+FZ22+FZ59)</f>
        <v>0</v>
      </c>
      <c r="GA6" s="74">
        <f>SUM(GA8+GA11+GA22+GA59)</f>
        <v>5544175200</v>
      </c>
      <c r="GB6" s="74">
        <f>GB8+GB11+GB22+GB59</f>
        <v>5</v>
      </c>
      <c r="GC6" s="74"/>
      <c r="GD6" s="74"/>
      <c r="GE6" s="147" t="s">
        <v>63</v>
      </c>
      <c r="GF6" s="74">
        <f>SUM(GF8+GF11+GF22+GF59)</f>
        <v>11315000000</v>
      </c>
      <c r="GG6" s="74">
        <f>GG8+GG11+GG22+GG59</f>
        <v>4</v>
      </c>
      <c r="GH6" s="74"/>
      <c r="GI6" s="74"/>
      <c r="GJ6" s="74">
        <f>SUM(GI8+GJ11+GJ22+GJ59)</f>
        <v>0</v>
      </c>
      <c r="GK6" s="74">
        <f>SUM(GK8+GK11+GK22+GK59)</f>
        <v>714800000</v>
      </c>
      <c r="GL6" s="74">
        <f>GL8+GL11+GL22+GL59</f>
        <v>4</v>
      </c>
      <c r="GM6" s="74"/>
      <c r="GN6" s="74"/>
      <c r="GO6" s="74">
        <f>SUM(GN8+GO11+GO22+GO59)</f>
        <v>0</v>
      </c>
      <c r="GP6" s="74">
        <f>SUM(GP8+GP11+GP22+GP59)</f>
        <v>5718400000</v>
      </c>
      <c r="GQ6" s="74">
        <f>GQ8+GQ11+GQ22+GQ59</f>
        <v>1</v>
      </c>
      <c r="GR6" s="74"/>
      <c r="GS6" s="74"/>
      <c r="GT6" s="74">
        <f>SUM(GS8+GT11+GT22+GT59)</f>
        <v>0</v>
      </c>
      <c r="GU6" s="74">
        <f>SUM(GU8+GU11+GU22+GU59)</f>
        <v>8398900000</v>
      </c>
      <c r="GV6" s="74">
        <f>GV8+GV11+GV22+GV59</f>
        <v>500000</v>
      </c>
      <c r="GW6" s="74"/>
      <c r="GX6" s="74"/>
      <c r="GY6" s="74">
        <f>SUM(GX8+GY11+GY22+GY59)</f>
        <v>0</v>
      </c>
      <c r="GZ6" s="74">
        <f>SUM(GZ8+GZ11+GZ22+GZ59)</f>
        <v>0</v>
      </c>
      <c r="HA6" s="74">
        <f>HA8+HA11+HA22+HA59</f>
        <v>100000</v>
      </c>
      <c r="HB6" s="74"/>
      <c r="HC6" s="74"/>
      <c r="HD6" s="74">
        <f>SUM(HC8+HD11+HD22+HD59)</f>
        <v>0</v>
      </c>
      <c r="HE6" s="74">
        <f>SUM(HE8+HE11+HE22+HE59)</f>
        <v>0</v>
      </c>
      <c r="HF6" s="74">
        <f>HF8+HF11+HF22+HF59</f>
        <v>43911670</v>
      </c>
      <c r="HG6" s="74"/>
      <c r="HH6" s="74"/>
      <c r="HI6" s="74"/>
      <c r="HJ6" s="74">
        <f>HJ8+HJ11+HJ22+HJ59</f>
        <v>1041319613200</v>
      </c>
      <c r="HK6" s="74">
        <f>HK8+HK11+HK22+HK59</f>
        <v>3300000</v>
      </c>
      <c r="HL6" s="74"/>
      <c r="HM6" s="74"/>
      <c r="HN6" s="74"/>
      <c r="HO6" s="74">
        <f>HO8+HO11+HO22+HO59</f>
        <v>257216220000</v>
      </c>
      <c r="HP6" s="74">
        <f>HP8+HP11+HP22+HP59</f>
        <v>5040900</v>
      </c>
      <c r="HQ6" s="74"/>
      <c r="HR6" s="74"/>
      <c r="HS6" s="74"/>
      <c r="HT6" s="74">
        <f>HT8+HT11+HT22+HT59</f>
        <v>114558291120</v>
      </c>
      <c r="HU6" s="74">
        <f>HU8+HU11+HU22+HU59</f>
        <v>10000</v>
      </c>
      <c r="HV6" s="74"/>
      <c r="HW6" s="74"/>
      <c r="HX6" s="74">
        <f>SUM(HW8+HX11+HX22+HX59)</f>
        <v>0</v>
      </c>
      <c r="HY6" s="74">
        <f>SUM(HY8+HY11+HY22+HY59)</f>
        <v>0</v>
      </c>
    </row>
    <row r="7" spans="1:233" s="155" customFormat="1" ht="15">
      <c r="A7" s="148"/>
      <c r="B7" s="95" t="s">
        <v>64</v>
      </c>
      <c r="C7" s="95"/>
      <c r="D7" s="95"/>
      <c r="E7" s="95"/>
      <c r="F7" s="95"/>
      <c r="G7" s="95"/>
      <c r="H7" s="95"/>
      <c r="I7" s="96"/>
      <c r="J7" s="95"/>
      <c r="K7" s="95"/>
      <c r="L7" s="95"/>
      <c r="M7" s="149"/>
      <c r="N7" s="150"/>
      <c r="O7" s="151"/>
      <c r="P7" s="151"/>
      <c r="Q7" s="152"/>
      <c r="R7" s="153"/>
      <c r="S7" s="76"/>
      <c r="T7" s="76"/>
      <c r="U7" s="76"/>
      <c r="V7" s="76"/>
      <c r="W7" s="76"/>
      <c r="X7" s="154"/>
      <c r="Y7" s="76"/>
      <c r="Z7" s="76"/>
      <c r="AA7" s="76"/>
      <c r="AB7" s="76"/>
      <c r="AC7" s="154"/>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c r="BJ7" s="76"/>
      <c r="BK7" s="76"/>
      <c r="BL7" s="76"/>
      <c r="BM7" s="76"/>
      <c r="BN7" s="76"/>
      <c r="BO7" s="76"/>
      <c r="BP7" s="76"/>
      <c r="BQ7" s="76"/>
      <c r="BR7" s="76"/>
      <c r="BS7" s="76"/>
      <c r="BT7" s="76"/>
      <c r="BU7" s="76"/>
      <c r="BV7" s="76"/>
      <c r="BW7" s="76"/>
      <c r="BX7" s="76"/>
      <c r="BY7" s="76"/>
      <c r="BZ7" s="76"/>
      <c r="CA7" s="76"/>
      <c r="CB7" s="76"/>
      <c r="CC7" s="76"/>
      <c r="CD7" s="76"/>
      <c r="CE7" s="76"/>
      <c r="CF7" s="76"/>
      <c r="CG7" s="76"/>
      <c r="CH7" s="76"/>
      <c r="CI7" s="76"/>
      <c r="CJ7" s="76"/>
      <c r="CK7" s="76"/>
      <c r="CL7" s="76"/>
      <c r="CM7" s="76"/>
      <c r="CN7" s="76"/>
      <c r="CO7" s="76"/>
      <c r="CP7" s="76"/>
      <c r="CQ7" s="76"/>
      <c r="CR7" s="76"/>
      <c r="CS7" s="76"/>
      <c r="CT7" s="76"/>
      <c r="CU7" s="76"/>
      <c r="CV7" s="76"/>
      <c r="CW7" s="76"/>
      <c r="CX7" s="76"/>
      <c r="CY7" s="76"/>
      <c r="CZ7" s="76"/>
      <c r="DA7" s="76"/>
      <c r="DB7" s="76"/>
      <c r="DC7" s="76"/>
      <c r="DD7" s="76"/>
      <c r="DE7" s="76"/>
      <c r="DF7" s="76"/>
      <c r="DG7" s="76"/>
      <c r="DH7" s="76"/>
      <c r="DI7" s="76"/>
      <c r="DJ7" s="76"/>
      <c r="DK7" s="76"/>
      <c r="DL7" s="76"/>
      <c r="DM7" s="76"/>
      <c r="DN7" s="76"/>
      <c r="DO7" s="76"/>
      <c r="DP7" s="76"/>
      <c r="DQ7" s="76"/>
      <c r="DR7" s="76"/>
      <c r="DS7" s="76"/>
      <c r="DT7" s="76"/>
      <c r="DU7" s="76"/>
      <c r="DV7" s="76"/>
      <c r="DW7" s="76"/>
      <c r="DX7" s="76"/>
      <c r="DY7" s="76"/>
      <c r="DZ7" s="76"/>
      <c r="EA7" s="76"/>
      <c r="EB7" s="76"/>
      <c r="EC7" s="76"/>
      <c r="ED7" s="76"/>
      <c r="EE7" s="76"/>
      <c r="EF7" s="76"/>
      <c r="EG7" s="76"/>
      <c r="EH7" s="76"/>
      <c r="EI7" s="76"/>
      <c r="EJ7" s="76"/>
      <c r="EK7" s="76"/>
      <c r="EL7" s="76"/>
      <c r="EM7" s="76"/>
      <c r="EN7" s="76"/>
      <c r="EO7" s="76"/>
      <c r="EP7" s="76"/>
      <c r="EQ7" s="76"/>
      <c r="ER7" s="76"/>
      <c r="ES7" s="76"/>
      <c r="ET7" s="76"/>
      <c r="EU7" s="76"/>
      <c r="EV7" s="76"/>
      <c r="EW7" s="76"/>
      <c r="EX7" s="76"/>
      <c r="EY7" s="76"/>
      <c r="EZ7" s="76"/>
      <c r="FA7" s="76"/>
      <c r="FB7" s="76"/>
      <c r="FC7" s="76"/>
      <c r="FD7" s="76"/>
      <c r="FE7" s="76"/>
      <c r="FF7" s="76"/>
      <c r="FG7" s="76"/>
      <c r="FH7" s="76"/>
      <c r="FI7" s="76"/>
      <c r="FJ7" s="76"/>
      <c r="FK7" s="76"/>
      <c r="FL7" s="76"/>
      <c r="FM7" s="76"/>
      <c r="FN7" s="76"/>
      <c r="FO7" s="76"/>
      <c r="FP7" s="76"/>
      <c r="FQ7" s="76"/>
      <c r="FR7" s="76"/>
      <c r="FS7" s="76"/>
      <c r="FT7" s="76"/>
      <c r="FU7" s="76"/>
      <c r="FV7" s="76"/>
      <c r="FW7" s="76"/>
      <c r="FX7" s="76"/>
      <c r="FY7" s="76"/>
      <c r="FZ7" s="76"/>
      <c r="GA7" s="76"/>
      <c r="GB7" s="76"/>
      <c r="GC7" s="76"/>
      <c r="GD7" s="76"/>
      <c r="GE7" s="76"/>
      <c r="GF7" s="76"/>
      <c r="GG7" s="76"/>
      <c r="GH7" s="76"/>
      <c r="GI7" s="76"/>
      <c r="GJ7" s="76"/>
      <c r="GK7" s="76"/>
      <c r="GL7" s="76"/>
      <c r="GM7" s="76"/>
      <c r="GN7" s="76"/>
      <c r="GO7" s="76"/>
      <c r="GP7" s="76"/>
      <c r="GQ7" s="76"/>
      <c r="GR7" s="76"/>
      <c r="GS7" s="76"/>
      <c r="GT7" s="76"/>
      <c r="GU7" s="76"/>
      <c r="GV7" s="76"/>
      <c r="GW7" s="76"/>
      <c r="GX7" s="76"/>
      <c r="GY7" s="76"/>
      <c r="GZ7" s="76"/>
      <c r="HA7" s="76"/>
      <c r="HB7" s="76"/>
      <c r="HC7" s="76"/>
      <c r="HD7" s="76"/>
      <c r="HE7" s="76"/>
      <c r="HF7" s="76"/>
      <c r="HG7" s="76"/>
      <c r="HH7" s="76"/>
      <c r="HI7" s="76"/>
      <c r="HJ7" s="76"/>
      <c r="HK7" s="76"/>
      <c r="HL7" s="76"/>
      <c r="HM7" s="76"/>
      <c r="HN7" s="76"/>
      <c r="HO7" s="76"/>
      <c r="HP7" s="76"/>
      <c r="HQ7" s="76"/>
      <c r="HR7" s="76"/>
      <c r="HS7" s="76"/>
      <c r="HT7" s="76"/>
      <c r="HU7" s="76"/>
      <c r="HV7" s="76"/>
      <c r="HW7" s="76"/>
      <c r="HX7" s="76"/>
      <c r="HY7" s="76"/>
    </row>
    <row r="8" spans="1:233" s="75" customFormat="1" ht="15">
      <c r="A8" s="156"/>
      <c r="B8" s="92" t="s">
        <v>65</v>
      </c>
      <c r="C8" s="92"/>
      <c r="D8" s="92"/>
      <c r="E8" s="92"/>
      <c r="F8" s="92"/>
      <c r="G8" s="92"/>
      <c r="H8" s="92" t="s">
        <v>63</v>
      </c>
      <c r="I8" s="93">
        <f>SUM(I9:I10)</f>
        <v>378011520000</v>
      </c>
      <c r="J8" s="94" t="s">
        <v>63</v>
      </c>
      <c r="K8" s="93">
        <f>SUM(K9:K10)</f>
        <v>0</v>
      </c>
      <c r="L8" s="94" t="s">
        <v>63</v>
      </c>
      <c r="M8" s="140">
        <f>SUM(M9:M10)</f>
        <v>378011520000</v>
      </c>
      <c r="N8" s="146">
        <f>SUM(N9:N10)</f>
        <v>0</v>
      </c>
      <c r="O8" s="92"/>
      <c r="P8" s="92"/>
      <c r="Q8" s="93"/>
      <c r="R8" s="140">
        <f>SUM(R9:R10)</f>
        <v>0</v>
      </c>
      <c r="S8" s="74">
        <f>SUM(S9:S10)</f>
        <v>0</v>
      </c>
      <c r="T8" s="73"/>
      <c r="U8" s="73"/>
      <c r="V8" s="74"/>
      <c r="W8" s="74">
        <f>SUM(W9:W10)</f>
        <v>0</v>
      </c>
      <c r="X8" s="74">
        <f>SUM(X9:X10)</f>
        <v>0</v>
      </c>
      <c r="Y8" s="73"/>
      <c r="Z8" s="73"/>
      <c r="AA8" s="74"/>
      <c r="AB8" s="74">
        <f>SUM(AB9:AB10)</f>
        <v>0</v>
      </c>
      <c r="AC8" s="74">
        <f>SUM(AC9:AC10)</f>
        <v>0</v>
      </c>
      <c r="AD8" s="73"/>
      <c r="AE8" s="73"/>
      <c r="AF8" s="74"/>
      <c r="AG8" s="74">
        <f>SUM(AG9:AG10)</f>
        <v>0</v>
      </c>
      <c r="AH8" s="74">
        <f>SUM(AH9:AH10)</f>
        <v>0</v>
      </c>
      <c r="AI8" s="73"/>
      <c r="AJ8" s="73"/>
      <c r="AK8" s="74"/>
      <c r="AL8" s="74">
        <f>SUM(AL9:AL10)</f>
        <v>0</v>
      </c>
      <c r="AM8" s="74">
        <f>SUM(AM9:AM10)</f>
        <v>0</v>
      </c>
      <c r="AN8" s="73"/>
      <c r="AO8" s="73"/>
      <c r="AP8" s="74"/>
      <c r="AQ8" s="74">
        <f>SUM(AQ9:AQ10)</f>
        <v>0</v>
      </c>
      <c r="AR8" s="74">
        <f>SUM(AR9:AR10)</f>
        <v>0</v>
      </c>
      <c r="AS8" s="73"/>
      <c r="AT8" s="73"/>
      <c r="AU8" s="74"/>
      <c r="AV8" s="74">
        <f t="shared" ref="AV8:BB8" si="0">SUM(AV9:AV10)</f>
        <v>0</v>
      </c>
      <c r="AW8" s="74">
        <f t="shared" si="0"/>
        <v>0</v>
      </c>
      <c r="AX8" s="73"/>
      <c r="AY8" s="73"/>
      <c r="AZ8" s="74"/>
      <c r="BA8" s="74">
        <f t="shared" si="0"/>
        <v>0</v>
      </c>
      <c r="BB8" s="74">
        <f t="shared" si="0"/>
        <v>0</v>
      </c>
      <c r="BC8" s="73"/>
      <c r="BD8" s="73"/>
      <c r="BE8" s="74"/>
      <c r="BF8" s="74">
        <f t="shared" ref="BF8:BL8" si="1">SUM(BF9:BF10)</f>
        <v>0</v>
      </c>
      <c r="BG8" s="74">
        <f t="shared" si="1"/>
        <v>0</v>
      </c>
      <c r="BH8" s="73"/>
      <c r="BI8" s="73"/>
      <c r="BJ8" s="74"/>
      <c r="BK8" s="74">
        <f t="shared" si="1"/>
        <v>0</v>
      </c>
      <c r="BL8" s="74">
        <f t="shared" si="1"/>
        <v>0</v>
      </c>
      <c r="BM8" s="73"/>
      <c r="BN8" s="73"/>
      <c r="BO8" s="74"/>
      <c r="BP8" s="74">
        <f>SUM(BP9:BP10)</f>
        <v>0</v>
      </c>
      <c r="BQ8" s="74">
        <f>SUM(BQ9:BQ10)</f>
        <v>0</v>
      </c>
      <c r="BR8" s="73"/>
      <c r="BS8" s="73"/>
      <c r="BT8" s="74"/>
      <c r="BU8" s="74">
        <f>SUM(BU9:BU10)</f>
        <v>0</v>
      </c>
      <c r="BV8" s="74">
        <f>SUM(BV9:BV10)</f>
        <v>0</v>
      </c>
      <c r="BW8" s="73"/>
      <c r="BX8" s="73"/>
      <c r="BY8" s="74"/>
      <c r="BZ8" s="74">
        <f>SUM(BZ9:BZ10)</f>
        <v>0</v>
      </c>
      <c r="CA8" s="74">
        <f>SUM(CA9:CA10)</f>
        <v>0</v>
      </c>
      <c r="CB8" s="73"/>
      <c r="CC8" s="73"/>
      <c r="CD8" s="74"/>
      <c r="CE8" s="74">
        <f>SUM(CE9:CE10)</f>
        <v>0</v>
      </c>
      <c r="CF8" s="74">
        <f>SUM(CF9:CF10)</f>
        <v>0</v>
      </c>
      <c r="CG8" s="73"/>
      <c r="CH8" s="73"/>
      <c r="CI8" s="74"/>
      <c r="CJ8" s="74">
        <f>SUM(CJ9:CJ10)</f>
        <v>0</v>
      </c>
      <c r="CK8" s="74">
        <f>SUM(CK9:CK10)</f>
        <v>0</v>
      </c>
      <c r="CL8" s="73"/>
      <c r="CM8" s="73"/>
      <c r="CN8" s="74"/>
      <c r="CO8" s="74">
        <f>SUM(CO9:CO10)</f>
        <v>0</v>
      </c>
      <c r="CP8" s="74">
        <f>SUM(CP9:CP10)</f>
        <v>0</v>
      </c>
      <c r="CQ8" s="73"/>
      <c r="CR8" s="73"/>
      <c r="CS8" s="74"/>
      <c r="CT8" s="74">
        <f t="shared" ref="CT8:CZ8" si="2">SUM(CT9:CT10)</f>
        <v>0</v>
      </c>
      <c r="CU8" s="74">
        <f t="shared" si="2"/>
        <v>0</v>
      </c>
      <c r="CV8" s="73"/>
      <c r="CW8" s="73"/>
      <c r="CX8" s="74"/>
      <c r="CY8" s="74">
        <f>SUM(CY9:CY10)</f>
        <v>0</v>
      </c>
      <c r="CZ8" s="74">
        <f t="shared" si="2"/>
        <v>0</v>
      </c>
      <c r="DA8" s="73"/>
      <c r="DB8" s="73"/>
      <c r="DC8" s="74"/>
      <c r="DD8" s="74">
        <f>SUM(DD9:DD10)</f>
        <v>0</v>
      </c>
      <c r="DE8" s="74">
        <f>SUM(DE9:DE10)</f>
        <v>0</v>
      </c>
      <c r="DF8" s="73"/>
      <c r="DG8" s="73"/>
      <c r="DH8" s="74"/>
      <c r="DI8" s="74">
        <f>SUM(DI9:DI10)</f>
        <v>0</v>
      </c>
      <c r="DJ8" s="74">
        <f>SUM(DJ9:DJ10)</f>
        <v>0</v>
      </c>
      <c r="DK8" s="73"/>
      <c r="DL8" s="73"/>
      <c r="DM8" s="74"/>
      <c r="DN8" s="74">
        <f>SUM(DN9:DN10)</f>
        <v>0</v>
      </c>
      <c r="DO8" s="74">
        <f>SUM(DO9:DO10)</f>
        <v>0</v>
      </c>
      <c r="DP8" s="73"/>
      <c r="DQ8" s="73"/>
      <c r="DR8" s="74"/>
      <c r="DS8" s="74">
        <f>SUM(DS9:DS10)</f>
        <v>0</v>
      </c>
      <c r="DT8" s="74">
        <f>SUM(DT9:DT10)</f>
        <v>0</v>
      </c>
      <c r="DU8" s="73"/>
      <c r="DV8" s="73"/>
      <c r="DW8" s="74"/>
      <c r="DX8" s="74">
        <f>SUM(DX9:DX10)</f>
        <v>0</v>
      </c>
      <c r="DY8" s="74">
        <f>SUM(DY9:DY10)</f>
        <v>0</v>
      </c>
      <c r="DZ8" s="73"/>
      <c r="EA8" s="73"/>
      <c r="EB8" s="74"/>
      <c r="EC8" s="74">
        <f>SUM(EC9:EC10)</f>
        <v>0</v>
      </c>
      <c r="ED8" s="74">
        <f>SUM(ED9:ED10)</f>
        <v>0</v>
      </c>
      <c r="EE8" s="73"/>
      <c r="EF8" s="73"/>
      <c r="EG8" s="74"/>
      <c r="EH8" s="74">
        <f>SUM(EH9:EH10)</f>
        <v>0</v>
      </c>
      <c r="EI8" s="74">
        <f>SUM(EI9:EI10)</f>
        <v>0</v>
      </c>
      <c r="EJ8" s="73"/>
      <c r="EK8" s="73"/>
      <c r="EL8" s="74"/>
      <c r="EM8" s="74">
        <f>SUM(EM9:EM10)</f>
        <v>0</v>
      </c>
      <c r="EN8" s="74">
        <f>SUM(EN9:EN10)</f>
        <v>0</v>
      </c>
      <c r="EO8" s="73"/>
      <c r="EP8" s="73"/>
      <c r="EQ8" s="74"/>
      <c r="ER8" s="74">
        <f>SUM(ER9:ER10)</f>
        <v>0</v>
      </c>
      <c r="ES8" s="74">
        <f>SUM(ES9:ES10)</f>
        <v>0</v>
      </c>
      <c r="ET8" s="73"/>
      <c r="EU8" s="73"/>
      <c r="EV8" s="74"/>
      <c r="EW8" s="74">
        <f>SUM(EW9:EW10)</f>
        <v>0</v>
      </c>
      <c r="EX8" s="74">
        <f>SUM(EX9:EX10)</f>
        <v>0</v>
      </c>
      <c r="EY8" s="73"/>
      <c r="EZ8" s="73"/>
      <c r="FA8" s="74"/>
      <c r="FB8" s="74">
        <f>SUM(FB9:FB10)</f>
        <v>0</v>
      </c>
      <c r="FC8" s="74">
        <f>SUM(FC9:FC10)</f>
        <v>0</v>
      </c>
      <c r="FD8" s="73"/>
      <c r="FE8" s="73"/>
      <c r="FF8" s="74"/>
      <c r="FG8" s="74">
        <f>SUM(FG9:FG10)</f>
        <v>0</v>
      </c>
      <c r="FH8" s="74">
        <f>SUM(FH9:FH10)</f>
        <v>0</v>
      </c>
      <c r="FI8" s="73"/>
      <c r="FJ8" s="73"/>
      <c r="FK8" s="74"/>
      <c r="FL8" s="74">
        <f>SUM(FL9:FL10)</f>
        <v>0</v>
      </c>
      <c r="FM8" s="74">
        <f>SUM(FM9:FM10)</f>
        <v>0</v>
      </c>
      <c r="FN8" s="73"/>
      <c r="FO8" s="73"/>
      <c r="FP8" s="74"/>
      <c r="FQ8" s="74">
        <f>SUM(FQ9:FQ10)</f>
        <v>0</v>
      </c>
      <c r="FR8" s="74">
        <f>SUM(FR9:FR10)</f>
        <v>0</v>
      </c>
      <c r="FS8" s="73"/>
      <c r="FT8" s="73"/>
      <c r="FU8" s="74"/>
      <c r="FV8" s="74">
        <f>SUM(FV9:FV10)</f>
        <v>0</v>
      </c>
      <c r="FW8" s="74">
        <f>SUM(FW9:FW10)</f>
        <v>0</v>
      </c>
      <c r="FX8" s="73"/>
      <c r="FY8" s="73"/>
      <c r="FZ8" s="74"/>
      <c r="GA8" s="74">
        <f>SUM(GA9:GA10)</f>
        <v>0</v>
      </c>
      <c r="GB8" s="74">
        <f>SUM(GB9:GB10)</f>
        <v>0</v>
      </c>
      <c r="GC8" s="73"/>
      <c r="GD8" s="73"/>
      <c r="GE8" s="74"/>
      <c r="GF8" s="74">
        <f>SUM(GF9:GF10)</f>
        <v>0</v>
      </c>
      <c r="GG8" s="74">
        <f>SUM(GG9:GG10)</f>
        <v>0</v>
      </c>
      <c r="GH8" s="73"/>
      <c r="GI8" s="73"/>
      <c r="GJ8" s="74"/>
      <c r="GK8" s="74">
        <f t="shared" ref="GK8:GU8" si="3">SUM(GK9:GK10)</f>
        <v>0</v>
      </c>
      <c r="GL8" s="74">
        <f t="shared" si="3"/>
        <v>0</v>
      </c>
      <c r="GM8" s="73"/>
      <c r="GN8" s="73"/>
      <c r="GO8" s="74"/>
      <c r="GP8" s="74">
        <f t="shared" si="3"/>
        <v>0</v>
      </c>
      <c r="GQ8" s="74">
        <f t="shared" si="3"/>
        <v>0</v>
      </c>
      <c r="GR8" s="73"/>
      <c r="GS8" s="73"/>
      <c r="GT8" s="74"/>
      <c r="GU8" s="74">
        <f t="shared" si="3"/>
        <v>0</v>
      </c>
      <c r="GV8" s="74">
        <f>SUM(GV9:GV18)</f>
        <v>0</v>
      </c>
      <c r="GW8" s="73"/>
      <c r="GX8" s="73"/>
      <c r="GY8" s="74"/>
      <c r="GZ8" s="74">
        <f>SUM(GZ9:GZ18)</f>
        <v>0</v>
      </c>
      <c r="HA8" s="74">
        <f>SUM(HA9:HA18)</f>
        <v>0</v>
      </c>
      <c r="HB8" s="73"/>
      <c r="HC8" s="73"/>
      <c r="HD8" s="74"/>
      <c r="HE8" s="74">
        <f>SUM(HE9:HE18)</f>
        <v>0</v>
      </c>
      <c r="HF8" s="74">
        <f>SUM(HF9:HF10)</f>
        <v>4176000</v>
      </c>
      <c r="HG8" s="73"/>
      <c r="HH8" s="73"/>
      <c r="HI8" s="74"/>
      <c r="HJ8" s="74">
        <f>SUM(HJ9:HJ10)</f>
        <v>380149632000</v>
      </c>
      <c r="HK8" s="74">
        <f>SUM(HK9:HK10)</f>
        <v>0</v>
      </c>
      <c r="HL8" s="73"/>
      <c r="HM8" s="73"/>
      <c r="HN8" s="74"/>
      <c r="HO8" s="74">
        <f>SUM(HO9:HO10)</f>
        <v>0</v>
      </c>
      <c r="HP8" s="74">
        <f>SUM(HP9:HP10)</f>
        <v>0</v>
      </c>
      <c r="HQ8" s="73"/>
      <c r="HR8" s="73"/>
      <c r="HS8" s="74"/>
      <c r="HT8" s="74">
        <f>SUM(HT9:HT10)</f>
        <v>0</v>
      </c>
      <c r="HU8" s="74">
        <f>SUM(HU9:HU10)</f>
        <v>0</v>
      </c>
      <c r="HV8" s="73"/>
      <c r="HW8" s="73"/>
      <c r="HX8" s="74"/>
      <c r="HY8" s="74">
        <f>SUM(HY9:HY10)</f>
        <v>0</v>
      </c>
    </row>
    <row r="9" spans="1:233" ht="71.25">
      <c r="A9" s="157">
        <v>1</v>
      </c>
      <c r="B9" s="97" t="s">
        <v>66</v>
      </c>
      <c r="C9" s="97" t="s">
        <v>67</v>
      </c>
      <c r="D9" s="97" t="s">
        <v>555</v>
      </c>
      <c r="E9" s="98" t="s">
        <v>68</v>
      </c>
      <c r="F9" s="97" t="s">
        <v>69</v>
      </c>
      <c r="G9" s="97" t="s">
        <v>637</v>
      </c>
      <c r="H9" s="97" t="s">
        <v>70</v>
      </c>
      <c r="I9" s="113">
        <f>16704000*22630</f>
        <v>378011520000</v>
      </c>
      <c r="J9" s="99">
        <v>0</v>
      </c>
      <c r="K9" s="99">
        <v>0</v>
      </c>
      <c r="L9" s="97" t="s">
        <v>70</v>
      </c>
      <c r="M9" s="141">
        <f>+I9+K9</f>
        <v>378011520000</v>
      </c>
      <c r="N9" s="158"/>
      <c r="O9" s="97"/>
      <c r="P9" s="97"/>
      <c r="Q9" s="106"/>
      <c r="R9" s="159"/>
      <c r="S9" s="80"/>
      <c r="T9" s="80"/>
      <c r="U9" s="80"/>
      <c r="V9" s="80"/>
      <c r="W9" s="80"/>
      <c r="X9" s="80"/>
      <c r="Y9" s="80"/>
      <c r="Z9" s="80"/>
      <c r="AA9" s="80"/>
      <c r="AB9" s="80"/>
      <c r="AC9" s="80"/>
      <c r="AD9" s="80"/>
      <c r="AE9" s="80"/>
      <c r="AF9" s="80"/>
      <c r="AG9" s="80"/>
      <c r="AH9" s="80"/>
      <c r="AI9" s="80"/>
      <c r="AJ9" s="80"/>
      <c r="AK9" s="80"/>
      <c r="AL9" s="80"/>
      <c r="AM9" s="80"/>
      <c r="AN9" s="80"/>
      <c r="AO9" s="80"/>
      <c r="AP9" s="80"/>
      <c r="AQ9" s="80"/>
      <c r="AR9" s="80"/>
      <c r="AS9" s="80"/>
      <c r="AT9" s="80"/>
      <c r="AU9" s="80"/>
      <c r="AV9" s="80"/>
      <c r="AW9" s="80"/>
      <c r="AX9" s="80"/>
      <c r="AY9" s="80"/>
      <c r="AZ9" s="80"/>
      <c r="BA9" s="80"/>
      <c r="BB9" s="80"/>
      <c r="BC9" s="80"/>
      <c r="BD9" s="80"/>
      <c r="BE9" s="80"/>
      <c r="BF9" s="80"/>
      <c r="BG9" s="80"/>
      <c r="BH9" s="80"/>
      <c r="BI9" s="80"/>
      <c r="BJ9" s="80"/>
      <c r="BK9" s="80"/>
      <c r="BL9" s="80"/>
      <c r="BM9" s="80"/>
      <c r="BN9" s="80"/>
      <c r="BO9" s="80"/>
      <c r="BP9" s="80"/>
      <c r="BQ9" s="80"/>
      <c r="BR9" s="80"/>
      <c r="BS9" s="80"/>
      <c r="BT9" s="80"/>
      <c r="BU9" s="80"/>
      <c r="BV9" s="80"/>
      <c r="BW9" s="80"/>
      <c r="BX9" s="80"/>
      <c r="BY9" s="80"/>
      <c r="BZ9" s="80"/>
      <c r="CA9" s="80"/>
      <c r="CB9" s="80"/>
      <c r="CC9" s="80"/>
      <c r="CD9" s="80"/>
      <c r="CE9" s="80"/>
      <c r="CF9" s="80"/>
      <c r="CG9" s="80"/>
      <c r="CH9" s="80"/>
      <c r="CI9" s="80"/>
      <c r="CJ9" s="80"/>
      <c r="CK9" s="80"/>
      <c r="CL9" s="80"/>
      <c r="CM9" s="80"/>
      <c r="CN9" s="80"/>
      <c r="CO9" s="80"/>
      <c r="CP9" s="80"/>
      <c r="CQ9" s="80"/>
      <c r="CR9" s="80"/>
      <c r="CS9" s="80"/>
      <c r="CT9" s="80"/>
      <c r="CU9" s="80"/>
      <c r="CV9" s="80"/>
      <c r="CW9" s="80"/>
      <c r="CX9" s="80"/>
      <c r="CY9" s="80"/>
      <c r="CZ9" s="80"/>
      <c r="DA9" s="80"/>
      <c r="DB9" s="80"/>
      <c r="DC9" s="80"/>
      <c r="DD9" s="80"/>
      <c r="DE9" s="80"/>
      <c r="DF9" s="80"/>
      <c r="DG9" s="80"/>
      <c r="DH9" s="80"/>
      <c r="DI9" s="80"/>
      <c r="DJ9" s="80"/>
      <c r="DK9" s="80"/>
      <c r="DL9" s="80"/>
      <c r="DM9" s="80"/>
      <c r="DN9" s="80"/>
      <c r="DO9" s="80"/>
      <c r="DP9" s="80"/>
      <c r="DQ9" s="80"/>
      <c r="DR9" s="80"/>
      <c r="DS9" s="80"/>
      <c r="DT9" s="80"/>
      <c r="DU9" s="80"/>
      <c r="DV9" s="80"/>
      <c r="DW9" s="80"/>
      <c r="DX9" s="80"/>
      <c r="DY9" s="80"/>
      <c r="DZ9" s="80"/>
      <c r="EA9" s="80"/>
      <c r="EB9" s="80"/>
      <c r="EC9" s="80"/>
      <c r="ED9" s="80"/>
      <c r="EE9" s="80"/>
      <c r="EF9" s="80"/>
      <c r="EG9" s="80"/>
      <c r="EH9" s="80"/>
      <c r="EI9" s="80"/>
      <c r="EJ9" s="80"/>
      <c r="EK9" s="80"/>
      <c r="EL9" s="80"/>
      <c r="EM9" s="80"/>
      <c r="EN9" s="80"/>
      <c r="EO9" s="80"/>
      <c r="EP9" s="80"/>
      <c r="EQ9" s="80"/>
      <c r="ER9" s="80"/>
      <c r="ES9" s="80"/>
      <c r="ET9" s="80"/>
      <c r="EU9" s="80"/>
      <c r="EV9" s="80"/>
      <c r="EW9" s="80"/>
      <c r="EX9" s="80"/>
      <c r="EY9" s="80"/>
      <c r="EZ9" s="80"/>
      <c r="FA9" s="80"/>
      <c r="FB9" s="80"/>
      <c r="FC9" s="80"/>
      <c r="FD9" s="80"/>
      <c r="FE9" s="80"/>
      <c r="FF9" s="80"/>
      <c r="FG9" s="80"/>
      <c r="FH9" s="80"/>
      <c r="FI9" s="80"/>
      <c r="FJ9" s="80"/>
      <c r="FK9" s="80"/>
      <c r="FL9" s="80"/>
      <c r="FM9" s="80"/>
      <c r="FN9" s="80"/>
      <c r="FO9" s="80"/>
      <c r="FP9" s="80"/>
      <c r="FQ9" s="80"/>
      <c r="FR9" s="80"/>
      <c r="FS9" s="80"/>
      <c r="FT9" s="80"/>
      <c r="FU9" s="80"/>
      <c r="FV9" s="80"/>
      <c r="FW9" s="80"/>
      <c r="FX9" s="80"/>
      <c r="FY9" s="80"/>
      <c r="FZ9" s="80"/>
      <c r="GA9" s="80"/>
      <c r="GB9" s="80"/>
      <c r="GC9" s="80"/>
      <c r="GD9" s="80"/>
      <c r="GE9" s="80"/>
      <c r="GF9" s="80"/>
      <c r="GG9" s="80"/>
      <c r="GH9" s="80"/>
      <c r="GI9" s="80"/>
      <c r="GJ9" s="80"/>
      <c r="GK9" s="80"/>
      <c r="GL9" s="80"/>
      <c r="GM9" s="80"/>
      <c r="GN9" s="80"/>
      <c r="GO9" s="80"/>
      <c r="GP9" s="80"/>
      <c r="GQ9" s="80"/>
      <c r="GR9" s="80"/>
      <c r="GS9" s="80"/>
      <c r="GT9" s="80"/>
      <c r="GU9" s="80"/>
      <c r="GV9" s="80"/>
      <c r="GW9" s="80"/>
      <c r="GX9" s="80"/>
      <c r="GY9" s="80"/>
      <c r="GZ9" s="80"/>
      <c r="HA9" s="80"/>
      <c r="HB9" s="80"/>
      <c r="HC9" s="80"/>
      <c r="HD9" s="80"/>
      <c r="HE9" s="80"/>
      <c r="HF9" s="80">
        <v>4176000</v>
      </c>
      <c r="HG9" s="80"/>
      <c r="HH9" s="80"/>
      <c r="HI9" s="80" t="s">
        <v>70</v>
      </c>
      <c r="HJ9" s="80">
        <v>380149632000</v>
      </c>
      <c r="HK9" s="80"/>
      <c r="HL9" s="80"/>
      <c r="HM9" s="80"/>
      <c r="HN9" s="80"/>
      <c r="HO9" s="80"/>
      <c r="HP9" s="80"/>
      <c r="HQ9" s="80"/>
      <c r="HR9" s="80"/>
      <c r="HS9" s="80"/>
      <c r="HT9" s="80"/>
      <c r="HU9" s="80"/>
      <c r="HV9" s="80"/>
      <c r="HW9" s="80"/>
      <c r="HX9" s="80"/>
      <c r="HY9" s="80"/>
    </row>
    <row r="10" spans="1:233" s="78" customFormat="1" ht="47.25" hidden="1" customHeight="1">
      <c r="A10" s="101"/>
      <c r="B10" s="104"/>
      <c r="C10" s="102" t="s">
        <v>71</v>
      </c>
      <c r="D10" s="102"/>
      <c r="E10" s="103"/>
      <c r="F10" s="104"/>
      <c r="G10" s="104"/>
      <c r="H10" s="103"/>
      <c r="I10" s="105"/>
      <c r="J10" s="103"/>
      <c r="K10" s="103"/>
      <c r="L10" s="103"/>
      <c r="M10" s="160"/>
      <c r="N10" s="161"/>
      <c r="O10" s="104"/>
      <c r="P10" s="104"/>
      <c r="Q10" s="162"/>
      <c r="R10" s="163"/>
      <c r="S10" s="164"/>
      <c r="T10" s="164"/>
      <c r="U10" s="164"/>
      <c r="V10" s="164"/>
      <c r="W10" s="164"/>
      <c r="X10" s="165"/>
      <c r="Y10" s="164"/>
      <c r="Z10" s="164"/>
      <c r="AA10" s="164"/>
      <c r="AB10" s="164"/>
      <c r="AC10" s="165"/>
      <c r="AD10" s="164"/>
      <c r="AE10" s="164"/>
      <c r="AF10" s="164"/>
      <c r="AG10" s="164"/>
      <c r="AH10" s="164"/>
      <c r="AI10" s="164"/>
      <c r="AJ10" s="164"/>
      <c r="AK10" s="164"/>
      <c r="AL10" s="164"/>
      <c r="AM10" s="164"/>
      <c r="AN10" s="164"/>
      <c r="AO10" s="164"/>
      <c r="AP10" s="164"/>
      <c r="AQ10" s="164"/>
      <c r="AR10" s="164"/>
      <c r="AS10" s="164"/>
      <c r="AT10" s="164"/>
      <c r="AU10" s="164"/>
      <c r="AV10" s="164"/>
      <c r="AW10" s="164"/>
      <c r="AX10" s="164"/>
      <c r="AY10" s="164"/>
      <c r="AZ10" s="164"/>
      <c r="BA10" s="164"/>
      <c r="BB10" s="164"/>
      <c r="BC10" s="164"/>
      <c r="BD10" s="164"/>
      <c r="BE10" s="164"/>
      <c r="BF10" s="164"/>
      <c r="BG10" s="164"/>
      <c r="BH10" s="164"/>
      <c r="BI10" s="164"/>
      <c r="BJ10" s="164"/>
      <c r="BK10" s="164"/>
      <c r="BL10" s="164"/>
      <c r="BM10" s="164"/>
      <c r="BN10" s="164"/>
      <c r="BO10" s="164"/>
      <c r="BP10" s="164"/>
      <c r="BQ10" s="164"/>
      <c r="BR10" s="164"/>
      <c r="BS10" s="164"/>
      <c r="BT10" s="164"/>
      <c r="BU10" s="164"/>
      <c r="BV10" s="164"/>
      <c r="BX10" s="164"/>
      <c r="BY10" s="164"/>
      <c r="BZ10" s="164"/>
      <c r="CA10" s="164"/>
      <c r="CB10" s="164"/>
      <c r="CC10" s="164"/>
      <c r="CD10" s="164"/>
      <c r="CE10" s="164"/>
      <c r="CF10" s="164"/>
      <c r="CG10" s="164"/>
      <c r="CH10" s="164"/>
      <c r="CI10" s="164"/>
      <c r="CJ10" s="164"/>
      <c r="CK10" s="164"/>
      <c r="CL10" s="164"/>
      <c r="CM10" s="164"/>
      <c r="CN10" s="164"/>
      <c r="CO10" s="164"/>
      <c r="CP10" s="164"/>
      <c r="CQ10" s="164"/>
      <c r="CR10" s="164"/>
      <c r="CS10" s="164"/>
      <c r="CT10" s="164"/>
      <c r="CU10" s="164"/>
      <c r="CV10" s="164"/>
      <c r="CW10" s="164"/>
      <c r="CX10" s="164"/>
      <c r="CY10" s="164"/>
      <c r="CZ10" s="164"/>
      <c r="DA10" s="164"/>
      <c r="DB10" s="164"/>
      <c r="DC10" s="164"/>
      <c r="DD10" s="164"/>
      <c r="DE10" s="164"/>
      <c r="DF10" s="164"/>
      <c r="DG10" s="164"/>
      <c r="DH10" s="164"/>
      <c r="DI10" s="164"/>
      <c r="DJ10" s="164"/>
      <c r="DK10" s="164"/>
      <c r="DL10" s="164"/>
      <c r="DM10" s="164"/>
      <c r="DN10" s="164"/>
      <c r="DO10" s="164"/>
      <c r="DP10" s="164"/>
      <c r="DQ10" s="164"/>
      <c r="DR10" s="164"/>
      <c r="DS10" s="164"/>
      <c r="DT10" s="164"/>
      <c r="DU10" s="164"/>
      <c r="DV10" s="164"/>
      <c r="DW10" s="164"/>
      <c r="DX10" s="164"/>
      <c r="DY10" s="164"/>
      <c r="DZ10" s="164"/>
      <c r="EA10" s="164"/>
      <c r="EB10" s="164"/>
      <c r="EC10" s="164"/>
      <c r="ED10" s="164"/>
      <c r="EE10" s="164"/>
      <c r="EF10" s="164"/>
      <c r="EG10" s="164"/>
      <c r="EH10" s="164"/>
      <c r="EI10" s="164"/>
      <c r="EJ10" s="164"/>
      <c r="EK10" s="164"/>
      <c r="EL10" s="164"/>
      <c r="EM10" s="164"/>
      <c r="EN10" s="164"/>
      <c r="EO10" s="164"/>
      <c r="EP10" s="164"/>
      <c r="EQ10" s="164"/>
      <c r="ER10" s="164"/>
      <c r="ES10" s="164"/>
      <c r="ET10" s="164"/>
      <c r="EU10" s="164"/>
      <c r="EV10" s="164"/>
      <c r="EW10" s="164"/>
      <c r="EX10" s="164"/>
      <c r="EY10" s="164"/>
      <c r="EZ10" s="164"/>
      <c r="FA10" s="164"/>
      <c r="FB10" s="164"/>
      <c r="FC10" s="164"/>
      <c r="FD10" s="164"/>
      <c r="FE10" s="164"/>
      <c r="FF10" s="164"/>
      <c r="FG10" s="164"/>
      <c r="FH10" s="164"/>
      <c r="FI10" s="164"/>
      <c r="FJ10" s="164"/>
      <c r="FK10" s="164"/>
      <c r="FL10" s="164"/>
      <c r="FM10" s="164"/>
      <c r="FN10" s="164"/>
      <c r="FO10" s="164"/>
      <c r="FP10" s="164"/>
      <c r="FQ10" s="164"/>
      <c r="FR10" s="164"/>
      <c r="FS10" s="164"/>
      <c r="FT10" s="164"/>
      <c r="FU10" s="164"/>
      <c r="FV10" s="164"/>
      <c r="FW10" s="164"/>
      <c r="FX10" s="164"/>
      <c r="FY10" s="164"/>
      <c r="FZ10" s="164"/>
      <c r="GA10" s="164"/>
      <c r="GB10" s="164"/>
      <c r="GC10" s="164"/>
      <c r="GD10" s="164"/>
      <c r="GE10" s="164"/>
      <c r="GF10" s="164"/>
      <c r="GG10" s="164"/>
      <c r="GH10" s="164"/>
      <c r="GI10" s="164"/>
      <c r="GJ10" s="164"/>
      <c r="GK10" s="164"/>
      <c r="GL10" s="164"/>
      <c r="GM10" s="164"/>
      <c r="GN10" s="164"/>
      <c r="GO10" s="164"/>
      <c r="GP10" s="164"/>
      <c r="GQ10" s="164"/>
      <c r="GR10" s="164"/>
      <c r="GS10" s="164"/>
      <c r="GT10" s="164"/>
      <c r="GU10" s="164"/>
      <c r="GV10" s="164"/>
      <c r="GW10" s="164"/>
      <c r="GX10" s="164"/>
      <c r="GY10" s="164"/>
      <c r="GZ10" s="164"/>
      <c r="HA10" s="164"/>
      <c r="HB10" s="164"/>
      <c r="HC10" s="164"/>
      <c r="HD10" s="164"/>
      <c r="HE10" s="164"/>
      <c r="HF10" s="164"/>
      <c r="HG10" s="164"/>
      <c r="HH10" s="164"/>
      <c r="HI10" s="164"/>
      <c r="HJ10" s="164"/>
      <c r="HK10" s="164"/>
      <c r="HL10" s="164"/>
      <c r="HM10" s="164"/>
      <c r="HN10" s="164"/>
      <c r="HO10" s="164"/>
      <c r="HP10" s="164"/>
      <c r="HQ10" s="164"/>
      <c r="HR10" s="164"/>
      <c r="HS10" s="164"/>
      <c r="HT10" s="164"/>
      <c r="HU10" s="164"/>
      <c r="HV10" s="164"/>
      <c r="HW10" s="164"/>
      <c r="HX10" s="164"/>
      <c r="HY10" s="164"/>
    </row>
    <row r="11" spans="1:233" s="75" customFormat="1" ht="15">
      <c r="A11" s="156"/>
      <c r="B11" s="92" t="s">
        <v>72</v>
      </c>
      <c r="C11" s="92"/>
      <c r="D11" s="92"/>
      <c r="E11" s="92"/>
      <c r="F11" s="92"/>
      <c r="G11" s="92"/>
      <c r="H11" s="92" t="s">
        <v>63</v>
      </c>
      <c r="I11" s="93">
        <f>+SUM(I12:I20)</f>
        <v>470910917156.03998</v>
      </c>
      <c r="J11" s="94" t="s">
        <v>63</v>
      </c>
      <c r="K11" s="93">
        <f>+SUM(K12:K20)</f>
        <v>13957804558</v>
      </c>
      <c r="L11" s="94" t="s">
        <v>63</v>
      </c>
      <c r="M11" s="140">
        <f>+SUM(M12:M20)</f>
        <v>484868721714.03998</v>
      </c>
      <c r="N11" s="146">
        <f>SUM(N12:N21)</f>
        <v>0</v>
      </c>
      <c r="O11" s="92"/>
      <c r="P11" s="92"/>
      <c r="Q11" s="93"/>
      <c r="R11" s="140">
        <f>SUM(R12:R21)</f>
        <v>0</v>
      </c>
      <c r="S11" s="74">
        <f>SUM(S12:S21)</f>
        <v>0</v>
      </c>
      <c r="T11" s="73"/>
      <c r="U11" s="73"/>
      <c r="V11" s="74"/>
      <c r="W11" s="74">
        <f>SUM(W12:W21)</f>
        <v>0</v>
      </c>
      <c r="X11" s="74">
        <f>SUM(X12:X21)</f>
        <v>0</v>
      </c>
      <c r="Y11" s="73"/>
      <c r="Z11" s="73"/>
      <c r="AA11" s="74"/>
      <c r="AB11" s="74">
        <f>SUM(AB12:AB21)</f>
        <v>0</v>
      </c>
      <c r="AC11" s="74">
        <f>SUM(AC12:AC21)</f>
        <v>1230250</v>
      </c>
      <c r="AD11" s="73"/>
      <c r="AE11" s="73"/>
      <c r="AF11" s="74"/>
      <c r="AG11" s="74">
        <f>SUM(AG12:AG21)</f>
        <v>0</v>
      </c>
      <c r="AH11" s="74">
        <f>SUM(AH12:AH21)</f>
        <v>188000</v>
      </c>
      <c r="AI11" s="73"/>
      <c r="AJ11" s="73"/>
      <c r="AK11" s="74"/>
      <c r="AL11" s="74">
        <f>SUM(AL12:AL21)</f>
        <v>0</v>
      </c>
      <c r="AM11" s="74">
        <f>SUM(AM12:AM21)</f>
        <v>150000</v>
      </c>
      <c r="AN11" s="73"/>
      <c r="AO11" s="73"/>
      <c r="AP11" s="74"/>
      <c r="AQ11" s="74">
        <f>SUM(AQ12:AQ21)</f>
        <v>0</v>
      </c>
      <c r="AR11" s="74">
        <f>SUM(AR12:AR21)</f>
        <v>0</v>
      </c>
      <c r="AS11" s="73"/>
      <c r="AT11" s="73"/>
      <c r="AU11" s="74"/>
      <c r="AV11" s="74">
        <f>SUM(AV12:AV21)</f>
        <v>0</v>
      </c>
      <c r="AW11" s="74">
        <f>SUM(AW12:AW21)</f>
        <v>0</v>
      </c>
      <c r="AX11" s="73"/>
      <c r="AY11" s="73"/>
      <c r="AZ11" s="74"/>
      <c r="BA11" s="74">
        <f>SUM(BA12:BA21)</f>
        <v>0</v>
      </c>
      <c r="BB11" s="74">
        <f>SUM(BB12:BB21)</f>
        <v>0</v>
      </c>
      <c r="BC11" s="73"/>
      <c r="BD11" s="73"/>
      <c r="BE11" s="74"/>
      <c r="BF11" s="74">
        <f>SUM(BF12:BF21)</f>
        <v>0</v>
      </c>
      <c r="BG11" s="74">
        <f>SUM(BG12:BG21)</f>
        <v>0</v>
      </c>
      <c r="BH11" s="73"/>
      <c r="BI11" s="73"/>
      <c r="BJ11" s="74"/>
      <c r="BK11" s="74">
        <f>SUM(BK12:BK21)</f>
        <v>0</v>
      </c>
      <c r="BL11" s="74">
        <f>SUM(BL12:BL21)</f>
        <v>39938000</v>
      </c>
      <c r="BM11" s="73"/>
      <c r="BN11" s="73"/>
      <c r="BO11" s="74"/>
      <c r="BP11" s="74">
        <f>SUM(BP12:BP21)</f>
        <v>1113940550</v>
      </c>
      <c r="BQ11" s="74">
        <f>SUM(BQ12:BQ21)</f>
        <v>950000</v>
      </c>
      <c r="BR11" s="73"/>
      <c r="BS11" s="73"/>
      <c r="BT11" s="74"/>
      <c r="BU11" s="74">
        <f>SUM(BU12:BU21)</f>
        <v>0</v>
      </c>
      <c r="BV11" s="74">
        <f>SUM(BV12:BV21)</f>
        <v>143500</v>
      </c>
      <c r="BW11" s="73"/>
      <c r="BX11" s="73"/>
      <c r="BY11" s="74"/>
      <c r="BZ11" s="74">
        <f>SUM(BZ12:BZ21)</f>
        <v>18106000000</v>
      </c>
      <c r="CA11" s="74">
        <f>SUM(CA12:CA21)</f>
        <v>0</v>
      </c>
      <c r="CB11" s="73"/>
      <c r="CC11" s="73"/>
      <c r="CD11" s="79"/>
      <c r="CE11" s="74">
        <f>SUM(CE12:CE21)</f>
        <v>0</v>
      </c>
      <c r="CF11" s="74">
        <f>SUM(CF12:CF21)</f>
        <v>0</v>
      </c>
      <c r="CG11" s="73"/>
      <c r="CH11" s="73"/>
      <c r="CI11" s="74"/>
      <c r="CJ11" s="74">
        <f>SUM(CJ12:CJ21)</f>
        <v>0</v>
      </c>
      <c r="CK11" s="74">
        <f>SUM(CK12:CK21)</f>
        <v>0</v>
      </c>
      <c r="CL11" s="73"/>
      <c r="CM11" s="73"/>
      <c r="CN11" s="74"/>
      <c r="CO11" s="74">
        <f>SUM(CO12:CO21)</f>
        <v>0</v>
      </c>
      <c r="CP11" s="74">
        <f>SUM(CP12:CP21)</f>
        <v>0</v>
      </c>
      <c r="CQ11" s="73"/>
      <c r="CR11" s="73"/>
      <c r="CS11" s="74"/>
      <c r="CT11" s="74">
        <f>SUM(CT12:CT21)</f>
        <v>0</v>
      </c>
      <c r="CU11" s="74">
        <f>SUM(CU12:CU21)</f>
        <v>0</v>
      </c>
      <c r="CV11" s="73"/>
      <c r="CW11" s="73"/>
      <c r="CX11" s="74"/>
      <c r="CY11" s="74">
        <f>SUM(CY12:CY21)</f>
        <v>0</v>
      </c>
      <c r="CZ11" s="74">
        <f>SUM(CZ12:CZ21)</f>
        <v>0</v>
      </c>
      <c r="DA11" s="73"/>
      <c r="DB11" s="73"/>
      <c r="DC11" s="74"/>
      <c r="DD11" s="74">
        <f>SUM(DD12:DD21)</f>
        <v>0</v>
      </c>
      <c r="DE11" s="74">
        <f>SUM(DE12:DE21)</f>
        <v>389375</v>
      </c>
      <c r="DF11" s="73"/>
      <c r="DG11" s="73"/>
      <c r="DH11" s="74"/>
      <c r="DI11" s="74">
        <f>SUM(DI12:DI21)</f>
        <v>0</v>
      </c>
      <c r="DJ11" s="74">
        <f>SUM(DJ12:DJ21)</f>
        <v>0</v>
      </c>
      <c r="DK11" s="73"/>
      <c r="DL11" s="73"/>
      <c r="DM11" s="74"/>
      <c r="DN11" s="74">
        <f>SUM(DN12:DN21)</f>
        <v>0</v>
      </c>
      <c r="DO11" s="74">
        <f>SUM(DO12:DO21)</f>
        <v>202176</v>
      </c>
      <c r="DP11" s="73"/>
      <c r="DQ11" s="73"/>
      <c r="DR11" s="74"/>
      <c r="DS11" s="74">
        <f>SUM(DS12:DS21)</f>
        <v>7545839109.1199999</v>
      </c>
      <c r="DT11" s="74">
        <f>SUM(DT12:DT21)</f>
        <v>185184</v>
      </c>
      <c r="DU11" s="73"/>
      <c r="DV11" s="73"/>
      <c r="DW11" s="74"/>
      <c r="DX11" s="74">
        <f>SUM(DX12:DX21)</f>
        <v>3877264074.2399998</v>
      </c>
      <c r="DY11" s="74">
        <f>SUM(DY12:DY21)</f>
        <v>0</v>
      </c>
      <c r="DZ11" s="73"/>
      <c r="EA11" s="73"/>
      <c r="EB11" s="74"/>
      <c r="EC11" s="74">
        <f>SUM(EC12:EC21)</f>
        <v>0</v>
      </c>
      <c r="ED11" s="74">
        <f>SUM(ED12:ED21)</f>
        <v>300000</v>
      </c>
      <c r="EE11" s="73"/>
      <c r="EF11" s="73"/>
      <c r="EG11" s="74"/>
      <c r="EH11" s="74">
        <f>SUM(EH12:EH21)</f>
        <v>10923840000</v>
      </c>
      <c r="EI11" s="74">
        <f>SUM(EI12:EI21)</f>
        <v>0</v>
      </c>
      <c r="EJ11" s="73"/>
      <c r="EK11" s="73"/>
      <c r="EL11" s="74"/>
      <c r="EM11" s="74">
        <f>SUM(EM12:EM21)</f>
        <v>0</v>
      </c>
      <c r="EN11" s="74">
        <f>SUM(EN12:EN21)</f>
        <v>0</v>
      </c>
      <c r="EO11" s="74"/>
      <c r="EP11" s="73"/>
      <c r="EQ11" s="74"/>
      <c r="ER11" s="74">
        <f>SUM(ER12:ER21)</f>
        <v>0</v>
      </c>
      <c r="ES11" s="74">
        <f>SUM(ES12:ES21)</f>
        <v>0</v>
      </c>
      <c r="ET11" s="74"/>
      <c r="EU11" s="73"/>
      <c r="EV11" s="74"/>
      <c r="EW11" s="74">
        <f>SUM(EW12:EW21)</f>
        <v>0</v>
      </c>
      <c r="EX11" s="74">
        <f>SUM(EX12:EX21)</f>
        <v>0</v>
      </c>
      <c r="EY11" s="73"/>
      <c r="EZ11" s="73"/>
      <c r="FA11" s="74"/>
      <c r="FB11" s="74">
        <f>SUM(FB12:FB21)</f>
        <v>0</v>
      </c>
      <c r="FC11" s="74">
        <f>SUM(FC12:FC21)</f>
        <v>0</v>
      </c>
      <c r="FD11" s="73"/>
      <c r="FE11" s="73"/>
      <c r="FF11" s="74"/>
      <c r="FG11" s="74">
        <f>SUM(FG12:FG21)</f>
        <v>0</v>
      </c>
      <c r="FH11" s="74">
        <f>SUM(FH12:FH21)</f>
        <v>0</v>
      </c>
      <c r="FI11" s="73"/>
      <c r="FJ11" s="73"/>
      <c r="FK11" s="79"/>
      <c r="FL11" s="74">
        <f>SUM(FL12:FL21)</f>
        <v>0</v>
      </c>
      <c r="FM11" s="74">
        <f>SUM(FM12:FM21)</f>
        <v>0</v>
      </c>
      <c r="FN11" s="73"/>
      <c r="FO11" s="73"/>
      <c r="FP11" s="79"/>
      <c r="FQ11" s="74">
        <f>SUM(FQ12:FQ21)</f>
        <v>0</v>
      </c>
      <c r="FR11" s="74">
        <f>SUM(FR12:FR21)</f>
        <v>0</v>
      </c>
      <c r="FS11" s="73"/>
      <c r="FT11" s="73"/>
      <c r="FU11" s="74"/>
      <c r="FV11" s="74">
        <f>SUM(FV12:FV21)</f>
        <v>0</v>
      </c>
      <c r="FW11" s="74">
        <f>SUM(FW12:FW21)</f>
        <v>0</v>
      </c>
      <c r="FX11" s="73"/>
      <c r="FY11" s="73"/>
      <c r="FZ11" s="74"/>
      <c r="GA11" s="74">
        <f>SUM(GA12:GA21)</f>
        <v>0</v>
      </c>
      <c r="GB11" s="74">
        <f>SUM(GB12:GB21)</f>
        <v>0</v>
      </c>
      <c r="GC11" s="73"/>
      <c r="GD11" s="73"/>
      <c r="GE11" s="74"/>
      <c r="GF11" s="74">
        <f>SUM(GF12:GF21)</f>
        <v>0</v>
      </c>
      <c r="GG11" s="74">
        <f>SUM(GG12:GG21)</f>
        <v>0</v>
      </c>
      <c r="GH11" s="73"/>
      <c r="GI11" s="73"/>
      <c r="GJ11" s="74"/>
      <c r="GK11" s="74">
        <f>SUM(GK12:GK21)</f>
        <v>0</v>
      </c>
      <c r="GL11" s="74">
        <f>SUM(GL12:GL21)</f>
        <v>0</v>
      </c>
      <c r="GM11" s="73"/>
      <c r="GN11" s="73"/>
      <c r="GO11" s="74"/>
      <c r="GP11" s="74">
        <f>SUM(GP12:GP21)</f>
        <v>0</v>
      </c>
      <c r="GQ11" s="74">
        <f>SUM(GQ12:GQ21)</f>
        <v>0</v>
      </c>
      <c r="GR11" s="73"/>
      <c r="GS11" s="73"/>
      <c r="GT11" s="74"/>
      <c r="GU11" s="74">
        <f>SUM(GU12:GU21)</f>
        <v>0</v>
      </c>
      <c r="GV11" s="74">
        <f>SUM(GV12:GV21)</f>
        <v>0</v>
      </c>
      <c r="GW11" s="73"/>
      <c r="GX11" s="73"/>
      <c r="GY11" s="74"/>
      <c r="GZ11" s="74">
        <f>SUM(GZ12:GZ21)</f>
        <v>0</v>
      </c>
      <c r="HA11" s="74">
        <f>SUM(HA12:HA21)</f>
        <v>0</v>
      </c>
      <c r="HB11" s="73"/>
      <c r="HC11" s="73"/>
      <c r="HD11" s="74"/>
      <c r="HE11" s="74">
        <f>SUM(HE12:HE21)</f>
        <v>0</v>
      </c>
      <c r="HF11" s="74">
        <f>SUM(HF12:HF21)</f>
        <v>2000000</v>
      </c>
      <c r="HG11" s="73"/>
      <c r="HH11" s="73"/>
      <c r="HI11" s="74"/>
      <c r="HJ11" s="74">
        <f>SUM(HJ12:HJ21)</f>
        <v>257315911200</v>
      </c>
      <c r="HK11" s="74">
        <f>SUM(HK12:HK21)</f>
        <v>500000</v>
      </c>
      <c r="HL11" s="73"/>
      <c r="HM11" s="73"/>
      <c r="HN11" s="74"/>
      <c r="HO11" s="74">
        <f>SUM(HO12:HO21)</f>
        <v>114016220000</v>
      </c>
      <c r="HP11" s="74">
        <f>SUM(HP12:HP21)</f>
        <v>0</v>
      </c>
      <c r="HQ11" s="73"/>
      <c r="HR11" s="73"/>
      <c r="HS11" s="74"/>
      <c r="HT11" s="74">
        <f>SUM(HT12:HT21)</f>
        <v>0</v>
      </c>
      <c r="HU11" s="74">
        <f>SUM(HU12:HU21)</f>
        <v>0</v>
      </c>
      <c r="HV11" s="73"/>
      <c r="HW11" s="73"/>
      <c r="HX11" s="74"/>
      <c r="HY11" s="74">
        <f>SUM(HY12:HY21)</f>
        <v>0</v>
      </c>
    </row>
    <row r="12" spans="1:233" ht="140.25" customHeight="1">
      <c r="A12" s="157">
        <v>2</v>
      </c>
      <c r="B12" s="166" t="s">
        <v>87</v>
      </c>
      <c r="C12" s="97" t="s">
        <v>73</v>
      </c>
      <c r="D12" s="106" t="s">
        <v>556</v>
      </c>
      <c r="E12" s="98" t="s">
        <v>74</v>
      </c>
      <c r="F12" s="97" t="s">
        <v>69</v>
      </c>
      <c r="G12" s="97" t="s">
        <v>637</v>
      </c>
      <c r="H12" s="99" t="s">
        <v>552</v>
      </c>
      <c r="I12" s="106">
        <f>(981937.92+267517.65)*23194</f>
        <v>28979872490.580002</v>
      </c>
      <c r="J12" s="99">
        <v>0</v>
      </c>
      <c r="K12" s="99">
        <v>0</v>
      </c>
      <c r="L12" s="99" t="s">
        <v>75</v>
      </c>
      <c r="M12" s="141">
        <f>+I12+K12</f>
        <v>28979872490.580002</v>
      </c>
      <c r="N12" s="158"/>
      <c r="O12" s="97"/>
      <c r="P12" s="97"/>
      <c r="Q12" s="106"/>
      <c r="R12" s="159"/>
      <c r="S12" s="80"/>
      <c r="T12" s="80"/>
      <c r="U12" s="80"/>
      <c r="V12" s="80"/>
      <c r="W12" s="80"/>
      <c r="X12" s="80"/>
      <c r="Y12" s="80"/>
      <c r="Z12" s="80"/>
      <c r="AA12" s="80"/>
      <c r="AB12" s="80"/>
      <c r="AC12" s="80"/>
      <c r="AD12" s="80"/>
      <c r="AE12" s="80"/>
      <c r="AF12" s="80"/>
      <c r="AG12" s="80"/>
      <c r="AH12" s="80"/>
      <c r="AI12" s="80"/>
      <c r="AJ12" s="80"/>
      <c r="AK12" s="80"/>
      <c r="AL12" s="80"/>
      <c r="AM12" s="80"/>
      <c r="AN12" s="80"/>
      <c r="AO12" s="80"/>
      <c r="AP12" s="80"/>
      <c r="AQ12" s="80"/>
      <c r="AR12" s="80"/>
      <c r="AS12" s="80"/>
      <c r="AT12" s="80"/>
      <c r="AU12" s="80"/>
      <c r="AV12" s="80"/>
      <c r="AW12" s="80"/>
      <c r="AX12" s="80"/>
      <c r="AY12" s="80"/>
      <c r="AZ12" s="80"/>
      <c r="BA12" s="80"/>
      <c r="BB12" s="80"/>
      <c r="BC12" s="80"/>
      <c r="BD12" s="80"/>
      <c r="BE12" s="80"/>
      <c r="BF12" s="80"/>
      <c r="BG12" s="80"/>
      <c r="BH12" s="80"/>
      <c r="BI12" s="80"/>
      <c r="BJ12" s="80"/>
      <c r="BK12" s="80"/>
      <c r="BL12" s="80"/>
      <c r="BM12" s="80"/>
      <c r="BN12" s="80"/>
      <c r="BO12" s="80"/>
      <c r="BP12" s="80"/>
      <c r="BQ12" s="80"/>
      <c r="BR12" s="80"/>
      <c r="BS12" s="80"/>
      <c r="BT12" s="80"/>
      <c r="BU12" s="80"/>
      <c r="BV12" s="80"/>
      <c r="BW12" s="80"/>
      <c r="BX12" s="80"/>
      <c r="BY12" s="80"/>
      <c r="BZ12" s="80"/>
      <c r="CA12" s="80"/>
      <c r="CB12" s="80"/>
      <c r="CC12" s="80"/>
      <c r="CD12" s="80"/>
      <c r="CE12" s="80"/>
      <c r="CF12" s="80"/>
      <c r="CG12" s="80"/>
      <c r="CH12" s="80"/>
      <c r="CI12" s="80"/>
      <c r="CJ12" s="80"/>
      <c r="CK12" s="80"/>
      <c r="CL12" s="80"/>
      <c r="CM12" s="80"/>
      <c r="CN12" s="80"/>
      <c r="CO12" s="80"/>
      <c r="CP12" s="80"/>
      <c r="CQ12" s="80"/>
      <c r="CR12" s="80"/>
      <c r="CS12" s="80"/>
      <c r="CT12" s="80"/>
      <c r="CU12" s="80"/>
      <c r="CV12" s="80"/>
      <c r="CW12" s="80"/>
      <c r="CX12" s="80"/>
      <c r="CY12" s="80"/>
      <c r="CZ12" s="80"/>
      <c r="DA12" s="80"/>
      <c r="DB12" s="80"/>
      <c r="DC12" s="80"/>
      <c r="DD12" s="80"/>
      <c r="DE12" s="80"/>
      <c r="DF12" s="80"/>
      <c r="DG12" s="80"/>
      <c r="DH12" s="80"/>
      <c r="DI12" s="80"/>
      <c r="DJ12" s="80"/>
      <c r="DK12" s="80"/>
      <c r="DL12" s="80"/>
      <c r="DM12" s="80"/>
      <c r="DN12" s="80"/>
      <c r="DO12" s="80">
        <f>2106*96</f>
        <v>202176</v>
      </c>
      <c r="DP12" s="80" t="s">
        <v>76</v>
      </c>
      <c r="DQ12" s="80"/>
      <c r="DR12" s="80" t="s">
        <v>77</v>
      </c>
      <c r="DS12" s="80">
        <v>7545839109.1199999</v>
      </c>
      <c r="DT12" s="80">
        <f>1929*96</f>
        <v>185184</v>
      </c>
      <c r="DU12" s="80" t="s">
        <v>78</v>
      </c>
      <c r="DV12" s="80"/>
      <c r="DW12" s="80" t="s">
        <v>79</v>
      </c>
      <c r="DX12" s="80">
        <v>3877264074.2399998</v>
      </c>
      <c r="DY12" s="80"/>
      <c r="DZ12" s="80"/>
      <c r="EA12" s="80"/>
      <c r="EB12" s="80"/>
      <c r="EC12" s="80"/>
      <c r="ED12" s="80">
        <f>6000*50</f>
        <v>300000</v>
      </c>
      <c r="EE12" s="80" t="s">
        <v>80</v>
      </c>
      <c r="EF12" s="80"/>
      <c r="EG12" s="80" t="s">
        <v>81</v>
      </c>
      <c r="EH12" s="80">
        <v>10923840000</v>
      </c>
      <c r="EI12" s="80"/>
      <c r="EJ12" s="80"/>
      <c r="EK12" s="80"/>
      <c r="EL12" s="80"/>
      <c r="EM12" s="80"/>
      <c r="EN12" s="80"/>
      <c r="EO12" s="80"/>
      <c r="EP12" s="80"/>
      <c r="EQ12" s="80"/>
      <c r="ER12" s="80"/>
      <c r="ES12" s="80"/>
      <c r="ET12" s="80"/>
      <c r="EU12" s="80"/>
      <c r="EV12" s="80"/>
      <c r="EW12" s="80"/>
      <c r="EX12" s="80"/>
      <c r="EY12" s="80"/>
      <c r="EZ12" s="80"/>
      <c r="FA12" s="80"/>
      <c r="FB12" s="80"/>
      <c r="FC12" s="80"/>
      <c r="FD12" s="80"/>
      <c r="FE12" s="80"/>
      <c r="FF12" s="80"/>
      <c r="FG12" s="80"/>
      <c r="FH12" s="80"/>
      <c r="FI12" s="80"/>
      <c r="FJ12" s="80"/>
      <c r="FK12" s="80"/>
      <c r="FL12" s="80"/>
      <c r="FM12" s="80"/>
      <c r="FN12" s="80"/>
      <c r="FO12" s="80"/>
      <c r="FP12" s="80"/>
      <c r="FQ12" s="80"/>
      <c r="FR12" s="80"/>
      <c r="FS12" s="80"/>
      <c r="FT12" s="80"/>
      <c r="FU12" s="80"/>
      <c r="FV12" s="80"/>
      <c r="FW12" s="80"/>
      <c r="FX12" s="80"/>
      <c r="FY12" s="80"/>
      <c r="FZ12" s="80"/>
      <c r="GA12" s="80"/>
      <c r="GB12" s="80"/>
      <c r="GC12" s="80"/>
      <c r="GD12" s="80"/>
      <c r="GE12" s="80"/>
      <c r="GF12" s="80"/>
      <c r="GG12" s="80"/>
      <c r="GH12" s="80"/>
      <c r="GI12" s="80"/>
      <c r="GJ12" s="80"/>
      <c r="GK12" s="80"/>
      <c r="GL12" s="80"/>
      <c r="GM12" s="80"/>
      <c r="GN12" s="80"/>
      <c r="GO12" s="80"/>
      <c r="GP12" s="80"/>
      <c r="GQ12" s="80"/>
      <c r="GR12" s="80"/>
      <c r="GS12" s="80"/>
      <c r="GT12" s="80"/>
      <c r="GU12" s="80"/>
      <c r="GV12" s="80"/>
      <c r="GW12" s="80"/>
      <c r="GX12" s="80"/>
      <c r="GY12" s="80"/>
      <c r="GZ12" s="80"/>
      <c r="HA12" s="80"/>
      <c r="HB12" s="80"/>
      <c r="HC12" s="80"/>
      <c r="HD12" s="80"/>
      <c r="HE12" s="80"/>
      <c r="HF12" s="80"/>
      <c r="HG12" s="80"/>
      <c r="HH12" s="80"/>
      <c r="HI12" s="80"/>
      <c r="HJ12" s="80"/>
      <c r="HK12" s="80"/>
      <c r="HL12" s="80"/>
      <c r="HM12" s="80"/>
      <c r="HN12" s="80"/>
      <c r="HO12" s="80"/>
      <c r="HP12" s="80"/>
      <c r="HQ12" s="80"/>
      <c r="HR12" s="80"/>
      <c r="HS12" s="80"/>
      <c r="HT12" s="80"/>
      <c r="HU12" s="80"/>
      <c r="HV12" s="80"/>
      <c r="HW12" s="80"/>
      <c r="HX12" s="80"/>
      <c r="HY12" s="80"/>
    </row>
    <row r="13" spans="1:233" ht="87.75" customHeight="1">
      <c r="A13" s="157">
        <v>3</v>
      </c>
      <c r="B13" s="166" t="s">
        <v>87</v>
      </c>
      <c r="C13" s="97" t="s">
        <v>82</v>
      </c>
      <c r="D13" s="97" t="s">
        <v>557</v>
      </c>
      <c r="E13" s="98" t="s">
        <v>83</v>
      </c>
      <c r="F13" s="97" t="s">
        <v>69</v>
      </c>
      <c r="G13" s="97" t="s">
        <v>637</v>
      </c>
      <c r="H13" s="99" t="s">
        <v>84</v>
      </c>
      <c r="I13" s="106">
        <f>23825*23194</f>
        <v>552597050</v>
      </c>
      <c r="J13" s="99" t="s">
        <v>85</v>
      </c>
      <c r="K13" s="99">
        <f>3025*23194</f>
        <v>70161850</v>
      </c>
      <c r="L13" s="97" t="s">
        <v>86</v>
      </c>
      <c r="M13" s="141">
        <f t="shared" ref="M13:M20" si="4">+I13+K13</f>
        <v>622758900</v>
      </c>
      <c r="N13" s="158"/>
      <c r="O13" s="97"/>
      <c r="P13" s="97"/>
      <c r="Q13" s="106"/>
      <c r="R13" s="159"/>
      <c r="S13" s="80"/>
      <c r="T13" s="80"/>
      <c r="U13" s="80"/>
      <c r="V13" s="80"/>
      <c r="W13" s="80"/>
      <c r="X13" s="80"/>
      <c r="Y13" s="80"/>
      <c r="Z13" s="80"/>
      <c r="AA13" s="80"/>
      <c r="AB13" s="80"/>
      <c r="AC13" s="80"/>
      <c r="AD13" s="80"/>
      <c r="AE13" s="80"/>
      <c r="AF13" s="80"/>
      <c r="AG13" s="80"/>
      <c r="AH13" s="80"/>
      <c r="AI13" s="80"/>
      <c r="AJ13" s="80"/>
      <c r="AK13" s="80"/>
      <c r="AL13" s="80"/>
      <c r="AM13" s="80"/>
      <c r="AN13" s="80"/>
      <c r="AO13" s="80"/>
      <c r="AP13" s="80"/>
      <c r="AQ13" s="80"/>
      <c r="AR13" s="80"/>
      <c r="AS13" s="80"/>
      <c r="AT13" s="80"/>
      <c r="AU13" s="80"/>
      <c r="AV13" s="80"/>
      <c r="AW13" s="80"/>
      <c r="AX13" s="80"/>
      <c r="AY13" s="80"/>
      <c r="AZ13" s="80"/>
      <c r="BA13" s="80"/>
      <c r="BB13" s="80"/>
      <c r="BC13" s="80"/>
      <c r="BD13" s="80"/>
      <c r="BE13" s="80"/>
      <c r="BF13" s="80"/>
      <c r="BG13" s="80"/>
      <c r="BH13" s="80"/>
      <c r="BI13" s="80"/>
      <c r="BJ13" s="80"/>
      <c r="BK13" s="80"/>
      <c r="BL13" s="80">
        <v>500000</v>
      </c>
      <c r="BM13" s="80"/>
      <c r="BN13" s="80"/>
      <c r="BO13" s="80" t="s">
        <v>84</v>
      </c>
      <c r="BP13" s="80">
        <v>542209350</v>
      </c>
      <c r="BQ13" s="80"/>
      <c r="BR13" s="80"/>
      <c r="BS13" s="80"/>
      <c r="BT13" s="80"/>
      <c r="BU13" s="80"/>
      <c r="BV13" s="80"/>
      <c r="BW13" s="80"/>
      <c r="BX13" s="80"/>
      <c r="BY13" s="80"/>
      <c r="BZ13" s="80"/>
      <c r="CA13" s="80"/>
      <c r="CB13" s="80"/>
      <c r="CC13" s="80"/>
      <c r="CD13" s="80"/>
      <c r="CE13" s="80"/>
      <c r="CF13" s="80"/>
      <c r="CG13" s="80"/>
      <c r="CH13" s="80"/>
      <c r="CI13" s="80"/>
      <c r="CJ13" s="80"/>
      <c r="CK13" s="80"/>
      <c r="CL13" s="80"/>
      <c r="CM13" s="80"/>
      <c r="CN13" s="80"/>
      <c r="CO13" s="80"/>
      <c r="CP13" s="80"/>
      <c r="CQ13" s="80"/>
      <c r="CR13" s="80"/>
      <c r="CS13" s="80"/>
      <c r="CT13" s="80"/>
      <c r="CU13" s="80"/>
      <c r="CV13" s="80"/>
      <c r="CW13" s="80"/>
      <c r="CX13" s="80"/>
      <c r="CY13" s="80"/>
      <c r="CZ13" s="80"/>
      <c r="DA13" s="80"/>
      <c r="DB13" s="80"/>
      <c r="DC13" s="80"/>
      <c r="DD13" s="80"/>
      <c r="DE13" s="80"/>
      <c r="DF13" s="80"/>
      <c r="DG13" s="80"/>
      <c r="DH13" s="80"/>
      <c r="DI13" s="80"/>
      <c r="DJ13" s="80"/>
      <c r="DK13" s="80"/>
      <c r="DL13" s="80"/>
      <c r="DM13" s="80"/>
      <c r="DN13" s="80"/>
      <c r="DO13" s="80"/>
      <c r="DP13" s="80"/>
      <c r="DQ13" s="80"/>
      <c r="DR13" s="80"/>
      <c r="DS13" s="80"/>
      <c r="DT13" s="80"/>
      <c r="DU13" s="80"/>
      <c r="DV13" s="80"/>
      <c r="DW13" s="80"/>
      <c r="DX13" s="80"/>
      <c r="DY13" s="80"/>
      <c r="DZ13" s="80"/>
      <c r="EA13" s="80"/>
      <c r="EB13" s="80"/>
      <c r="EC13" s="80"/>
      <c r="ED13" s="80"/>
      <c r="EE13" s="80"/>
      <c r="EF13" s="80"/>
      <c r="EG13" s="80"/>
      <c r="EH13" s="80"/>
      <c r="EI13" s="80"/>
      <c r="EJ13" s="80"/>
      <c r="EK13" s="80"/>
      <c r="EL13" s="80"/>
      <c r="EM13" s="80"/>
      <c r="EN13" s="80"/>
      <c r="EO13" s="80"/>
      <c r="EP13" s="80"/>
      <c r="EQ13" s="80"/>
      <c r="ER13" s="80"/>
      <c r="ES13" s="80"/>
      <c r="ET13" s="80"/>
      <c r="EU13" s="80"/>
      <c r="EV13" s="80"/>
      <c r="EW13" s="80"/>
      <c r="EX13" s="80"/>
      <c r="EY13" s="80"/>
      <c r="EZ13" s="80"/>
      <c r="FA13" s="80"/>
      <c r="FB13" s="80"/>
      <c r="FC13" s="80"/>
      <c r="FD13" s="80"/>
      <c r="FE13" s="80"/>
      <c r="FF13" s="80"/>
      <c r="FG13" s="80"/>
      <c r="FH13" s="80"/>
      <c r="FI13" s="80"/>
      <c r="FJ13" s="80"/>
      <c r="FK13" s="80"/>
      <c r="FL13" s="80"/>
      <c r="FM13" s="80"/>
      <c r="FN13" s="80"/>
      <c r="FO13" s="80"/>
      <c r="FP13" s="80"/>
      <c r="FQ13" s="80"/>
      <c r="FR13" s="80"/>
      <c r="FS13" s="80"/>
      <c r="FT13" s="80"/>
      <c r="FU13" s="80"/>
      <c r="FV13" s="80"/>
      <c r="FW13" s="80"/>
      <c r="FX13" s="80"/>
      <c r="FY13" s="80"/>
      <c r="FZ13" s="80"/>
      <c r="GA13" s="80"/>
      <c r="GB13" s="80"/>
      <c r="GC13" s="80"/>
      <c r="GD13" s="80"/>
      <c r="GE13" s="80"/>
      <c r="GF13" s="80"/>
      <c r="GG13" s="80"/>
      <c r="GH13" s="80"/>
      <c r="GI13" s="80"/>
      <c r="GJ13" s="80"/>
      <c r="GK13" s="80"/>
      <c r="GL13" s="80"/>
      <c r="GM13" s="80"/>
      <c r="GN13" s="80"/>
      <c r="GO13" s="80"/>
      <c r="GP13" s="80"/>
      <c r="GQ13" s="80"/>
      <c r="GR13" s="80"/>
      <c r="GS13" s="80"/>
      <c r="GT13" s="80"/>
      <c r="GU13" s="80"/>
      <c r="GV13" s="80"/>
      <c r="GW13" s="80"/>
      <c r="GX13" s="80"/>
      <c r="GY13" s="80"/>
      <c r="GZ13" s="80"/>
      <c r="HA13" s="80"/>
      <c r="HB13" s="80"/>
      <c r="HC13" s="80"/>
      <c r="HD13" s="80"/>
      <c r="HE13" s="80"/>
      <c r="HF13" s="80"/>
      <c r="HG13" s="80"/>
      <c r="HH13" s="80"/>
      <c r="HI13" s="80"/>
      <c r="HJ13" s="80"/>
      <c r="HK13" s="80"/>
      <c r="HL13" s="80"/>
      <c r="HM13" s="80"/>
      <c r="HN13" s="80"/>
      <c r="HO13" s="80"/>
      <c r="HP13" s="80"/>
      <c r="HQ13" s="80"/>
      <c r="HR13" s="80"/>
      <c r="HS13" s="80"/>
      <c r="HT13" s="80"/>
      <c r="HU13" s="80"/>
      <c r="HV13" s="80"/>
      <c r="HW13" s="80"/>
      <c r="HX13" s="80"/>
      <c r="HY13" s="80"/>
    </row>
    <row r="14" spans="1:233" ht="121.5" customHeight="1">
      <c r="A14" s="157">
        <v>4</v>
      </c>
      <c r="B14" s="97" t="s">
        <v>87</v>
      </c>
      <c r="C14" s="97" t="s">
        <v>88</v>
      </c>
      <c r="D14" s="97" t="s">
        <v>558</v>
      </c>
      <c r="E14" s="98" t="s">
        <v>89</v>
      </c>
      <c r="F14" s="97" t="s">
        <v>69</v>
      </c>
      <c r="G14" s="97" t="s">
        <v>637</v>
      </c>
      <c r="H14" s="99" t="s">
        <v>90</v>
      </c>
      <c r="I14" s="106">
        <f>198100.9*23194</f>
        <v>4594752274.5999994</v>
      </c>
      <c r="J14" s="99" t="s">
        <v>91</v>
      </c>
      <c r="K14" s="99">
        <f>10778*23194</f>
        <v>249984932</v>
      </c>
      <c r="L14" s="97" t="s">
        <v>92</v>
      </c>
      <c r="M14" s="141">
        <f t="shared" si="4"/>
        <v>4844737206.5999994</v>
      </c>
      <c r="N14" s="158"/>
      <c r="O14" s="97"/>
      <c r="P14" s="97"/>
      <c r="Q14" s="106"/>
      <c r="R14" s="159"/>
      <c r="S14" s="80"/>
      <c r="T14" s="80"/>
      <c r="U14" s="80"/>
      <c r="V14" s="80"/>
      <c r="W14" s="80"/>
      <c r="X14" s="80"/>
      <c r="Y14" s="80"/>
      <c r="Z14" s="80"/>
      <c r="AA14" s="80"/>
      <c r="AB14" s="80"/>
      <c r="AC14" s="80"/>
      <c r="AD14" s="80"/>
      <c r="AE14" s="80"/>
      <c r="AF14" s="80"/>
      <c r="AG14" s="80"/>
      <c r="AH14" s="80"/>
      <c r="AI14" s="80"/>
      <c r="AJ14" s="80"/>
      <c r="AK14" s="80"/>
      <c r="AL14" s="80"/>
      <c r="AM14" s="80"/>
      <c r="AN14" s="80"/>
      <c r="AO14" s="80"/>
      <c r="AP14" s="80"/>
      <c r="AQ14" s="80"/>
      <c r="AR14" s="80"/>
      <c r="AS14" s="80"/>
      <c r="AT14" s="80"/>
      <c r="AU14" s="80"/>
      <c r="AV14" s="80"/>
      <c r="AW14" s="80"/>
      <c r="AX14" s="80"/>
      <c r="AY14" s="80"/>
      <c r="AZ14" s="80"/>
      <c r="BA14" s="80"/>
      <c r="BB14" s="80"/>
      <c r="BC14" s="80"/>
      <c r="BD14" s="80"/>
      <c r="BE14" s="80"/>
      <c r="BF14" s="80"/>
      <c r="BG14" s="80"/>
      <c r="BH14" s="80"/>
      <c r="BI14" s="80"/>
      <c r="BJ14" s="80"/>
      <c r="BK14" s="80"/>
      <c r="BL14" s="80">
        <v>4176000</v>
      </c>
      <c r="BM14" s="80"/>
      <c r="BN14" s="80"/>
      <c r="BO14" s="80"/>
      <c r="BP14" s="80"/>
      <c r="BQ14" s="80"/>
      <c r="BR14" s="80"/>
      <c r="BS14" s="80"/>
      <c r="BT14" s="80"/>
      <c r="BU14" s="80"/>
      <c r="BV14" s="80"/>
      <c r="BW14" s="80"/>
      <c r="BX14" s="80"/>
      <c r="BY14" s="80"/>
      <c r="BZ14" s="80"/>
      <c r="CA14" s="80"/>
      <c r="CB14" s="80"/>
      <c r="CC14" s="80"/>
      <c r="CD14" s="80"/>
      <c r="CE14" s="80"/>
      <c r="CF14" s="80"/>
      <c r="CG14" s="80"/>
      <c r="CH14" s="80"/>
      <c r="CI14" s="80"/>
      <c r="CJ14" s="80"/>
      <c r="CK14" s="80"/>
      <c r="CL14" s="80"/>
      <c r="CM14" s="80"/>
      <c r="CN14" s="80"/>
      <c r="CO14" s="80"/>
      <c r="CP14" s="80"/>
      <c r="CQ14" s="80"/>
      <c r="CR14" s="80"/>
      <c r="CS14" s="80"/>
      <c r="CT14" s="80"/>
      <c r="CU14" s="80"/>
      <c r="CV14" s="80"/>
      <c r="CW14" s="80"/>
      <c r="CX14" s="80"/>
      <c r="CY14" s="80"/>
      <c r="CZ14" s="80"/>
      <c r="DA14" s="80"/>
      <c r="DB14" s="80"/>
      <c r="DC14" s="80"/>
      <c r="DD14" s="80"/>
      <c r="DE14" s="80">
        <v>41775</v>
      </c>
      <c r="DF14" s="80"/>
      <c r="DG14" s="80"/>
      <c r="DH14" s="80"/>
      <c r="DI14" s="80"/>
      <c r="DJ14" s="80"/>
      <c r="DK14" s="80"/>
      <c r="DL14" s="80"/>
      <c r="DM14" s="80"/>
      <c r="DN14" s="80"/>
      <c r="DO14" s="80"/>
      <c r="DP14" s="80"/>
      <c r="DQ14" s="80"/>
      <c r="DR14" s="80"/>
      <c r="DS14" s="80"/>
      <c r="DT14" s="80"/>
      <c r="DU14" s="80"/>
      <c r="DV14" s="80"/>
      <c r="DW14" s="80"/>
      <c r="DX14" s="80"/>
      <c r="DY14" s="80"/>
      <c r="DZ14" s="80"/>
      <c r="EA14" s="80"/>
      <c r="EB14" s="80"/>
      <c r="EC14" s="80"/>
      <c r="ED14" s="80"/>
      <c r="EE14" s="80"/>
      <c r="EF14" s="80"/>
      <c r="EG14" s="80"/>
      <c r="EH14" s="80"/>
      <c r="EI14" s="80"/>
      <c r="EJ14" s="80"/>
      <c r="EK14" s="80"/>
      <c r="EL14" s="80"/>
      <c r="EM14" s="80"/>
      <c r="EN14" s="80"/>
      <c r="EO14" s="80"/>
      <c r="EP14" s="80"/>
      <c r="EQ14" s="80"/>
      <c r="ER14" s="80"/>
      <c r="ES14" s="80"/>
      <c r="ET14" s="80"/>
      <c r="EU14" s="80"/>
      <c r="EV14" s="80"/>
      <c r="EW14" s="80"/>
      <c r="EX14" s="80"/>
      <c r="EY14" s="80"/>
      <c r="EZ14" s="80"/>
      <c r="FA14" s="80"/>
      <c r="FB14" s="80"/>
      <c r="FC14" s="80"/>
      <c r="FD14" s="80"/>
      <c r="FE14" s="80"/>
      <c r="FF14" s="80"/>
      <c r="FG14" s="80"/>
      <c r="FH14" s="80"/>
      <c r="FI14" s="80"/>
      <c r="FJ14" s="80"/>
      <c r="FK14" s="80"/>
      <c r="FL14" s="80"/>
      <c r="FM14" s="80"/>
      <c r="FN14" s="80"/>
      <c r="FO14" s="80"/>
      <c r="FP14" s="80"/>
      <c r="FQ14" s="80"/>
      <c r="FR14" s="80"/>
      <c r="FS14" s="80"/>
      <c r="FT14" s="80"/>
      <c r="FU14" s="80"/>
      <c r="FV14" s="80"/>
      <c r="FW14" s="80"/>
      <c r="FX14" s="80"/>
      <c r="FY14" s="80"/>
      <c r="FZ14" s="80"/>
      <c r="GA14" s="80"/>
      <c r="GB14" s="80"/>
      <c r="GC14" s="80"/>
      <c r="GD14" s="80"/>
      <c r="GE14" s="80"/>
      <c r="GF14" s="80"/>
      <c r="GG14" s="80"/>
      <c r="GH14" s="80"/>
      <c r="GI14" s="80"/>
      <c r="GJ14" s="80"/>
      <c r="GK14" s="80"/>
      <c r="GL14" s="80"/>
      <c r="GM14" s="80"/>
      <c r="GN14" s="80"/>
      <c r="GO14" s="80"/>
      <c r="GP14" s="80"/>
      <c r="GQ14" s="80"/>
      <c r="GR14" s="80"/>
      <c r="GS14" s="80"/>
      <c r="GT14" s="80"/>
      <c r="GU14" s="80"/>
      <c r="GV14" s="80"/>
      <c r="GW14" s="80"/>
      <c r="GX14" s="80"/>
      <c r="GY14" s="80"/>
      <c r="GZ14" s="80"/>
      <c r="HA14" s="80"/>
      <c r="HB14" s="80"/>
      <c r="HC14" s="80"/>
      <c r="HD14" s="80"/>
      <c r="HE14" s="80"/>
      <c r="HF14" s="80"/>
      <c r="HG14" s="80"/>
      <c r="HH14" s="80"/>
      <c r="HI14" s="80"/>
      <c r="HJ14" s="80"/>
      <c r="HK14" s="80"/>
      <c r="HL14" s="80"/>
      <c r="HM14" s="80"/>
      <c r="HN14" s="80"/>
      <c r="HO14" s="80"/>
      <c r="HP14" s="80"/>
      <c r="HQ14" s="80"/>
      <c r="HR14" s="80"/>
      <c r="HS14" s="80"/>
      <c r="HT14" s="80"/>
      <c r="HU14" s="80"/>
      <c r="HV14" s="80"/>
      <c r="HW14" s="80"/>
      <c r="HX14" s="80"/>
      <c r="HY14" s="80"/>
    </row>
    <row r="15" spans="1:233" ht="291" customHeight="1">
      <c r="A15" s="157">
        <v>5</v>
      </c>
      <c r="B15" s="97" t="s">
        <v>93</v>
      </c>
      <c r="C15" s="97" t="s">
        <v>94</v>
      </c>
      <c r="D15" s="97" t="s">
        <v>553</v>
      </c>
      <c r="E15" s="98" t="s">
        <v>95</v>
      </c>
      <c r="F15" s="97" t="s">
        <v>96</v>
      </c>
      <c r="G15" s="107" t="s">
        <v>554</v>
      </c>
      <c r="H15" s="108" t="s">
        <v>63</v>
      </c>
      <c r="I15" s="109"/>
      <c r="J15" s="99"/>
      <c r="K15" s="108"/>
      <c r="L15" s="97" t="s">
        <v>97</v>
      </c>
      <c r="M15" s="141">
        <f t="shared" si="4"/>
        <v>0</v>
      </c>
      <c r="N15" s="158"/>
      <c r="O15" s="97"/>
      <c r="P15" s="97"/>
      <c r="Q15" s="106"/>
      <c r="R15" s="159"/>
      <c r="S15" s="80"/>
      <c r="T15" s="80"/>
      <c r="U15" s="80"/>
      <c r="V15" s="80"/>
      <c r="W15" s="80"/>
      <c r="X15" s="80"/>
      <c r="Y15" s="80"/>
      <c r="Z15" s="80"/>
      <c r="AA15" s="80"/>
      <c r="AB15" s="80"/>
      <c r="AC15" s="80">
        <v>1230250</v>
      </c>
      <c r="AD15" s="80"/>
      <c r="AE15" s="80"/>
      <c r="AF15" s="80"/>
      <c r="AG15" s="77"/>
      <c r="AH15" s="80">
        <v>188000</v>
      </c>
      <c r="AI15" s="80"/>
      <c r="AJ15" s="80"/>
      <c r="AK15" s="80"/>
      <c r="AL15" s="77"/>
      <c r="AM15" s="80">
        <v>150000</v>
      </c>
      <c r="AN15" s="80"/>
      <c r="AO15" s="80"/>
      <c r="AP15" s="80"/>
      <c r="AQ15" s="80"/>
      <c r="AR15" s="80"/>
      <c r="AS15" s="80"/>
      <c r="AT15" s="80"/>
      <c r="AU15" s="80"/>
      <c r="AV15" s="80"/>
      <c r="AW15" s="80"/>
      <c r="AX15" s="80"/>
      <c r="AY15" s="80"/>
      <c r="AZ15" s="80"/>
      <c r="BA15" s="80"/>
      <c r="BB15" s="80"/>
      <c r="BC15" s="80"/>
      <c r="BD15" s="80"/>
      <c r="BE15" s="80"/>
      <c r="BF15" s="80"/>
      <c r="BG15" s="80"/>
      <c r="BH15" s="80"/>
      <c r="BI15" s="80"/>
      <c r="BJ15" s="80"/>
      <c r="BK15" s="80"/>
      <c r="BL15" s="80"/>
      <c r="BM15" s="80"/>
      <c r="BN15" s="80"/>
      <c r="BO15" s="80"/>
      <c r="BP15" s="80"/>
      <c r="BQ15" s="80">
        <v>950000</v>
      </c>
      <c r="BR15" s="80"/>
      <c r="BS15" s="80"/>
      <c r="BT15" s="80"/>
      <c r="BU15" s="80"/>
      <c r="BV15" s="80"/>
      <c r="BW15" s="80"/>
      <c r="BX15" s="80"/>
      <c r="BY15" s="80"/>
      <c r="BZ15" s="80"/>
      <c r="CA15" s="80"/>
      <c r="CB15" s="80"/>
      <c r="CC15" s="80"/>
      <c r="CD15" s="80"/>
      <c r="CE15" s="80"/>
      <c r="CF15" s="80"/>
      <c r="CG15" s="80"/>
      <c r="CH15" s="80"/>
      <c r="CI15" s="80"/>
      <c r="CJ15" s="80"/>
      <c r="CK15" s="80"/>
      <c r="CL15" s="80"/>
      <c r="CM15" s="80"/>
      <c r="CN15" s="80"/>
      <c r="CO15" s="80"/>
      <c r="CP15" s="80"/>
      <c r="CQ15" s="80"/>
      <c r="CR15" s="80"/>
      <c r="CS15" s="80"/>
      <c r="CT15" s="80"/>
      <c r="CU15" s="80"/>
      <c r="CV15" s="80"/>
      <c r="CW15" s="80"/>
      <c r="CX15" s="80"/>
      <c r="CY15" s="80"/>
      <c r="CZ15" s="80"/>
      <c r="DA15" s="80"/>
      <c r="DB15" s="80"/>
      <c r="DC15" s="80"/>
      <c r="DD15" s="80"/>
      <c r="DE15" s="80"/>
      <c r="DF15" s="80"/>
      <c r="DG15" s="80"/>
      <c r="DH15" s="80"/>
      <c r="DI15" s="80"/>
      <c r="DJ15" s="80"/>
      <c r="DK15" s="80"/>
      <c r="DL15" s="80"/>
      <c r="DM15" s="80"/>
      <c r="DN15" s="80"/>
      <c r="DO15" s="80"/>
      <c r="DP15" s="80"/>
      <c r="DQ15" s="80"/>
      <c r="DR15" s="80"/>
      <c r="DS15" s="80"/>
      <c r="DT15" s="80"/>
      <c r="DU15" s="80"/>
      <c r="DV15" s="80"/>
      <c r="DW15" s="80"/>
      <c r="DX15" s="80"/>
      <c r="DY15" s="80"/>
      <c r="DZ15" s="80"/>
      <c r="EA15" s="80"/>
      <c r="EB15" s="80"/>
      <c r="EC15" s="80"/>
      <c r="ED15" s="80"/>
      <c r="EE15" s="80"/>
      <c r="EF15" s="80"/>
      <c r="EG15" s="80"/>
      <c r="EH15" s="80"/>
      <c r="EI15" s="80"/>
      <c r="EJ15" s="80"/>
      <c r="EK15" s="80"/>
      <c r="EL15" s="80"/>
      <c r="EM15" s="80"/>
      <c r="EN15" s="80"/>
      <c r="EO15" s="80"/>
      <c r="EP15" s="80"/>
      <c r="EQ15" s="80"/>
      <c r="ER15" s="80"/>
      <c r="ES15" s="80"/>
      <c r="ET15" s="80"/>
      <c r="EU15" s="80"/>
      <c r="EV15" s="80"/>
      <c r="EW15" s="80"/>
      <c r="EX15" s="80"/>
      <c r="EY15" s="80"/>
      <c r="EZ15" s="80"/>
      <c r="FA15" s="80"/>
      <c r="FB15" s="80"/>
      <c r="FC15" s="80"/>
      <c r="FD15" s="80"/>
      <c r="FE15" s="80"/>
      <c r="FF15" s="80"/>
      <c r="FG15" s="80"/>
      <c r="FH15" s="80"/>
      <c r="FI15" s="80"/>
      <c r="FJ15" s="80"/>
      <c r="FK15" s="80"/>
      <c r="FL15" s="80"/>
      <c r="FM15" s="80"/>
      <c r="FN15" s="80"/>
      <c r="FO15" s="80"/>
      <c r="FP15" s="80"/>
      <c r="FQ15" s="80"/>
      <c r="FR15" s="80"/>
      <c r="FS15" s="80"/>
      <c r="FT15" s="80"/>
      <c r="FU15" s="80"/>
      <c r="FV15" s="80"/>
      <c r="FW15" s="80"/>
      <c r="FX15" s="80"/>
      <c r="FY15" s="80"/>
      <c r="FZ15" s="80"/>
      <c r="GA15" s="80"/>
      <c r="GB15" s="80"/>
      <c r="GC15" s="80"/>
      <c r="GD15" s="80"/>
      <c r="GE15" s="80"/>
      <c r="GF15" s="80"/>
      <c r="GG15" s="80"/>
      <c r="GH15" s="80"/>
      <c r="GI15" s="80"/>
      <c r="GJ15" s="80"/>
      <c r="GK15" s="80"/>
      <c r="GL15" s="80"/>
      <c r="GM15" s="80"/>
      <c r="GN15" s="80"/>
      <c r="GO15" s="80"/>
      <c r="GP15" s="80"/>
      <c r="GQ15" s="80"/>
      <c r="GR15" s="80"/>
      <c r="GS15" s="80"/>
      <c r="GT15" s="80"/>
      <c r="GU15" s="80"/>
      <c r="GV15" s="80"/>
      <c r="GW15" s="80"/>
      <c r="GX15" s="80"/>
      <c r="GY15" s="80"/>
      <c r="GZ15" s="80"/>
      <c r="HA15" s="80"/>
      <c r="HB15" s="80"/>
      <c r="HC15" s="80"/>
      <c r="HD15" s="80"/>
      <c r="HE15" s="80"/>
      <c r="HF15" s="80"/>
      <c r="HG15" s="80"/>
      <c r="HH15" s="80"/>
      <c r="HI15" s="80"/>
      <c r="HJ15" s="80"/>
      <c r="HK15" s="80"/>
      <c r="HL15" s="80"/>
      <c r="HM15" s="80"/>
      <c r="HN15" s="80"/>
      <c r="HO15" s="80"/>
      <c r="HP15" s="80"/>
      <c r="HQ15" s="80"/>
      <c r="HR15" s="80"/>
      <c r="HS15" s="80"/>
      <c r="HT15" s="80"/>
      <c r="HU15" s="80"/>
      <c r="HV15" s="80"/>
      <c r="HW15" s="80"/>
      <c r="HX15" s="80"/>
      <c r="HY15" s="80"/>
    </row>
    <row r="16" spans="1:233" ht="129" customHeight="1">
      <c r="A16" s="157">
        <v>6</v>
      </c>
      <c r="B16" s="166" t="s">
        <v>616</v>
      </c>
      <c r="C16" s="97" t="s">
        <v>98</v>
      </c>
      <c r="D16" s="97" t="s">
        <v>559</v>
      </c>
      <c r="E16" s="98" t="s">
        <v>99</v>
      </c>
      <c r="F16" s="97" t="s">
        <v>69</v>
      </c>
      <c r="G16" s="97" t="s">
        <v>637</v>
      </c>
      <c r="H16" s="99" t="s">
        <v>100</v>
      </c>
      <c r="I16" s="106">
        <f>37808*23141</f>
        <v>874914928</v>
      </c>
      <c r="J16" s="99" t="s">
        <v>101</v>
      </c>
      <c r="K16" s="99">
        <v>60000000</v>
      </c>
      <c r="L16" s="99" t="s">
        <v>102</v>
      </c>
      <c r="M16" s="141">
        <f t="shared" si="4"/>
        <v>934914928</v>
      </c>
      <c r="N16" s="158"/>
      <c r="O16" s="97"/>
      <c r="P16" s="97"/>
      <c r="Q16" s="106"/>
      <c r="R16" s="159"/>
      <c r="S16" s="80"/>
      <c r="T16" s="80"/>
      <c r="U16" s="80"/>
      <c r="V16" s="80"/>
      <c r="W16" s="80"/>
      <c r="X16" s="80"/>
      <c r="Y16" s="80"/>
      <c r="Z16" s="80"/>
      <c r="AA16" s="80"/>
      <c r="AB16" s="80"/>
      <c r="AC16" s="80"/>
      <c r="AD16" s="80"/>
      <c r="AE16" s="80"/>
      <c r="AF16" s="80"/>
      <c r="AG16" s="80"/>
      <c r="AH16" s="80"/>
      <c r="AI16" s="80"/>
      <c r="AJ16" s="80"/>
      <c r="AK16" s="80"/>
      <c r="AL16" s="80"/>
      <c r="AM16" s="80"/>
      <c r="AN16" s="80"/>
      <c r="AO16" s="80"/>
      <c r="AP16" s="80"/>
      <c r="AQ16" s="80"/>
      <c r="AR16" s="80"/>
      <c r="AS16" s="80"/>
      <c r="AT16" s="80"/>
      <c r="AU16" s="80"/>
      <c r="AV16" s="80"/>
      <c r="AW16" s="80"/>
      <c r="AX16" s="80"/>
      <c r="AY16" s="80"/>
      <c r="AZ16" s="80"/>
      <c r="BA16" s="80"/>
      <c r="BB16" s="80"/>
      <c r="BC16" s="80"/>
      <c r="BD16" s="80"/>
      <c r="BE16" s="80"/>
      <c r="BF16" s="80"/>
      <c r="BG16" s="80"/>
      <c r="BH16" s="80"/>
      <c r="BI16" s="80"/>
      <c r="BJ16" s="80"/>
      <c r="BK16" s="80"/>
      <c r="BL16" s="80">
        <v>1000000</v>
      </c>
      <c r="BM16" s="80"/>
      <c r="BN16" s="80"/>
      <c r="BO16" s="80"/>
      <c r="BP16" s="80"/>
      <c r="BQ16" s="80"/>
      <c r="BR16" s="80"/>
      <c r="BS16" s="80"/>
      <c r="BT16" s="80"/>
      <c r="BU16" s="80"/>
      <c r="BV16" s="80"/>
      <c r="BW16" s="80"/>
      <c r="BX16" s="80"/>
      <c r="BY16" s="80"/>
      <c r="BZ16" s="80"/>
      <c r="CA16" s="80"/>
      <c r="CB16" s="80"/>
      <c r="CC16" s="80"/>
      <c r="CD16" s="80"/>
      <c r="CE16" s="80"/>
      <c r="CF16" s="80"/>
      <c r="CG16" s="80"/>
      <c r="CH16" s="80"/>
      <c r="CI16" s="80"/>
      <c r="CJ16" s="80"/>
      <c r="CK16" s="80"/>
      <c r="CL16" s="80"/>
      <c r="CM16" s="80"/>
      <c r="CN16" s="80"/>
      <c r="CO16" s="80"/>
      <c r="CP16" s="80"/>
      <c r="CQ16" s="80"/>
      <c r="CR16" s="80"/>
      <c r="CS16" s="80"/>
      <c r="CT16" s="80"/>
      <c r="CU16" s="80"/>
      <c r="CV16" s="80"/>
      <c r="CW16" s="80"/>
      <c r="CX16" s="80"/>
      <c r="CY16" s="80"/>
      <c r="CZ16" s="80"/>
      <c r="DA16" s="80"/>
      <c r="DB16" s="80"/>
      <c r="DC16" s="80"/>
      <c r="DD16" s="80"/>
      <c r="DE16" s="80">
        <v>10000</v>
      </c>
      <c r="DF16" s="80"/>
      <c r="DG16" s="80"/>
      <c r="DH16" s="80"/>
      <c r="DI16" s="80"/>
      <c r="DJ16" s="80"/>
      <c r="DK16" s="80"/>
      <c r="DL16" s="80"/>
      <c r="DM16" s="80"/>
      <c r="DN16" s="80"/>
      <c r="DO16" s="80"/>
      <c r="DP16" s="80"/>
      <c r="DQ16" s="80"/>
      <c r="DR16" s="80"/>
      <c r="DS16" s="80"/>
      <c r="DT16" s="80"/>
      <c r="DU16" s="80"/>
      <c r="DV16" s="80"/>
      <c r="DW16" s="80"/>
      <c r="DX16" s="80"/>
      <c r="DY16" s="80"/>
      <c r="DZ16" s="80"/>
      <c r="EA16" s="80"/>
      <c r="EB16" s="80"/>
      <c r="EC16" s="80"/>
      <c r="ED16" s="80"/>
      <c r="EE16" s="80"/>
      <c r="EF16" s="80"/>
      <c r="EG16" s="80"/>
      <c r="EH16" s="80"/>
      <c r="EI16" s="80"/>
      <c r="EJ16" s="80"/>
      <c r="EK16" s="80"/>
      <c r="EL16" s="80"/>
      <c r="EM16" s="80"/>
      <c r="EN16" s="80"/>
      <c r="EO16" s="80"/>
      <c r="EP16" s="80"/>
      <c r="EQ16" s="80"/>
      <c r="ER16" s="80"/>
      <c r="ES16" s="80"/>
      <c r="ET16" s="80"/>
      <c r="EU16" s="80"/>
      <c r="EV16" s="80"/>
      <c r="EW16" s="80"/>
      <c r="EX16" s="80"/>
      <c r="EY16" s="80"/>
      <c r="EZ16" s="80"/>
      <c r="FA16" s="80"/>
      <c r="FB16" s="80"/>
      <c r="FC16" s="80"/>
      <c r="FD16" s="80"/>
      <c r="FE16" s="80"/>
      <c r="FF16" s="80"/>
      <c r="FG16" s="80"/>
      <c r="FH16" s="80"/>
      <c r="FI16" s="80"/>
      <c r="FJ16" s="80"/>
      <c r="FK16" s="80"/>
      <c r="FL16" s="80"/>
      <c r="FM16" s="80"/>
      <c r="FN16" s="80"/>
      <c r="FO16" s="80"/>
      <c r="FP16" s="80"/>
      <c r="FQ16" s="80"/>
      <c r="FR16" s="80"/>
      <c r="FS16" s="80"/>
      <c r="FT16" s="80"/>
      <c r="FU16" s="80"/>
      <c r="FV16" s="80"/>
      <c r="FW16" s="80"/>
      <c r="FX16" s="80"/>
      <c r="FY16" s="80"/>
      <c r="FZ16" s="80"/>
      <c r="GA16" s="80"/>
      <c r="GB16" s="80"/>
      <c r="GC16" s="80"/>
      <c r="GD16" s="80"/>
      <c r="GE16" s="80"/>
      <c r="GF16" s="80"/>
      <c r="GG16" s="80"/>
      <c r="GH16" s="80"/>
      <c r="GI16" s="80"/>
      <c r="GJ16" s="80"/>
      <c r="GK16" s="80"/>
      <c r="GL16" s="80"/>
      <c r="GM16" s="80"/>
      <c r="GN16" s="80"/>
      <c r="GO16" s="80"/>
      <c r="GP16" s="80"/>
      <c r="GQ16" s="80"/>
      <c r="GR16" s="80"/>
      <c r="GS16" s="80"/>
      <c r="GT16" s="80"/>
      <c r="GU16" s="80"/>
      <c r="GV16" s="80"/>
      <c r="GW16" s="80"/>
      <c r="GX16" s="80"/>
      <c r="GY16" s="80"/>
      <c r="GZ16" s="80"/>
      <c r="HA16" s="80"/>
      <c r="HB16" s="80"/>
      <c r="HC16" s="80"/>
      <c r="HD16" s="80"/>
      <c r="HE16" s="80"/>
      <c r="HF16" s="80"/>
      <c r="HG16" s="80"/>
      <c r="HH16" s="80"/>
      <c r="HI16" s="80"/>
      <c r="HJ16" s="80"/>
      <c r="HK16" s="80"/>
      <c r="HL16" s="80"/>
      <c r="HM16" s="80"/>
      <c r="HN16" s="80"/>
      <c r="HO16" s="80"/>
      <c r="HP16" s="80"/>
      <c r="HQ16" s="80"/>
      <c r="HR16" s="80"/>
      <c r="HS16" s="80"/>
      <c r="HT16" s="80"/>
      <c r="HU16" s="80"/>
      <c r="HV16" s="80"/>
      <c r="HW16" s="80"/>
      <c r="HX16" s="80"/>
      <c r="HY16" s="80"/>
    </row>
    <row r="17" spans="1:234" s="84" customFormat="1" ht="84.75" customHeight="1">
      <c r="A17" s="167">
        <v>7</v>
      </c>
      <c r="B17" s="110" t="s">
        <v>103</v>
      </c>
      <c r="C17" s="110" t="s">
        <v>104</v>
      </c>
      <c r="D17" s="110" t="s">
        <v>560</v>
      </c>
      <c r="E17" s="111" t="s">
        <v>105</v>
      </c>
      <c r="F17" s="110" t="s">
        <v>69</v>
      </c>
      <c r="G17" s="97" t="s">
        <v>637</v>
      </c>
      <c r="H17" s="112" t="s">
        <v>106</v>
      </c>
      <c r="I17" s="113">
        <f>11305620*23141</f>
        <v>261623352420</v>
      </c>
      <c r="J17" s="112" t="s">
        <v>107</v>
      </c>
      <c r="K17" s="112">
        <f>419458*23141</f>
        <v>9706677578</v>
      </c>
      <c r="L17" s="112" t="s">
        <v>108</v>
      </c>
      <c r="M17" s="141">
        <f t="shared" si="4"/>
        <v>271330029998</v>
      </c>
      <c r="N17" s="168"/>
      <c r="O17" s="110"/>
      <c r="P17" s="110"/>
      <c r="Q17" s="113"/>
      <c r="R17" s="169"/>
      <c r="S17" s="82"/>
      <c r="T17" s="82"/>
      <c r="U17" s="82"/>
      <c r="V17" s="82"/>
      <c r="W17" s="82"/>
      <c r="X17" s="82"/>
      <c r="Y17" s="82"/>
      <c r="Z17" s="82"/>
      <c r="AA17" s="82"/>
      <c r="AB17" s="82"/>
      <c r="AC17" s="82"/>
      <c r="AD17" s="82"/>
      <c r="AE17" s="82"/>
      <c r="AF17" s="82"/>
      <c r="AG17" s="82"/>
      <c r="AH17" s="82"/>
      <c r="AI17" s="82"/>
      <c r="AJ17" s="82"/>
      <c r="AK17" s="82"/>
      <c r="AL17" s="82"/>
      <c r="AM17" s="82"/>
      <c r="AN17" s="82"/>
      <c r="AO17" s="82"/>
      <c r="AP17" s="82"/>
      <c r="AQ17" s="82"/>
      <c r="AR17" s="82"/>
      <c r="AS17" s="82"/>
      <c r="AT17" s="82"/>
      <c r="AU17" s="82"/>
      <c r="AV17" s="82"/>
      <c r="AW17" s="82"/>
      <c r="AX17" s="82"/>
      <c r="AY17" s="82"/>
      <c r="AZ17" s="82"/>
      <c r="BA17" s="82"/>
      <c r="BB17" s="82"/>
      <c r="BC17" s="82"/>
      <c r="BD17" s="82"/>
      <c r="BE17" s="82"/>
      <c r="BF17" s="82"/>
      <c r="BG17" s="82"/>
      <c r="BH17" s="82"/>
      <c r="BI17" s="82"/>
      <c r="BJ17" s="82"/>
      <c r="BK17" s="82"/>
      <c r="BL17" s="82"/>
      <c r="BM17" s="82"/>
      <c r="BN17" s="82"/>
      <c r="BO17" s="82"/>
      <c r="BP17" s="82"/>
      <c r="BQ17" s="82"/>
      <c r="BR17" s="82"/>
      <c r="BS17" s="82"/>
      <c r="BT17" s="82"/>
      <c r="BU17" s="82"/>
      <c r="BV17" s="82"/>
      <c r="BW17" s="82"/>
      <c r="BX17" s="82"/>
      <c r="BY17" s="82"/>
      <c r="BZ17" s="82"/>
      <c r="CA17" s="82"/>
      <c r="CB17" s="82"/>
      <c r="CC17" s="82"/>
      <c r="CD17" s="82"/>
      <c r="CF17" s="82"/>
      <c r="CG17" s="82"/>
      <c r="CH17" s="82"/>
      <c r="CI17" s="82"/>
      <c r="CJ17" s="82"/>
      <c r="CK17" s="82"/>
      <c r="CL17" s="82"/>
      <c r="CM17" s="82"/>
      <c r="CN17" s="82"/>
      <c r="CO17" s="82"/>
      <c r="CP17" s="82"/>
      <c r="CQ17" s="82"/>
      <c r="CR17" s="82"/>
      <c r="CS17" s="82"/>
      <c r="CT17" s="82"/>
      <c r="CU17" s="82"/>
      <c r="CV17" s="82"/>
      <c r="CW17" s="82"/>
      <c r="CX17" s="82"/>
      <c r="CY17" s="82"/>
      <c r="CZ17" s="82"/>
      <c r="DA17" s="82"/>
      <c r="DB17" s="82"/>
      <c r="DC17" s="82"/>
      <c r="DD17" s="82"/>
      <c r="DE17" s="82"/>
      <c r="DF17" s="82"/>
      <c r="DG17" s="82"/>
      <c r="DH17" s="82"/>
      <c r="DI17" s="82"/>
      <c r="DJ17" s="82"/>
      <c r="DK17" s="82"/>
      <c r="DL17" s="82"/>
      <c r="DM17" s="82"/>
      <c r="DN17" s="82"/>
      <c r="DO17" s="82"/>
      <c r="DP17" s="82"/>
      <c r="DQ17" s="82"/>
      <c r="DR17" s="82"/>
      <c r="DS17" s="82"/>
      <c r="DT17" s="82"/>
      <c r="DU17" s="82"/>
      <c r="DV17" s="82"/>
      <c r="DW17" s="82"/>
      <c r="DX17" s="82"/>
      <c r="DY17" s="82"/>
      <c r="DZ17" s="82"/>
      <c r="EA17" s="82"/>
      <c r="EB17" s="82"/>
      <c r="EC17" s="82"/>
      <c r="ED17" s="82"/>
      <c r="EE17" s="82"/>
      <c r="EF17" s="82"/>
      <c r="EG17" s="82"/>
      <c r="EH17" s="82"/>
      <c r="EI17" s="82"/>
      <c r="EJ17" s="82"/>
      <c r="EK17" s="82"/>
      <c r="EL17" s="82"/>
      <c r="EM17" s="82"/>
      <c r="EN17" s="82"/>
      <c r="EO17" s="82"/>
      <c r="EP17" s="82"/>
      <c r="EQ17" s="82"/>
      <c r="ER17" s="82"/>
      <c r="ES17" s="82"/>
      <c r="ET17" s="82"/>
      <c r="EU17" s="82"/>
      <c r="EV17" s="82"/>
      <c r="EW17" s="82"/>
      <c r="EX17" s="82"/>
      <c r="EY17" s="82"/>
      <c r="EZ17" s="82"/>
      <c r="FA17" s="82"/>
      <c r="FB17" s="82"/>
      <c r="FC17" s="82"/>
      <c r="FD17" s="82"/>
      <c r="FE17" s="82"/>
      <c r="FF17" s="82"/>
      <c r="FG17" s="82"/>
      <c r="FH17" s="82"/>
      <c r="FI17" s="82"/>
      <c r="FJ17" s="82"/>
      <c r="FK17" s="82"/>
      <c r="FM17" s="82"/>
      <c r="FN17" s="82"/>
      <c r="FO17" s="82"/>
      <c r="FP17" s="82"/>
      <c r="FR17" s="82"/>
      <c r="FS17" s="82"/>
      <c r="FT17" s="82"/>
      <c r="FU17" s="82"/>
      <c r="FV17" s="82"/>
      <c r="FW17" s="82"/>
      <c r="FX17" s="82"/>
      <c r="FY17" s="82"/>
      <c r="FZ17" s="82"/>
      <c r="GA17" s="82"/>
      <c r="GB17" s="82"/>
      <c r="GC17" s="82"/>
      <c r="GD17" s="82"/>
      <c r="GE17" s="82"/>
      <c r="GF17" s="82"/>
      <c r="GG17" s="82"/>
      <c r="GH17" s="82"/>
      <c r="GI17" s="82"/>
      <c r="GJ17" s="82"/>
      <c r="GK17" s="82"/>
      <c r="GL17" s="82"/>
      <c r="GM17" s="82"/>
      <c r="GN17" s="82"/>
      <c r="GO17" s="82"/>
      <c r="GP17" s="82"/>
      <c r="GQ17" s="82"/>
      <c r="GR17" s="82"/>
      <c r="GS17" s="82"/>
      <c r="GT17" s="82"/>
      <c r="GU17" s="82"/>
      <c r="GV17" s="82"/>
      <c r="GW17" s="82"/>
      <c r="GX17" s="82"/>
      <c r="GY17" s="82"/>
      <c r="GZ17" s="82"/>
      <c r="HA17" s="82"/>
      <c r="HB17" s="82"/>
      <c r="HC17" s="82"/>
      <c r="HD17" s="82"/>
      <c r="HE17" s="82"/>
      <c r="HF17" s="82">
        <v>2000000</v>
      </c>
      <c r="HG17" s="82"/>
      <c r="HH17" s="82"/>
      <c r="HI17" s="82" t="s">
        <v>106</v>
      </c>
      <c r="HJ17" s="82">
        <v>257315911200</v>
      </c>
      <c r="HK17" s="82"/>
      <c r="HL17" s="82"/>
      <c r="HM17" s="82"/>
      <c r="HN17" s="82"/>
      <c r="HO17" s="82"/>
      <c r="HP17" s="82"/>
      <c r="HQ17" s="82"/>
      <c r="HR17" s="82"/>
      <c r="HS17" s="82"/>
      <c r="HT17" s="82"/>
      <c r="HU17" s="82"/>
      <c r="HV17" s="82"/>
      <c r="HW17" s="82"/>
      <c r="HX17" s="82"/>
      <c r="HY17" s="82"/>
    </row>
    <row r="18" spans="1:234" s="84" customFormat="1" ht="84" customHeight="1">
      <c r="A18" s="167">
        <v>8</v>
      </c>
      <c r="B18" s="110" t="s">
        <v>109</v>
      </c>
      <c r="C18" s="110" t="s">
        <v>110</v>
      </c>
      <c r="D18" s="110"/>
      <c r="E18" s="111" t="s">
        <v>111</v>
      </c>
      <c r="F18" s="110" t="s">
        <v>69</v>
      </c>
      <c r="G18" s="97" t="s">
        <v>637</v>
      </c>
      <c r="H18" s="112" t="s">
        <v>112</v>
      </c>
      <c r="I18" s="113">
        <f>5034620*23141</f>
        <v>116506141420</v>
      </c>
      <c r="J18" s="112" t="s">
        <v>113</v>
      </c>
      <c r="K18" s="112">
        <f>118056*23141</f>
        <v>2731933896</v>
      </c>
      <c r="L18" s="112" t="s">
        <v>114</v>
      </c>
      <c r="M18" s="141">
        <f t="shared" si="4"/>
        <v>119238075316</v>
      </c>
      <c r="N18" s="168"/>
      <c r="O18" s="110"/>
      <c r="P18" s="110"/>
      <c r="Q18" s="113"/>
      <c r="R18" s="169"/>
      <c r="S18" s="82"/>
      <c r="T18" s="82"/>
      <c r="U18" s="82"/>
      <c r="V18" s="82"/>
      <c r="W18" s="82"/>
      <c r="X18" s="82"/>
      <c r="Y18" s="82"/>
      <c r="Z18" s="82"/>
      <c r="AA18" s="82"/>
      <c r="AB18" s="82"/>
      <c r="AC18" s="82"/>
      <c r="AD18" s="82"/>
      <c r="AE18" s="82"/>
      <c r="AF18" s="82"/>
      <c r="AG18" s="82"/>
      <c r="AH18" s="82"/>
      <c r="AI18" s="82"/>
      <c r="AJ18" s="82"/>
      <c r="AK18" s="82"/>
      <c r="AL18" s="82"/>
      <c r="AM18" s="82"/>
      <c r="AN18" s="82"/>
      <c r="AO18" s="82"/>
      <c r="AP18" s="82"/>
      <c r="AQ18" s="82"/>
      <c r="AR18" s="82"/>
      <c r="AS18" s="82"/>
      <c r="AT18" s="82"/>
      <c r="AU18" s="82"/>
      <c r="AV18" s="82"/>
      <c r="AW18" s="82"/>
      <c r="AX18" s="82"/>
      <c r="AY18" s="82"/>
      <c r="AZ18" s="82"/>
      <c r="BA18" s="82"/>
      <c r="BB18" s="82"/>
      <c r="BC18" s="82"/>
      <c r="BD18" s="82"/>
      <c r="BE18" s="82"/>
      <c r="BF18" s="82"/>
      <c r="BG18" s="82"/>
      <c r="BH18" s="82"/>
      <c r="BI18" s="82"/>
      <c r="BJ18" s="82"/>
      <c r="BK18" s="82"/>
      <c r="BL18" s="82">
        <v>502400</v>
      </c>
      <c r="BM18" s="82"/>
      <c r="BN18" s="82"/>
      <c r="BO18" s="82" t="s">
        <v>115</v>
      </c>
      <c r="BP18" s="82">
        <v>571731200</v>
      </c>
      <c r="BQ18" s="82"/>
      <c r="BR18" s="82"/>
      <c r="BS18" s="82"/>
      <c r="BT18" s="82"/>
      <c r="BU18" s="82"/>
      <c r="BV18" s="82"/>
      <c r="BW18" s="82"/>
      <c r="BX18" s="82"/>
      <c r="BY18" s="82"/>
      <c r="BZ18" s="82"/>
      <c r="CA18" s="82"/>
      <c r="CB18" s="82"/>
      <c r="CC18" s="82"/>
      <c r="CD18" s="82"/>
      <c r="CF18" s="82"/>
      <c r="CG18" s="82"/>
      <c r="CH18" s="82"/>
      <c r="CI18" s="82"/>
      <c r="CJ18" s="82"/>
      <c r="CK18" s="82"/>
      <c r="CL18" s="82"/>
      <c r="CM18" s="82"/>
      <c r="CN18" s="82"/>
      <c r="CO18" s="82"/>
      <c r="CP18" s="82"/>
      <c r="CQ18" s="82"/>
      <c r="CR18" s="82"/>
      <c r="CS18" s="82"/>
      <c r="CT18" s="82"/>
      <c r="CU18" s="82"/>
      <c r="CV18" s="82"/>
      <c r="CW18" s="82"/>
      <c r="CX18" s="82"/>
      <c r="CY18" s="82"/>
      <c r="CZ18" s="82"/>
      <c r="DA18" s="82"/>
      <c r="DB18" s="82"/>
      <c r="DC18" s="82"/>
      <c r="DD18" s="82"/>
      <c r="DE18" s="82"/>
      <c r="DF18" s="82"/>
      <c r="DG18" s="82"/>
      <c r="DH18" s="82"/>
      <c r="DI18" s="82"/>
      <c r="DJ18" s="82"/>
      <c r="DK18" s="82"/>
      <c r="DL18" s="82"/>
      <c r="DM18" s="82"/>
      <c r="DN18" s="82"/>
      <c r="DO18" s="82"/>
      <c r="DP18" s="82"/>
      <c r="DQ18" s="82"/>
      <c r="DR18" s="82"/>
      <c r="DS18" s="82"/>
      <c r="DT18" s="82"/>
      <c r="DU18" s="82"/>
      <c r="DV18" s="82"/>
      <c r="DW18" s="82"/>
      <c r="DX18" s="82"/>
      <c r="DY18" s="82"/>
      <c r="DZ18" s="82"/>
      <c r="EA18" s="82"/>
      <c r="EB18" s="82"/>
      <c r="EC18" s="82"/>
      <c r="ED18" s="82"/>
      <c r="EE18" s="82"/>
      <c r="EF18" s="82"/>
      <c r="EG18" s="82"/>
      <c r="EH18" s="82"/>
      <c r="EI18" s="82"/>
      <c r="EJ18" s="82"/>
      <c r="EK18" s="82"/>
      <c r="EL18" s="82"/>
      <c r="EM18" s="82"/>
      <c r="EN18" s="82"/>
      <c r="EO18" s="82"/>
      <c r="EP18" s="82"/>
      <c r="EQ18" s="82"/>
      <c r="ER18" s="82"/>
      <c r="ES18" s="82"/>
      <c r="ET18" s="82"/>
      <c r="EU18" s="82"/>
      <c r="EV18" s="82"/>
      <c r="EW18" s="82"/>
      <c r="EX18" s="82"/>
      <c r="EY18" s="82"/>
      <c r="EZ18" s="82"/>
      <c r="FA18" s="82"/>
      <c r="FB18" s="82"/>
      <c r="FC18" s="82"/>
      <c r="FD18" s="82"/>
      <c r="FE18" s="82"/>
      <c r="FF18" s="82"/>
      <c r="FG18" s="82"/>
      <c r="FH18" s="82"/>
      <c r="FI18" s="82"/>
      <c r="FJ18" s="82"/>
      <c r="FK18" s="82"/>
      <c r="FM18" s="82"/>
      <c r="FN18" s="82"/>
      <c r="FO18" s="82"/>
      <c r="FP18" s="82"/>
      <c r="FR18" s="82"/>
      <c r="FS18" s="82"/>
      <c r="FT18" s="82"/>
      <c r="FU18" s="82"/>
      <c r="FV18" s="82"/>
      <c r="FW18" s="82"/>
      <c r="FX18" s="82"/>
      <c r="FY18" s="82"/>
      <c r="FZ18" s="82"/>
      <c r="GA18" s="82"/>
      <c r="GB18" s="82"/>
      <c r="GC18" s="82"/>
      <c r="GD18" s="82"/>
      <c r="GE18" s="82"/>
      <c r="GF18" s="82"/>
      <c r="GG18" s="82"/>
      <c r="GH18" s="82"/>
      <c r="GI18" s="82"/>
      <c r="GJ18" s="82"/>
      <c r="GK18" s="82"/>
      <c r="GL18" s="82"/>
      <c r="GM18" s="82"/>
      <c r="GN18" s="82"/>
      <c r="GO18" s="82"/>
      <c r="GP18" s="82"/>
      <c r="GQ18" s="82"/>
      <c r="GR18" s="82"/>
      <c r="GS18" s="82"/>
      <c r="GT18" s="82"/>
      <c r="GU18" s="82"/>
      <c r="GV18" s="82"/>
      <c r="GW18" s="82"/>
      <c r="GX18" s="82"/>
      <c r="GY18" s="82"/>
      <c r="GZ18" s="82"/>
      <c r="HA18" s="82"/>
      <c r="HB18" s="82"/>
      <c r="HC18" s="82"/>
      <c r="HD18" s="82"/>
      <c r="HE18" s="82"/>
      <c r="HF18" s="82"/>
      <c r="HG18" s="82"/>
      <c r="HH18" s="82"/>
      <c r="HI18" s="82"/>
      <c r="HJ18" s="82"/>
      <c r="HK18" s="82">
        <v>500000</v>
      </c>
      <c r="HL18" s="82"/>
      <c r="HM18" s="82"/>
      <c r="HN18" s="82" t="s">
        <v>116</v>
      </c>
      <c r="HO18" s="82">
        <v>114016220000</v>
      </c>
      <c r="HP18" s="82"/>
      <c r="HQ18" s="82"/>
      <c r="HR18" s="82"/>
      <c r="HS18" s="82"/>
      <c r="HT18" s="82"/>
      <c r="HU18" s="82"/>
      <c r="HV18" s="82"/>
      <c r="HW18" s="82"/>
      <c r="HX18" s="82"/>
      <c r="HY18" s="82"/>
    </row>
    <row r="19" spans="1:234" ht="409.5" customHeight="1">
      <c r="A19" s="157">
        <v>9</v>
      </c>
      <c r="B19" s="97" t="s">
        <v>117</v>
      </c>
      <c r="C19" s="97" t="s">
        <v>118</v>
      </c>
      <c r="D19" s="97" t="s">
        <v>561</v>
      </c>
      <c r="E19" s="98" t="s">
        <v>119</v>
      </c>
      <c r="F19" s="97" t="s">
        <v>120</v>
      </c>
      <c r="G19" s="98" t="s">
        <v>122</v>
      </c>
      <c r="H19" s="99" t="s">
        <v>121</v>
      </c>
      <c r="I19" s="106">
        <f>85813000*209</f>
        <v>17934917000</v>
      </c>
      <c r="J19" s="99">
        <v>0</v>
      </c>
      <c r="K19" s="99"/>
      <c r="L19" s="99" t="s">
        <v>121</v>
      </c>
      <c r="M19" s="141">
        <f t="shared" si="4"/>
        <v>17934917000</v>
      </c>
      <c r="N19" s="158"/>
      <c r="O19" s="97"/>
      <c r="P19" s="97"/>
      <c r="Q19" s="106"/>
      <c r="R19" s="159"/>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80"/>
      <c r="AR19" s="80"/>
      <c r="AS19" s="80"/>
      <c r="AT19" s="80"/>
      <c r="AU19" s="80"/>
      <c r="AV19" s="80"/>
      <c r="AW19" s="80"/>
      <c r="AX19" s="80"/>
      <c r="AY19" s="80"/>
      <c r="AZ19" s="80"/>
      <c r="BA19" s="80"/>
      <c r="BB19" s="80"/>
      <c r="BC19" s="80"/>
      <c r="BD19" s="80"/>
      <c r="BE19" s="80"/>
      <c r="BF19" s="80"/>
      <c r="BG19" s="80"/>
      <c r="BH19" s="80"/>
      <c r="BI19" s="80"/>
      <c r="BJ19" s="80"/>
      <c r="BK19" s="80"/>
      <c r="BL19" s="80"/>
      <c r="BM19" s="80"/>
      <c r="BN19" s="80"/>
      <c r="BO19" s="80"/>
      <c r="BP19" s="80"/>
      <c r="BQ19" s="80"/>
      <c r="BR19" s="80"/>
      <c r="BS19" s="80"/>
      <c r="BT19" s="80"/>
      <c r="BU19" s="80"/>
      <c r="BV19" s="80">
        <v>143500</v>
      </c>
      <c r="BW19" s="80"/>
      <c r="BX19" s="80"/>
      <c r="BY19" s="80"/>
      <c r="BZ19" s="80">
        <v>18106000000</v>
      </c>
      <c r="CA19" s="80"/>
      <c r="CB19" s="80"/>
      <c r="CC19" s="80"/>
      <c r="CD19" s="80"/>
      <c r="CE19" s="80"/>
      <c r="CF19" s="80"/>
      <c r="CG19" s="80"/>
      <c r="CH19" s="80"/>
      <c r="CI19" s="80"/>
      <c r="CJ19" s="80"/>
      <c r="CK19" s="80"/>
      <c r="CL19" s="80"/>
      <c r="CM19" s="80"/>
      <c r="CN19" s="80"/>
      <c r="CO19" s="80"/>
      <c r="CP19" s="80"/>
      <c r="CQ19" s="80"/>
      <c r="CR19" s="80"/>
      <c r="CS19" s="80"/>
      <c r="CT19" s="80"/>
      <c r="CU19" s="80"/>
      <c r="CV19" s="80"/>
      <c r="CW19" s="80"/>
      <c r="CX19" s="80"/>
      <c r="CY19" s="80"/>
      <c r="CZ19" s="80"/>
      <c r="DA19" s="80"/>
      <c r="DB19" s="80"/>
      <c r="DC19" s="80"/>
      <c r="DD19" s="80"/>
      <c r="DE19" s="80"/>
      <c r="DF19" s="80"/>
      <c r="DG19" s="80"/>
      <c r="DH19" s="80"/>
      <c r="DI19" s="80"/>
      <c r="DJ19" s="80"/>
      <c r="DK19" s="80"/>
      <c r="DL19" s="80"/>
      <c r="DM19" s="80"/>
      <c r="DN19" s="80"/>
      <c r="DO19" s="80"/>
      <c r="DP19" s="80"/>
      <c r="DQ19" s="80"/>
      <c r="DR19" s="80"/>
      <c r="DS19" s="80"/>
      <c r="DT19" s="80"/>
      <c r="DU19" s="80"/>
      <c r="DV19" s="80"/>
      <c r="DW19" s="80"/>
      <c r="DX19" s="80"/>
      <c r="DY19" s="80"/>
      <c r="DZ19" s="80"/>
      <c r="EA19" s="80"/>
      <c r="EB19" s="80"/>
      <c r="EC19" s="80"/>
      <c r="ED19" s="80"/>
      <c r="EE19" s="80"/>
      <c r="EF19" s="80"/>
      <c r="EG19" s="80"/>
      <c r="EH19" s="80"/>
      <c r="EI19" s="80"/>
      <c r="EJ19" s="80"/>
      <c r="EK19" s="80"/>
      <c r="EL19" s="80"/>
      <c r="EM19" s="80"/>
      <c r="EN19" s="80"/>
      <c r="EO19" s="80"/>
      <c r="EP19" s="80"/>
      <c r="EQ19" s="80"/>
      <c r="ER19" s="80"/>
      <c r="ES19" s="80"/>
      <c r="ET19" s="80"/>
      <c r="EU19" s="80"/>
      <c r="EV19" s="80"/>
      <c r="EW19" s="80"/>
      <c r="EX19" s="80"/>
      <c r="EY19" s="80"/>
      <c r="EZ19" s="80"/>
      <c r="FA19" s="80"/>
      <c r="FB19" s="80"/>
      <c r="FC19" s="80"/>
      <c r="FD19" s="80"/>
      <c r="FE19" s="80"/>
      <c r="FF19" s="80"/>
      <c r="FG19" s="80"/>
      <c r="FH19" s="80"/>
      <c r="FI19" s="80"/>
      <c r="FJ19" s="80"/>
      <c r="FK19" s="80"/>
      <c r="FL19" s="80"/>
      <c r="FM19" s="80"/>
      <c r="FN19" s="80"/>
      <c r="FO19" s="80"/>
      <c r="FP19" s="80"/>
      <c r="FQ19" s="80"/>
      <c r="FR19" s="80"/>
      <c r="FS19" s="80"/>
      <c r="FT19" s="80"/>
      <c r="FU19" s="80"/>
      <c r="FV19" s="80"/>
      <c r="FW19" s="80"/>
      <c r="FX19" s="80"/>
      <c r="FY19" s="80"/>
      <c r="FZ19" s="80"/>
      <c r="GA19" s="80"/>
      <c r="GB19" s="80"/>
      <c r="GC19" s="80"/>
      <c r="GD19" s="80"/>
      <c r="GE19" s="80"/>
      <c r="GF19" s="80"/>
      <c r="GG19" s="80"/>
      <c r="GH19" s="80"/>
      <c r="GI19" s="80"/>
      <c r="GJ19" s="80"/>
      <c r="GK19" s="80"/>
      <c r="GL19" s="80"/>
      <c r="GM19" s="80"/>
      <c r="GN19" s="80"/>
      <c r="GO19" s="80"/>
      <c r="GP19" s="80"/>
      <c r="GQ19" s="80"/>
      <c r="GR19" s="80"/>
      <c r="GS19" s="80"/>
      <c r="GT19" s="80"/>
      <c r="GU19" s="80"/>
      <c r="GV19" s="80"/>
      <c r="GW19" s="80"/>
      <c r="GX19" s="80"/>
      <c r="GY19" s="80"/>
      <c r="GZ19" s="80"/>
      <c r="HA19" s="80"/>
      <c r="HB19" s="80"/>
      <c r="HC19" s="80"/>
      <c r="HD19" s="80"/>
      <c r="HE19" s="80"/>
      <c r="HF19" s="80"/>
      <c r="HG19" s="80"/>
      <c r="HH19" s="80"/>
      <c r="HI19" s="80"/>
      <c r="HJ19" s="80"/>
      <c r="HK19" s="80"/>
      <c r="HL19" s="80"/>
      <c r="HM19" s="80"/>
      <c r="HN19" s="80"/>
      <c r="HO19" s="80"/>
      <c r="HP19" s="80"/>
      <c r="HQ19" s="80"/>
      <c r="HR19" s="80"/>
      <c r="HS19" s="80"/>
      <c r="HT19" s="80"/>
      <c r="HU19" s="80"/>
      <c r="HV19" s="80"/>
      <c r="HW19" s="80"/>
      <c r="HX19" s="80"/>
      <c r="HY19" s="80"/>
    </row>
    <row r="20" spans="1:234" ht="102.75" customHeight="1">
      <c r="A20" s="157">
        <v>10</v>
      </c>
      <c r="B20" s="97" t="s">
        <v>123</v>
      </c>
      <c r="C20" s="97" t="s">
        <v>124</v>
      </c>
      <c r="D20" s="97" t="s">
        <v>562</v>
      </c>
      <c r="E20" s="98" t="s">
        <v>125</v>
      </c>
      <c r="F20" s="97" t="s">
        <v>69</v>
      </c>
      <c r="G20" s="97" t="s">
        <v>637</v>
      </c>
      <c r="H20" s="99" t="s">
        <v>126</v>
      </c>
      <c r="I20" s="106">
        <f>1721808.46*23141</f>
        <v>39844369572.860001</v>
      </c>
      <c r="J20" s="99" t="s">
        <v>127</v>
      </c>
      <c r="K20" s="99">
        <f>49222*23141</f>
        <v>1139046302</v>
      </c>
      <c r="L20" s="97" t="s">
        <v>128</v>
      </c>
      <c r="M20" s="141">
        <f t="shared" si="4"/>
        <v>40983415874.860001</v>
      </c>
      <c r="N20" s="158"/>
      <c r="O20" s="97"/>
      <c r="P20" s="97"/>
      <c r="Q20" s="106"/>
      <c r="R20" s="159"/>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0"/>
      <c r="AR20" s="80"/>
      <c r="AS20" s="80"/>
      <c r="AT20" s="80"/>
      <c r="AU20" s="80"/>
      <c r="AV20" s="80"/>
      <c r="AW20" s="80"/>
      <c r="AX20" s="80"/>
      <c r="AY20" s="80"/>
      <c r="AZ20" s="80"/>
      <c r="BA20" s="80"/>
      <c r="BB20" s="80"/>
      <c r="BC20" s="80"/>
      <c r="BD20" s="80"/>
      <c r="BE20" s="80"/>
      <c r="BF20" s="80"/>
      <c r="BG20" s="80"/>
      <c r="BH20" s="80"/>
      <c r="BI20" s="80"/>
      <c r="BJ20" s="80"/>
      <c r="BK20" s="80"/>
      <c r="BL20" s="80">
        <v>33759600</v>
      </c>
      <c r="BM20" s="80"/>
      <c r="BN20" s="80"/>
      <c r="BO20" s="80"/>
      <c r="BP20" s="80"/>
      <c r="BQ20" s="80"/>
      <c r="BR20" s="80"/>
      <c r="BS20" s="80"/>
      <c r="BT20" s="80"/>
      <c r="BU20" s="80"/>
      <c r="BV20" s="80"/>
      <c r="BW20" s="80"/>
      <c r="BX20" s="80"/>
      <c r="BY20" s="80"/>
      <c r="BZ20" s="80"/>
      <c r="CA20" s="80"/>
      <c r="CB20" s="80"/>
      <c r="CC20" s="80"/>
      <c r="CD20" s="80"/>
      <c r="CE20" s="80"/>
      <c r="CF20" s="80"/>
      <c r="CG20" s="80"/>
      <c r="CH20" s="80"/>
      <c r="CI20" s="80"/>
      <c r="CJ20" s="80"/>
      <c r="CK20" s="80"/>
      <c r="CL20" s="80"/>
      <c r="CM20" s="80"/>
      <c r="CN20" s="80"/>
      <c r="CO20" s="80"/>
      <c r="CP20" s="80"/>
      <c r="CQ20" s="80"/>
      <c r="CR20" s="80"/>
      <c r="CS20" s="80"/>
      <c r="CT20" s="80"/>
      <c r="CU20" s="80"/>
      <c r="CV20" s="80"/>
      <c r="CW20" s="80"/>
      <c r="CX20" s="80"/>
      <c r="CY20" s="80"/>
      <c r="CZ20" s="80"/>
      <c r="DA20" s="80"/>
      <c r="DB20" s="80"/>
      <c r="DC20" s="80"/>
      <c r="DD20" s="80"/>
      <c r="DE20" s="80">
        <v>337600</v>
      </c>
      <c r="DF20" s="80"/>
      <c r="DG20" s="80"/>
      <c r="DH20" s="80"/>
      <c r="DI20" s="80"/>
      <c r="DJ20" s="80"/>
      <c r="DK20" s="80"/>
      <c r="DL20" s="80"/>
      <c r="DM20" s="80"/>
      <c r="DN20" s="80"/>
      <c r="DO20" s="80"/>
      <c r="DP20" s="80"/>
      <c r="DQ20" s="80"/>
      <c r="DR20" s="80"/>
      <c r="DS20" s="80"/>
      <c r="DT20" s="80"/>
      <c r="DU20" s="80"/>
      <c r="DV20" s="80"/>
      <c r="DW20" s="80"/>
      <c r="DX20" s="80"/>
      <c r="DY20" s="80"/>
      <c r="DZ20" s="80"/>
      <c r="EA20" s="80"/>
      <c r="EB20" s="80"/>
      <c r="EC20" s="80"/>
      <c r="ED20" s="80"/>
      <c r="EE20" s="80"/>
      <c r="EF20" s="80"/>
      <c r="EG20" s="80"/>
      <c r="EH20" s="80"/>
      <c r="EI20" s="80"/>
      <c r="EJ20" s="80"/>
      <c r="EK20" s="80"/>
      <c r="EL20" s="80"/>
      <c r="EM20" s="80"/>
      <c r="EN20" s="80"/>
      <c r="EO20" s="80"/>
      <c r="EP20" s="80"/>
      <c r="EQ20" s="80"/>
      <c r="ER20" s="80"/>
      <c r="ES20" s="80"/>
      <c r="ET20" s="80"/>
      <c r="EU20" s="80"/>
      <c r="EV20" s="80"/>
      <c r="EW20" s="80"/>
      <c r="EX20" s="80"/>
      <c r="EY20" s="80"/>
      <c r="EZ20" s="80"/>
      <c r="FA20" s="80"/>
      <c r="FB20" s="80"/>
      <c r="FC20" s="80"/>
      <c r="FD20" s="80"/>
      <c r="FE20" s="80"/>
      <c r="FF20" s="80"/>
      <c r="FG20" s="80"/>
      <c r="FH20" s="80"/>
      <c r="FI20" s="80"/>
      <c r="FJ20" s="80"/>
      <c r="FK20" s="80"/>
      <c r="FL20" s="80"/>
      <c r="FM20" s="80"/>
      <c r="FN20" s="80"/>
      <c r="FO20" s="80"/>
      <c r="FP20" s="80"/>
      <c r="FQ20" s="80"/>
      <c r="FR20" s="80"/>
      <c r="FS20" s="80"/>
      <c r="FT20" s="80"/>
      <c r="FU20" s="80"/>
      <c r="FV20" s="80"/>
      <c r="FW20" s="80"/>
      <c r="FX20" s="80"/>
      <c r="FY20" s="80"/>
      <c r="FZ20" s="80"/>
      <c r="GA20" s="80"/>
      <c r="GB20" s="80"/>
      <c r="GC20" s="80"/>
      <c r="GD20" s="80"/>
      <c r="GE20" s="80"/>
      <c r="GF20" s="80"/>
      <c r="GG20" s="80"/>
      <c r="GH20" s="80"/>
      <c r="GI20" s="80"/>
      <c r="GJ20" s="80"/>
      <c r="GK20" s="80"/>
      <c r="GL20" s="80"/>
      <c r="GM20" s="80"/>
      <c r="GN20" s="80"/>
      <c r="GO20" s="80"/>
      <c r="GP20" s="80"/>
      <c r="GQ20" s="80"/>
      <c r="GR20" s="80"/>
      <c r="GS20" s="80"/>
      <c r="GT20" s="80"/>
      <c r="GU20" s="80"/>
      <c r="GV20" s="80"/>
      <c r="GW20" s="80"/>
      <c r="GX20" s="80"/>
      <c r="GY20" s="80"/>
      <c r="GZ20" s="80"/>
      <c r="HA20" s="80"/>
      <c r="HB20" s="80"/>
      <c r="HC20" s="80"/>
      <c r="HD20" s="80"/>
      <c r="HE20" s="80"/>
      <c r="HF20" s="80"/>
      <c r="HG20" s="80"/>
      <c r="HH20" s="80"/>
      <c r="HI20" s="80"/>
      <c r="HJ20" s="80"/>
      <c r="HK20" s="80"/>
      <c r="HL20" s="80"/>
      <c r="HM20" s="80"/>
      <c r="HN20" s="80"/>
      <c r="HO20" s="80"/>
      <c r="HP20" s="80"/>
      <c r="HQ20" s="80"/>
      <c r="HR20" s="80"/>
      <c r="HS20" s="80"/>
      <c r="HT20" s="80"/>
      <c r="HU20" s="80"/>
      <c r="HV20" s="80"/>
      <c r="HW20" s="80"/>
      <c r="HX20" s="80"/>
      <c r="HY20" s="80"/>
    </row>
    <row r="21" spans="1:234" s="83" customFormat="1" ht="60" hidden="1">
      <c r="A21" s="114"/>
      <c r="B21" s="116"/>
      <c r="C21" s="102" t="s">
        <v>71</v>
      </c>
      <c r="D21" s="170"/>
      <c r="E21" s="115"/>
      <c r="F21" s="116"/>
      <c r="G21" s="116"/>
      <c r="H21" s="115"/>
      <c r="I21" s="117"/>
      <c r="J21" s="115"/>
      <c r="K21" s="115"/>
      <c r="L21" s="115"/>
      <c r="M21" s="171"/>
      <c r="N21" s="172"/>
      <c r="O21" s="116"/>
      <c r="P21" s="116"/>
      <c r="Q21" s="173"/>
      <c r="R21" s="174"/>
      <c r="S21" s="175"/>
      <c r="T21" s="175"/>
      <c r="U21" s="175"/>
      <c r="V21" s="175"/>
      <c r="W21" s="175"/>
      <c r="X21" s="176"/>
      <c r="Y21" s="175"/>
      <c r="Z21" s="175"/>
      <c r="AA21" s="175"/>
      <c r="AB21" s="175"/>
      <c r="AC21" s="176"/>
      <c r="AD21" s="175"/>
      <c r="AE21" s="175"/>
      <c r="AF21" s="175"/>
      <c r="AG21" s="175"/>
      <c r="AH21" s="175"/>
      <c r="AI21" s="175"/>
      <c r="AJ21" s="175"/>
      <c r="AK21" s="175"/>
      <c r="AL21" s="175"/>
      <c r="AM21" s="175"/>
      <c r="AN21" s="175"/>
      <c r="AO21" s="175"/>
      <c r="AP21" s="175"/>
      <c r="AQ21" s="175"/>
      <c r="AR21" s="175"/>
      <c r="AS21" s="175"/>
      <c r="AT21" s="175"/>
      <c r="AU21" s="175"/>
      <c r="AV21" s="175"/>
      <c r="AW21" s="175"/>
      <c r="AX21" s="175"/>
      <c r="AY21" s="175"/>
      <c r="AZ21" s="175"/>
      <c r="BA21" s="175"/>
      <c r="BB21" s="175"/>
      <c r="BC21" s="175"/>
      <c r="BD21" s="175"/>
      <c r="BE21" s="175"/>
      <c r="BF21" s="175"/>
      <c r="BG21" s="175"/>
      <c r="BH21" s="175"/>
      <c r="BI21" s="175"/>
      <c r="BJ21" s="175"/>
      <c r="BK21" s="175"/>
      <c r="BL21" s="175"/>
      <c r="BM21" s="175"/>
      <c r="BN21" s="175"/>
      <c r="BO21" s="175"/>
      <c r="BP21" s="175"/>
      <c r="BQ21" s="175"/>
      <c r="BR21" s="175"/>
      <c r="BS21" s="175"/>
      <c r="BT21" s="175"/>
      <c r="BU21" s="175"/>
      <c r="BV21" s="175"/>
      <c r="BX21" s="175"/>
      <c r="BY21" s="175"/>
      <c r="BZ21" s="175"/>
      <c r="CA21" s="80"/>
      <c r="CB21" s="80"/>
      <c r="CC21" s="80"/>
      <c r="CD21" s="80"/>
      <c r="CE21" s="80"/>
      <c r="CF21" s="175"/>
      <c r="CG21" s="175"/>
      <c r="CH21" s="175"/>
      <c r="CI21" s="175"/>
      <c r="CJ21" s="175"/>
      <c r="CK21" s="175"/>
      <c r="CL21" s="175"/>
      <c r="CM21" s="175"/>
      <c r="CN21" s="175"/>
      <c r="CO21" s="175"/>
      <c r="CP21" s="175"/>
      <c r="CQ21" s="175"/>
      <c r="CR21" s="175"/>
      <c r="CS21" s="175"/>
      <c r="CT21" s="175"/>
      <c r="CU21" s="175"/>
      <c r="CV21" s="175"/>
      <c r="CW21" s="175"/>
      <c r="CX21" s="175"/>
      <c r="CY21" s="175"/>
      <c r="CZ21" s="175"/>
      <c r="DA21" s="175"/>
      <c r="DB21" s="175"/>
      <c r="DC21" s="175"/>
      <c r="DD21" s="175"/>
      <c r="DE21" s="175"/>
      <c r="DF21" s="175"/>
      <c r="DG21" s="175"/>
      <c r="DH21" s="175"/>
      <c r="DI21" s="175"/>
      <c r="DJ21" s="175"/>
      <c r="DK21" s="175"/>
      <c r="DL21" s="175"/>
      <c r="DM21" s="175"/>
      <c r="DN21" s="175"/>
      <c r="DO21" s="175"/>
      <c r="DP21" s="175"/>
      <c r="DQ21" s="175"/>
      <c r="DR21" s="175"/>
      <c r="DS21" s="175"/>
      <c r="DT21" s="175"/>
      <c r="DU21" s="175"/>
      <c r="DV21" s="175"/>
      <c r="DW21" s="175"/>
      <c r="DX21" s="175"/>
      <c r="DY21" s="175"/>
      <c r="DZ21" s="175"/>
      <c r="EA21" s="175"/>
      <c r="EB21" s="175"/>
      <c r="EC21" s="175"/>
      <c r="ED21" s="175"/>
      <c r="EE21" s="175"/>
      <c r="EF21" s="175"/>
      <c r="EG21" s="175"/>
      <c r="EH21" s="175"/>
      <c r="EI21" s="80"/>
      <c r="EJ21" s="80"/>
      <c r="EK21" s="80"/>
      <c r="EL21" s="80"/>
      <c r="EM21" s="80"/>
      <c r="EN21" s="80"/>
      <c r="EO21" s="80"/>
      <c r="EP21" s="80"/>
      <c r="EQ21" s="80"/>
      <c r="ER21" s="80"/>
      <c r="ES21" s="80"/>
      <c r="ET21" s="80"/>
      <c r="EU21" s="80"/>
      <c r="EV21" s="80"/>
      <c r="EW21" s="80"/>
      <c r="EX21" s="80"/>
      <c r="EY21" s="80"/>
      <c r="EZ21" s="80"/>
      <c r="FA21" s="80"/>
      <c r="FB21" s="80"/>
      <c r="FC21" s="80"/>
      <c r="FD21" s="80"/>
      <c r="FE21" s="80"/>
      <c r="FF21" s="80"/>
      <c r="FG21" s="80"/>
      <c r="FH21" s="80"/>
      <c r="FI21" s="80"/>
      <c r="FJ21" s="80"/>
      <c r="FK21" s="80"/>
      <c r="FL21" s="80"/>
      <c r="FM21" s="80"/>
      <c r="FN21" s="80"/>
      <c r="FO21" s="80"/>
      <c r="FP21" s="80"/>
      <c r="FQ21" s="80"/>
      <c r="FR21" s="80"/>
      <c r="FS21" s="80"/>
      <c r="FT21" s="80"/>
      <c r="FU21" s="80"/>
      <c r="FV21" s="80"/>
      <c r="FW21" s="80"/>
      <c r="FX21" s="80"/>
      <c r="FY21" s="80"/>
      <c r="FZ21" s="80"/>
      <c r="GA21" s="80"/>
      <c r="GB21" s="175"/>
      <c r="GC21" s="175"/>
      <c r="GD21" s="175"/>
      <c r="GE21" s="175"/>
      <c r="GF21" s="175"/>
      <c r="GG21" s="175"/>
      <c r="GH21" s="175"/>
      <c r="GI21" s="175"/>
      <c r="GJ21" s="175"/>
      <c r="GK21" s="175"/>
      <c r="GL21" s="175"/>
      <c r="GM21" s="175"/>
      <c r="GN21" s="175"/>
      <c r="GO21" s="175"/>
      <c r="GP21" s="175"/>
      <c r="GQ21" s="175"/>
      <c r="GR21" s="175"/>
      <c r="GS21" s="175"/>
      <c r="GT21" s="175"/>
      <c r="GU21" s="175"/>
      <c r="GV21" s="175"/>
      <c r="GW21" s="175"/>
      <c r="GX21" s="175"/>
      <c r="GY21" s="175"/>
      <c r="GZ21" s="175"/>
      <c r="HA21" s="175"/>
      <c r="HB21" s="175"/>
      <c r="HC21" s="175"/>
      <c r="HD21" s="175"/>
      <c r="HE21" s="175"/>
      <c r="HF21" s="175"/>
      <c r="HG21" s="175"/>
      <c r="HH21" s="175"/>
      <c r="HI21" s="175"/>
      <c r="HJ21" s="175"/>
      <c r="HK21" s="175"/>
      <c r="HL21" s="175"/>
      <c r="HM21" s="175"/>
      <c r="HN21" s="175"/>
      <c r="HO21" s="175"/>
      <c r="HP21" s="175"/>
      <c r="HQ21" s="175"/>
      <c r="HR21" s="175"/>
      <c r="HS21" s="175"/>
      <c r="HT21" s="175"/>
      <c r="HU21" s="80"/>
      <c r="HV21" s="80"/>
      <c r="HW21" s="80"/>
      <c r="HX21" s="80"/>
      <c r="HY21" s="80"/>
    </row>
    <row r="22" spans="1:234" s="75" customFormat="1" ht="15">
      <c r="A22" s="156"/>
      <c r="B22" s="92" t="s">
        <v>129</v>
      </c>
      <c r="C22" s="92"/>
      <c r="D22" s="92"/>
      <c r="E22" s="92"/>
      <c r="F22" s="92"/>
      <c r="G22" s="92"/>
      <c r="H22" s="92" t="s">
        <v>63</v>
      </c>
      <c r="I22" s="93">
        <f>SUM(I23:I57)</f>
        <v>1219847962201.0398</v>
      </c>
      <c r="J22" s="94" t="s">
        <v>63</v>
      </c>
      <c r="K22" s="93">
        <f>SUM(K23:K57)</f>
        <v>55059850589</v>
      </c>
      <c r="L22" s="94" t="s">
        <v>63</v>
      </c>
      <c r="M22" s="140">
        <f>SUM(M23:M57)</f>
        <v>1274907812790.04</v>
      </c>
      <c r="N22" s="146">
        <f>SUM(N23:N58)</f>
        <v>1254695</v>
      </c>
      <c r="O22" s="92"/>
      <c r="P22" s="92"/>
      <c r="Q22" s="93"/>
      <c r="R22" s="140">
        <f>SUM(R23:R58)</f>
        <v>101609927109</v>
      </c>
      <c r="S22" s="74">
        <f>SUM(S23:S58)</f>
        <v>270000</v>
      </c>
      <c r="T22" s="73"/>
      <c r="U22" s="73"/>
      <c r="V22" s="74"/>
      <c r="W22" s="74">
        <f>SUM(W23:W58)</f>
        <v>47928348000</v>
      </c>
      <c r="X22" s="74">
        <f>SUM(X23:X58)</f>
        <v>894200</v>
      </c>
      <c r="Y22" s="73"/>
      <c r="Z22" s="73"/>
      <c r="AA22" s="74"/>
      <c r="AB22" s="74">
        <f>SUM(AB23:AB58)</f>
        <v>49944874259</v>
      </c>
      <c r="AC22" s="74">
        <f>SUM(AC23:AC58)</f>
        <v>357200</v>
      </c>
      <c r="AD22" s="73"/>
      <c r="AE22" s="73"/>
      <c r="AF22" s="74"/>
      <c r="AG22" s="74">
        <f>SUM(AG23:AG58)</f>
        <v>7789349732.6000004</v>
      </c>
      <c r="AH22" s="74">
        <f>SUM(AH23:AJ58)</f>
        <v>93272.55</v>
      </c>
      <c r="AI22" s="73"/>
      <c r="AJ22" s="73"/>
      <c r="AK22" s="74"/>
      <c r="AL22" s="74">
        <f>SUM(AL23:AL58)</f>
        <v>261811800</v>
      </c>
      <c r="AM22" s="74">
        <f>SUM(AM23:AM58)</f>
        <v>133660</v>
      </c>
      <c r="AN22" s="73"/>
      <c r="AO22" s="73"/>
      <c r="AP22" s="74"/>
      <c r="AQ22" s="74">
        <f>SUM(AQ23:AQ58)</f>
        <v>56306633954</v>
      </c>
      <c r="AR22" s="74">
        <f>SUM(AR23:AR58)</f>
        <v>146</v>
      </c>
      <c r="AS22" s="73"/>
      <c r="AT22" s="73"/>
      <c r="AU22" s="74"/>
      <c r="AV22" s="74">
        <f>SUM(AV23:AV58)</f>
        <v>121607257764</v>
      </c>
      <c r="AW22" s="74">
        <f>SUM(AW23:AW58)</f>
        <v>50</v>
      </c>
      <c r="AX22" s="73"/>
      <c r="AY22" s="73"/>
      <c r="AZ22" s="74"/>
      <c r="BA22" s="74">
        <f>SUM(BA23:BA58)</f>
        <v>4759401550</v>
      </c>
      <c r="BB22" s="74">
        <f>SUM(BB23:BB58)</f>
        <v>750</v>
      </c>
      <c r="BC22" s="73"/>
      <c r="BD22" s="73"/>
      <c r="BE22" s="74"/>
      <c r="BF22" s="74">
        <f>SUM(BF23:BF58)</f>
        <v>7996288933.1999998</v>
      </c>
      <c r="BG22" s="74">
        <f>SUM(BG23:BG58)</f>
        <v>0</v>
      </c>
      <c r="BH22" s="73"/>
      <c r="BI22" s="73"/>
      <c r="BJ22" s="74"/>
      <c r="BK22" s="74">
        <f>SUM(BK23:BK58)</f>
        <v>0</v>
      </c>
      <c r="BL22" s="74">
        <f>SUM(BL23:BL58)</f>
        <v>9000000</v>
      </c>
      <c r="BM22" s="73"/>
      <c r="BN22" s="73"/>
      <c r="BO22" s="74"/>
      <c r="BP22" s="74">
        <f>SUM(BP23:BP58)</f>
        <v>0</v>
      </c>
      <c r="BQ22" s="74">
        <f>SUM(BQ23:BQ58)</f>
        <v>0</v>
      </c>
      <c r="BR22" s="73"/>
      <c r="BS22" s="73"/>
      <c r="BT22" s="74"/>
      <c r="BU22" s="74">
        <f>SUM(BU23:BU58)</f>
        <v>0</v>
      </c>
      <c r="BV22" s="74">
        <f>SUM(BV23:BV58)</f>
        <v>111400</v>
      </c>
      <c r="BW22" s="73"/>
      <c r="BX22" s="73"/>
      <c r="BY22" s="74"/>
      <c r="BZ22" s="74">
        <f>SUM(BZ23:BZ58)</f>
        <v>1143846647.1900001</v>
      </c>
      <c r="CA22" s="177">
        <f>SUM(CA23:CA58)</f>
        <v>1600</v>
      </c>
      <c r="CB22" s="177"/>
      <c r="CC22" s="177"/>
      <c r="CD22" s="177"/>
      <c r="CE22" s="177">
        <f>SUM(CE23:CE58)</f>
        <v>20482200000</v>
      </c>
      <c r="CF22" s="74">
        <f>SUM(CF23:CF58)</f>
        <v>2210</v>
      </c>
      <c r="CG22" s="73"/>
      <c r="CH22" s="73"/>
      <c r="CI22" s="74"/>
      <c r="CJ22" s="74">
        <f>SUM(CJ23:CJ58)</f>
        <v>75620408000</v>
      </c>
      <c r="CK22" s="74">
        <f>SUM(CK23:CK58)</f>
        <v>0</v>
      </c>
      <c r="CL22" s="73"/>
      <c r="CM22" s="73"/>
      <c r="CN22" s="74"/>
      <c r="CO22" s="74">
        <f>SUM(CO23:CO58)</f>
        <v>0</v>
      </c>
      <c r="CP22" s="74">
        <f>SUM(CP23:CP58)</f>
        <v>85</v>
      </c>
      <c r="CQ22" s="73"/>
      <c r="CR22" s="73"/>
      <c r="CS22" s="74"/>
      <c r="CT22" s="74">
        <f>SUM(CT23:CT58)</f>
        <v>28211905779.84</v>
      </c>
      <c r="CU22" s="74">
        <f>SUM(CU23:CU58)</f>
        <v>0</v>
      </c>
      <c r="CV22" s="73"/>
      <c r="CW22" s="73"/>
      <c r="CX22" s="74"/>
      <c r="CY22" s="74">
        <f>SUM(CY23:CY58)</f>
        <v>0</v>
      </c>
      <c r="CZ22" s="74">
        <f>SUM(CZ23:CZ58)</f>
        <v>0</v>
      </c>
      <c r="DA22" s="73"/>
      <c r="DB22" s="73"/>
      <c r="DC22" s="74"/>
      <c r="DD22" s="74">
        <f>SUM(DD23:DD58)</f>
        <v>0</v>
      </c>
      <c r="DE22" s="74">
        <f>SUM(DE23:DE58)</f>
        <v>518000</v>
      </c>
      <c r="DF22" s="73"/>
      <c r="DG22" s="73"/>
      <c r="DH22" s="74"/>
      <c r="DI22" s="74">
        <f>SUM(DI23:DI58)</f>
        <v>0</v>
      </c>
      <c r="DJ22" s="74">
        <f>SUM(DJ23:DJ58)</f>
        <v>200</v>
      </c>
      <c r="DK22" s="73"/>
      <c r="DL22" s="73"/>
      <c r="DM22" s="74"/>
      <c r="DN22" s="74">
        <f>SUM(DN23:DN58)</f>
        <v>0</v>
      </c>
      <c r="DO22" s="74">
        <f>SUM(DO23:DO58)</f>
        <v>0</v>
      </c>
      <c r="DP22" s="73"/>
      <c r="DQ22" s="73"/>
      <c r="DR22" s="74"/>
      <c r="DS22" s="74">
        <f>SUM(DS23:DS58)</f>
        <v>0</v>
      </c>
      <c r="DT22" s="74">
        <f>SUM(DT23:DT58)</f>
        <v>0</v>
      </c>
      <c r="DU22" s="73"/>
      <c r="DV22" s="73"/>
      <c r="DW22" s="74"/>
      <c r="DX22" s="74">
        <f>SUM(DX23:DX58)</f>
        <v>0</v>
      </c>
      <c r="DY22" s="74">
        <f>SUM(DY23:DY58)</f>
        <v>12000</v>
      </c>
      <c r="DZ22" s="73"/>
      <c r="EA22" s="73"/>
      <c r="EB22" s="74"/>
      <c r="EC22" s="74">
        <f>SUM(EC23:EC58)</f>
        <v>0</v>
      </c>
      <c r="ED22" s="74">
        <f>SUM(ED23:ED58)</f>
        <v>0</v>
      </c>
      <c r="EE22" s="73"/>
      <c r="EF22" s="73"/>
      <c r="EG22" s="74"/>
      <c r="EH22" s="74">
        <f>SUM(EH23:EH58)</f>
        <v>0</v>
      </c>
      <c r="EI22" s="74">
        <f>SUM(EI23:EI58)</f>
        <v>50</v>
      </c>
      <c r="EJ22" s="177"/>
      <c r="EK22" s="177"/>
      <c r="EL22" s="177"/>
      <c r="EM22" s="177">
        <f>SUM(EM23:EM58)</f>
        <v>0</v>
      </c>
      <c r="EN22" s="177">
        <f>SUM(EN23:EN58)</f>
        <v>210000</v>
      </c>
      <c r="EO22" s="177"/>
      <c r="EP22" s="177"/>
      <c r="EQ22" s="177"/>
      <c r="ER22" s="177">
        <f>SUM(ER23:ER58)</f>
        <v>11395955538</v>
      </c>
      <c r="ES22" s="177">
        <f>SUM(ES23:ES58)</f>
        <v>5000</v>
      </c>
      <c r="ET22" s="177"/>
      <c r="EU22" s="177"/>
      <c r="EV22" s="177"/>
      <c r="EW22" s="177">
        <f>SUM(EW23:EW58)</f>
        <v>761085000</v>
      </c>
      <c r="EX22" s="177">
        <f>SUM(EX23:EX58)</f>
        <v>267</v>
      </c>
      <c r="EY22" s="177"/>
      <c r="EZ22" s="177"/>
      <c r="FA22" s="177"/>
      <c r="FB22" s="177">
        <f>SUM(FB23:FB58)</f>
        <v>6611265173</v>
      </c>
      <c r="FC22" s="177">
        <f>SUM(FC23:FC58)</f>
        <v>404500</v>
      </c>
      <c r="FD22" s="177"/>
      <c r="FE22" s="177"/>
      <c r="FF22" s="177"/>
      <c r="FG22" s="177">
        <f>SUM(FG23:FG59)</f>
        <v>1356824460</v>
      </c>
      <c r="FH22" s="177">
        <f>SUM(FH23:FH58)</f>
        <v>100</v>
      </c>
      <c r="FI22" s="177"/>
      <c r="FJ22" s="177"/>
      <c r="FK22" s="177"/>
      <c r="FL22" s="177">
        <f>SUM(FL23:FL58)</f>
        <v>1628989222</v>
      </c>
      <c r="FM22" s="177">
        <f>SUM(FM23:FM58)</f>
        <v>100</v>
      </c>
      <c r="FN22" s="177"/>
      <c r="FO22" s="177"/>
      <c r="FP22" s="177"/>
      <c r="FQ22" s="177">
        <f>SUM(FQ23:FQ58)</f>
        <v>455144760</v>
      </c>
      <c r="FR22" s="177">
        <f>SUM(FR23:FR58)</f>
        <v>0</v>
      </c>
      <c r="FS22" s="177"/>
      <c r="FT22" s="177"/>
      <c r="FU22" s="177"/>
      <c r="FV22" s="177">
        <f>SUM(FV23:FV58)</f>
        <v>0</v>
      </c>
      <c r="FW22" s="177">
        <f>SUM(FW23:FW58)</f>
        <v>0</v>
      </c>
      <c r="FX22" s="177"/>
      <c r="FY22" s="177"/>
      <c r="FZ22" s="177"/>
      <c r="GA22" s="177">
        <f>SUM(GA23:GA58)</f>
        <v>0</v>
      </c>
      <c r="GB22" s="177">
        <f>SUM(GB23:GB58)</f>
        <v>5</v>
      </c>
      <c r="GC22" s="177"/>
      <c r="GD22" s="177"/>
      <c r="GE22" s="177"/>
      <c r="GF22" s="177">
        <f>SUM(GF23:GF58)</f>
        <v>11315000000</v>
      </c>
      <c r="GG22" s="74">
        <f>SUM(GG23:GG58)</f>
        <v>0</v>
      </c>
      <c r="GH22" s="73"/>
      <c r="GI22" s="73"/>
      <c r="GJ22" s="74"/>
      <c r="GK22" s="74">
        <f>SUM(GK23:GK58)</f>
        <v>0</v>
      </c>
      <c r="GL22" s="74">
        <f>SUM(GL23:GL58)</f>
        <v>0</v>
      </c>
      <c r="GM22" s="73"/>
      <c r="GN22" s="73"/>
      <c r="GO22" s="74"/>
      <c r="GP22" s="74">
        <f>SUM(GP23:GP58)</f>
        <v>0</v>
      </c>
      <c r="GQ22" s="74">
        <f>SUM(GQ23:GQ58)</f>
        <v>0</v>
      </c>
      <c r="GR22" s="73"/>
      <c r="GS22" s="73"/>
      <c r="GT22" s="74"/>
      <c r="GU22" s="74">
        <f>SUM(GU23:GU58)</f>
        <v>0</v>
      </c>
      <c r="GV22" s="177">
        <f>SUM(GV23:GV36)</f>
        <v>0</v>
      </c>
      <c r="GW22" s="177"/>
      <c r="GX22" s="177"/>
      <c r="GY22" s="177"/>
      <c r="GZ22" s="177">
        <f>SUM(GZ23:GZ36)</f>
        <v>0</v>
      </c>
      <c r="HA22" s="177">
        <f>SUM(HA23:HA36)</f>
        <v>0</v>
      </c>
      <c r="HB22" s="177"/>
      <c r="HC22" s="177"/>
      <c r="HD22" s="177"/>
      <c r="HE22" s="177">
        <f>SUM(HE23:HE36)</f>
        <v>0</v>
      </c>
      <c r="HF22" s="74">
        <f>SUM(HF23:HF58)</f>
        <v>35647970</v>
      </c>
      <c r="HG22" s="73"/>
      <c r="HH22" s="73"/>
      <c r="HI22" s="74"/>
      <c r="HJ22" s="74">
        <f>SUM(HJ23:HJ58)</f>
        <v>403854070000</v>
      </c>
      <c r="HK22" s="74">
        <f>SUM(HK23:HK58)</f>
        <v>2000000</v>
      </c>
      <c r="HL22" s="73"/>
      <c r="HM22" s="73"/>
      <c r="HN22" s="74"/>
      <c r="HO22" s="74">
        <f>SUM(HO23:HO58)</f>
        <v>0</v>
      </c>
      <c r="HP22" s="74">
        <f>SUM(HP23:HP58)</f>
        <v>5040900</v>
      </c>
      <c r="HQ22" s="73"/>
      <c r="HR22" s="73"/>
      <c r="HS22" s="74"/>
      <c r="HT22" s="74">
        <f>SUM(HT23:HT58)</f>
        <v>114558291120</v>
      </c>
      <c r="HU22" s="177">
        <f>SUM(HU23:HU58)</f>
        <v>10000</v>
      </c>
      <c r="HV22" s="177"/>
      <c r="HW22" s="177"/>
      <c r="HX22" s="177"/>
      <c r="HY22" s="177">
        <f>SUM(HY23:HY58)</f>
        <v>0</v>
      </c>
    </row>
    <row r="23" spans="1:234" ht="99.75">
      <c r="A23" s="157">
        <v>11</v>
      </c>
      <c r="B23" s="166" t="s">
        <v>617</v>
      </c>
      <c r="C23" s="97" t="s">
        <v>130</v>
      </c>
      <c r="D23" s="97" t="s">
        <v>563</v>
      </c>
      <c r="E23" s="98" t="s">
        <v>131</v>
      </c>
      <c r="F23" s="97" t="s">
        <v>69</v>
      </c>
      <c r="G23" s="97" t="s">
        <v>637</v>
      </c>
      <c r="H23" s="99" t="s">
        <v>132</v>
      </c>
      <c r="I23" s="106">
        <f>2000040*23141</f>
        <v>46282925640</v>
      </c>
      <c r="J23" s="99" t="s">
        <v>133</v>
      </c>
      <c r="K23" s="99">
        <v>490000000</v>
      </c>
      <c r="L23" s="97" t="s">
        <v>134</v>
      </c>
      <c r="M23" s="141">
        <f t="shared" ref="M23:M57" si="5">+I23+K23</f>
        <v>46772925640</v>
      </c>
      <c r="N23" s="158"/>
      <c r="O23" s="97"/>
      <c r="P23" s="97"/>
      <c r="Q23" s="106"/>
      <c r="R23" s="159"/>
      <c r="S23" s="80"/>
      <c r="T23" s="80"/>
      <c r="U23" s="80"/>
      <c r="V23" s="80"/>
      <c r="W23" s="80"/>
      <c r="X23" s="80"/>
      <c r="Y23" s="80"/>
      <c r="Z23" s="80"/>
      <c r="AA23" s="80"/>
      <c r="AB23" s="80"/>
      <c r="AC23" s="80"/>
      <c r="AD23" s="80"/>
      <c r="AE23" s="80"/>
      <c r="AF23" s="80"/>
      <c r="AG23" s="80"/>
      <c r="AH23" s="80"/>
      <c r="AI23" s="80"/>
      <c r="AJ23" s="80"/>
      <c r="AK23" s="80"/>
      <c r="AL23" s="80"/>
      <c r="AM23" s="80"/>
      <c r="AN23" s="80"/>
      <c r="AO23" s="80"/>
      <c r="AP23" s="80"/>
      <c r="AQ23" s="80"/>
      <c r="AR23" s="80"/>
      <c r="AS23" s="80"/>
      <c r="AT23" s="80"/>
      <c r="AU23" s="80"/>
      <c r="AV23" s="80"/>
      <c r="AW23" s="80"/>
      <c r="AX23" s="80"/>
      <c r="AY23" s="80"/>
      <c r="AZ23" s="80"/>
      <c r="BA23" s="80"/>
      <c r="BB23" s="80"/>
      <c r="BC23" s="80"/>
      <c r="BD23" s="80"/>
      <c r="BE23" s="80"/>
      <c r="BF23" s="80"/>
      <c r="BG23" s="80"/>
      <c r="BH23" s="80"/>
      <c r="BI23" s="80"/>
      <c r="BJ23" s="80"/>
      <c r="BK23" s="80"/>
      <c r="BL23" s="80"/>
      <c r="BM23" s="80"/>
      <c r="BN23" s="80"/>
      <c r="BO23" s="80"/>
      <c r="BP23" s="80"/>
      <c r="BQ23" s="80"/>
      <c r="BR23" s="80"/>
      <c r="BS23" s="80"/>
      <c r="BT23" s="80"/>
      <c r="BU23" s="80"/>
      <c r="BV23" s="80"/>
      <c r="BW23" s="80"/>
      <c r="BX23" s="80"/>
      <c r="BY23" s="80"/>
      <c r="BZ23" s="80"/>
      <c r="CA23" s="175"/>
      <c r="CB23" s="175"/>
      <c r="CC23" s="175"/>
      <c r="CD23" s="175"/>
      <c r="CE23" s="175"/>
      <c r="CF23" s="80"/>
      <c r="CG23" s="80"/>
      <c r="CH23" s="80"/>
      <c r="CI23" s="80"/>
      <c r="CJ23" s="80"/>
      <c r="CK23" s="80"/>
      <c r="CL23" s="80"/>
      <c r="CM23" s="80"/>
      <c r="CN23" s="80"/>
      <c r="CO23" s="80"/>
      <c r="CP23" s="80"/>
      <c r="CQ23" s="80"/>
      <c r="CR23" s="80"/>
      <c r="CS23" s="80"/>
      <c r="CT23" s="80"/>
      <c r="CU23" s="80"/>
      <c r="CV23" s="80"/>
      <c r="CW23" s="80"/>
      <c r="CX23" s="80"/>
      <c r="CY23" s="80"/>
      <c r="CZ23" s="80"/>
      <c r="DA23" s="80"/>
      <c r="DB23" s="80"/>
      <c r="DC23" s="80"/>
      <c r="DD23" s="80"/>
      <c r="DE23" s="80"/>
      <c r="DF23" s="80"/>
      <c r="DG23" s="80"/>
      <c r="DH23" s="80"/>
      <c r="DI23" s="80"/>
      <c r="DJ23" s="80"/>
      <c r="DK23" s="80"/>
      <c r="DL23" s="80"/>
      <c r="DM23" s="80"/>
      <c r="DN23" s="80"/>
      <c r="DO23" s="80"/>
      <c r="DP23" s="80"/>
      <c r="DQ23" s="80"/>
      <c r="DR23" s="80"/>
      <c r="DS23" s="80"/>
      <c r="DT23" s="80"/>
      <c r="DU23" s="80"/>
      <c r="DV23" s="80"/>
      <c r="DW23" s="80"/>
      <c r="DX23" s="80"/>
      <c r="DY23" s="80"/>
      <c r="DZ23" s="80"/>
      <c r="EA23" s="80"/>
      <c r="EB23" s="80"/>
      <c r="EC23" s="80"/>
      <c r="ED23" s="80"/>
      <c r="EE23" s="80"/>
      <c r="EF23" s="80"/>
      <c r="EG23" s="80"/>
      <c r="EH23" s="80"/>
      <c r="EI23" s="175"/>
      <c r="EJ23" s="175"/>
      <c r="EK23" s="175"/>
      <c r="EL23" s="175"/>
      <c r="EM23" s="175"/>
      <c r="EN23" s="175"/>
      <c r="EO23" s="175"/>
      <c r="EP23" s="175"/>
      <c r="EQ23" s="175"/>
      <c r="ER23" s="175"/>
      <c r="ES23" s="175"/>
      <c r="ET23" s="175"/>
      <c r="EU23" s="175"/>
      <c r="EV23" s="175"/>
      <c r="EW23" s="175"/>
      <c r="EX23" s="175"/>
      <c r="EY23" s="175"/>
      <c r="EZ23" s="175"/>
      <c r="FA23" s="175"/>
      <c r="FB23" s="175"/>
      <c r="FC23" s="175"/>
      <c r="FD23" s="175"/>
      <c r="FE23" s="175"/>
      <c r="FF23" s="175"/>
      <c r="FG23" s="175"/>
      <c r="FH23" s="175"/>
      <c r="FI23" s="175"/>
      <c r="FJ23" s="175"/>
      <c r="FK23" s="175"/>
      <c r="FL23" s="175"/>
      <c r="FM23" s="175"/>
      <c r="FN23" s="175"/>
      <c r="FO23" s="175"/>
      <c r="FP23" s="175"/>
      <c r="FQ23" s="175"/>
      <c r="FR23" s="175"/>
      <c r="FS23" s="175"/>
      <c r="FT23" s="175"/>
      <c r="FU23" s="175"/>
      <c r="FV23" s="175"/>
      <c r="FW23" s="175"/>
      <c r="FX23" s="175"/>
      <c r="FY23" s="175"/>
      <c r="FZ23" s="175"/>
      <c r="GA23" s="175"/>
      <c r="GB23" s="80"/>
      <c r="GC23" s="80"/>
      <c r="GD23" s="80"/>
      <c r="GE23" s="80"/>
      <c r="GF23" s="80"/>
      <c r="GG23" s="80"/>
      <c r="GH23" s="80"/>
      <c r="GI23" s="80"/>
      <c r="GJ23" s="80"/>
      <c r="GK23" s="80"/>
      <c r="GL23" s="80"/>
      <c r="GM23" s="80"/>
      <c r="GN23" s="80"/>
      <c r="GO23" s="80"/>
      <c r="GP23" s="80"/>
      <c r="GQ23" s="80"/>
      <c r="GR23" s="80"/>
      <c r="GS23" s="80"/>
      <c r="GT23" s="80"/>
      <c r="GU23" s="80"/>
      <c r="GV23" s="80"/>
      <c r="GW23" s="80"/>
      <c r="GX23" s="80"/>
      <c r="GY23" s="80"/>
      <c r="GZ23" s="80"/>
      <c r="HA23" s="80"/>
      <c r="HB23" s="80"/>
      <c r="HC23" s="80"/>
      <c r="HD23" s="80"/>
      <c r="HE23" s="80"/>
      <c r="HF23" s="80"/>
      <c r="HG23" s="80"/>
      <c r="HH23" s="80"/>
      <c r="HI23" s="80"/>
      <c r="HJ23" s="80"/>
      <c r="HK23" s="80"/>
      <c r="HL23" s="80"/>
      <c r="HM23" s="80"/>
      <c r="HN23" s="80"/>
      <c r="HO23" s="80"/>
      <c r="HP23" s="80">
        <v>2000040</v>
      </c>
      <c r="HQ23" s="80"/>
      <c r="HR23" s="80"/>
      <c r="HS23" s="80" t="s">
        <v>132</v>
      </c>
      <c r="HT23" s="80">
        <v>46282925640</v>
      </c>
      <c r="HU23" s="175"/>
      <c r="HV23" s="175"/>
      <c r="HW23" s="175"/>
      <c r="HX23" s="175"/>
      <c r="HY23" s="175"/>
    </row>
    <row r="24" spans="1:234" s="84" customFormat="1" ht="75.75" customHeight="1">
      <c r="A24" s="167">
        <v>12</v>
      </c>
      <c r="B24" s="178" t="s">
        <v>617</v>
      </c>
      <c r="C24" s="110" t="s">
        <v>135</v>
      </c>
      <c r="D24" s="110"/>
      <c r="E24" s="111" t="s">
        <v>136</v>
      </c>
      <c r="F24" s="110" t="s">
        <v>137</v>
      </c>
      <c r="G24" s="110" t="s">
        <v>638</v>
      </c>
      <c r="H24" s="110" t="s">
        <v>138</v>
      </c>
      <c r="I24" s="118">
        <f>14033754*6096</f>
        <v>85549764384</v>
      </c>
      <c r="J24" s="112">
        <v>0</v>
      </c>
      <c r="K24" s="112"/>
      <c r="L24" s="110" t="s">
        <v>138</v>
      </c>
      <c r="M24" s="141">
        <f t="shared" si="5"/>
        <v>85549764384</v>
      </c>
      <c r="N24" s="168"/>
      <c r="O24" s="110"/>
      <c r="P24" s="110"/>
      <c r="Q24" s="113"/>
      <c r="R24" s="169"/>
      <c r="S24" s="82"/>
      <c r="T24" s="82"/>
      <c r="U24" s="82"/>
      <c r="V24" s="82"/>
      <c r="W24" s="82"/>
      <c r="X24" s="82">
        <v>5000</v>
      </c>
      <c r="Y24" s="82"/>
      <c r="Z24" s="82"/>
      <c r="AA24" s="82" t="s">
        <v>139</v>
      </c>
      <c r="AB24" s="82">
        <v>156094057</v>
      </c>
      <c r="AC24" s="82"/>
      <c r="AD24" s="82"/>
      <c r="AE24" s="82"/>
      <c r="AF24" s="82"/>
      <c r="AG24" s="82"/>
      <c r="AH24" s="82"/>
      <c r="AI24" s="82"/>
      <c r="AJ24" s="82"/>
      <c r="AK24" s="82"/>
      <c r="AL24" s="82"/>
      <c r="AM24" s="82">
        <v>5000</v>
      </c>
      <c r="AN24" s="82"/>
      <c r="AO24" s="82"/>
      <c r="AP24" s="82" t="s">
        <v>140</v>
      </c>
      <c r="AQ24" s="82">
        <v>451568467</v>
      </c>
      <c r="AR24" s="82">
        <v>70</v>
      </c>
      <c r="AS24" s="82"/>
      <c r="AT24" s="82"/>
      <c r="AU24" s="82" t="s">
        <v>141</v>
      </c>
      <c r="AV24" s="82">
        <v>68092623964</v>
      </c>
      <c r="AW24" s="82"/>
      <c r="AX24" s="82"/>
      <c r="AY24" s="82"/>
      <c r="AZ24" s="82"/>
      <c r="BA24" s="82"/>
      <c r="BB24" s="82"/>
      <c r="BC24" s="82"/>
      <c r="BD24" s="82"/>
      <c r="BE24" s="82"/>
      <c r="BF24" s="82"/>
      <c r="BG24" s="82"/>
      <c r="BH24" s="82"/>
      <c r="BI24" s="82"/>
      <c r="BJ24" s="82"/>
      <c r="BK24" s="82"/>
      <c r="BQ24" s="82"/>
      <c r="BR24" s="82"/>
      <c r="BS24" s="82"/>
      <c r="BT24" s="82"/>
      <c r="BU24" s="82"/>
      <c r="BV24" s="82"/>
      <c r="BW24" s="82"/>
      <c r="BX24" s="82"/>
      <c r="BY24" s="82"/>
      <c r="BZ24" s="82"/>
      <c r="CA24" s="82"/>
      <c r="CB24" s="82"/>
      <c r="CC24" s="82"/>
      <c r="CD24" s="82"/>
      <c r="CF24" s="82"/>
      <c r="CG24" s="82"/>
      <c r="CH24" s="82"/>
      <c r="CI24" s="82"/>
      <c r="CJ24" s="82"/>
      <c r="CK24" s="82"/>
      <c r="CL24" s="82"/>
      <c r="CM24" s="82"/>
      <c r="CN24" s="82"/>
      <c r="CO24" s="82"/>
      <c r="CP24" s="82"/>
      <c r="CQ24" s="82"/>
      <c r="CR24" s="82"/>
      <c r="CS24" s="82"/>
      <c r="CT24" s="82"/>
      <c r="CU24" s="82"/>
      <c r="CV24" s="82"/>
      <c r="CW24" s="82"/>
      <c r="CX24" s="82"/>
      <c r="CY24" s="82"/>
      <c r="CZ24" s="82"/>
      <c r="DA24" s="82"/>
      <c r="DB24" s="82"/>
      <c r="DC24" s="82"/>
      <c r="DD24" s="82"/>
      <c r="DE24" s="82"/>
      <c r="DF24" s="82"/>
      <c r="DG24" s="82"/>
      <c r="DH24" s="82"/>
      <c r="DI24" s="82"/>
      <c r="DJ24" s="82"/>
      <c r="DK24" s="82"/>
      <c r="DL24" s="82"/>
      <c r="DM24" s="82"/>
      <c r="DN24" s="82"/>
      <c r="DO24" s="82"/>
      <c r="DP24" s="82"/>
      <c r="DQ24" s="82"/>
      <c r="DR24" s="82"/>
      <c r="DS24" s="82"/>
      <c r="DT24" s="82"/>
      <c r="DU24" s="82"/>
      <c r="DV24" s="82"/>
      <c r="DW24" s="82"/>
      <c r="DX24" s="82"/>
      <c r="DY24" s="82"/>
      <c r="DZ24" s="82"/>
      <c r="EA24" s="82"/>
      <c r="EB24" s="82"/>
      <c r="EC24" s="82"/>
      <c r="ED24" s="82"/>
      <c r="EE24" s="82"/>
      <c r="EF24" s="82"/>
      <c r="EG24" s="82"/>
      <c r="EH24" s="82"/>
      <c r="EI24" s="82">
        <v>50</v>
      </c>
      <c r="EJ24" s="82"/>
      <c r="EK24" s="82"/>
      <c r="EL24" s="82" t="s">
        <v>142</v>
      </c>
      <c r="EM24" s="82" t="s">
        <v>143</v>
      </c>
      <c r="EN24" s="82">
        <v>10000</v>
      </c>
      <c r="EO24" s="82"/>
      <c r="EQ24" s="82" t="s">
        <v>144</v>
      </c>
      <c r="ER24" s="82">
        <v>1248155538</v>
      </c>
      <c r="ES24" s="82"/>
      <c r="ET24" s="82"/>
      <c r="EU24" s="82"/>
      <c r="EV24" s="82"/>
      <c r="EW24" s="82"/>
      <c r="EX24" s="82">
        <v>267</v>
      </c>
      <c r="EY24" s="82"/>
      <c r="FA24" s="82" t="s">
        <v>145</v>
      </c>
      <c r="FB24" s="82">
        <v>6611265173</v>
      </c>
      <c r="FC24" s="82">
        <v>400000</v>
      </c>
      <c r="FD24" s="82"/>
      <c r="FF24" s="82" t="s">
        <v>146</v>
      </c>
      <c r="FG24" s="82">
        <v>1356824460</v>
      </c>
      <c r="FH24" s="82">
        <v>100</v>
      </c>
      <c r="FI24" s="82"/>
      <c r="FJ24" s="82"/>
      <c r="FK24" s="82" t="s">
        <v>147</v>
      </c>
      <c r="FL24" s="82">
        <v>1628989222</v>
      </c>
      <c r="FM24" s="82"/>
      <c r="FN24" s="82"/>
      <c r="FO24" s="82"/>
      <c r="FP24" s="82"/>
      <c r="FQ24" s="82"/>
      <c r="FR24" s="82"/>
      <c r="FS24" s="82"/>
      <c r="FT24" s="82"/>
      <c r="FU24" s="82"/>
      <c r="FV24" s="82"/>
      <c r="FW24" s="82"/>
      <c r="FX24" s="82"/>
      <c r="FY24" s="82"/>
      <c r="FZ24" s="82"/>
      <c r="GA24" s="82"/>
      <c r="GB24" s="82"/>
      <c r="GC24" s="82"/>
      <c r="GD24" s="82"/>
      <c r="GE24" s="82"/>
      <c r="GF24" s="82"/>
      <c r="GG24" s="82"/>
      <c r="GH24" s="82"/>
      <c r="GI24" s="82"/>
      <c r="GJ24" s="82"/>
      <c r="GK24" s="82"/>
      <c r="GL24" s="82"/>
      <c r="GM24" s="82"/>
      <c r="GN24" s="82"/>
      <c r="GO24" s="82"/>
      <c r="GP24" s="82"/>
      <c r="GQ24" s="82"/>
      <c r="GR24" s="82"/>
      <c r="GS24" s="82"/>
      <c r="GT24" s="82"/>
      <c r="GU24" s="82"/>
      <c r="GV24" s="82"/>
      <c r="GW24" s="82"/>
      <c r="GX24" s="82"/>
      <c r="GY24" s="82"/>
      <c r="GZ24" s="82"/>
      <c r="HA24" s="82"/>
      <c r="HB24" s="82"/>
      <c r="HC24" s="82"/>
      <c r="HD24" s="82"/>
      <c r="HE24" s="82"/>
      <c r="HF24" s="82"/>
      <c r="HG24" s="82"/>
      <c r="HH24" s="82"/>
      <c r="HI24" s="82"/>
      <c r="HJ24" s="82"/>
      <c r="HK24" s="82"/>
      <c r="HL24" s="82"/>
      <c r="HM24" s="82"/>
      <c r="HN24" s="82"/>
      <c r="HO24" s="82"/>
      <c r="HP24" s="82"/>
      <c r="HQ24" s="82"/>
      <c r="HR24" s="82"/>
      <c r="HS24" s="82"/>
      <c r="HT24" s="82"/>
      <c r="HU24" s="82"/>
      <c r="HV24" s="82"/>
      <c r="HW24" s="82"/>
      <c r="HX24" s="82"/>
      <c r="HY24" s="82"/>
    </row>
    <row r="25" spans="1:234" s="84" customFormat="1" ht="71.25">
      <c r="A25" s="167">
        <v>13</v>
      </c>
      <c r="B25" s="178" t="s">
        <v>617</v>
      </c>
      <c r="C25" s="110" t="s">
        <v>148</v>
      </c>
      <c r="D25" s="110"/>
      <c r="E25" s="111" t="s">
        <v>149</v>
      </c>
      <c r="F25" s="110" t="s">
        <v>69</v>
      </c>
      <c r="G25" s="97" t="s">
        <v>637</v>
      </c>
      <c r="H25" s="112" t="s">
        <v>150</v>
      </c>
      <c r="I25" s="113">
        <f>17451885*23141</f>
        <v>403854070785</v>
      </c>
      <c r="J25" s="112" t="s">
        <v>151</v>
      </c>
      <c r="K25" s="112">
        <f>549120*23141</f>
        <v>12707185920</v>
      </c>
      <c r="L25" s="110" t="s">
        <v>152</v>
      </c>
      <c r="M25" s="141">
        <f t="shared" si="5"/>
        <v>416561256705</v>
      </c>
      <c r="N25" s="168"/>
      <c r="O25" s="110"/>
      <c r="P25" s="110"/>
      <c r="Q25" s="113"/>
      <c r="R25" s="169"/>
      <c r="S25" s="82"/>
      <c r="T25" s="82"/>
      <c r="U25" s="82"/>
      <c r="V25" s="82"/>
      <c r="W25" s="82"/>
      <c r="X25" s="82"/>
      <c r="Y25" s="82"/>
      <c r="Z25" s="82"/>
      <c r="AA25" s="82"/>
      <c r="AB25" s="82"/>
      <c r="AC25" s="82"/>
      <c r="AD25" s="82"/>
      <c r="AE25" s="82"/>
      <c r="AF25" s="82"/>
      <c r="AG25" s="82"/>
      <c r="AH25" s="82"/>
      <c r="AI25" s="82"/>
      <c r="AJ25" s="82"/>
      <c r="AK25" s="82"/>
      <c r="AL25" s="82"/>
      <c r="AM25" s="82"/>
      <c r="AN25" s="82"/>
      <c r="AO25" s="82"/>
      <c r="AP25" s="82"/>
      <c r="AQ25" s="82"/>
      <c r="AR25" s="82"/>
      <c r="AS25" s="82"/>
      <c r="AT25" s="82"/>
      <c r="AU25" s="82"/>
      <c r="AV25" s="82"/>
      <c r="AW25" s="82"/>
      <c r="AX25" s="82"/>
      <c r="AY25" s="82"/>
      <c r="AZ25" s="82"/>
      <c r="BA25" s="82"/>
      <c r="BB25" s="82"/>
      <c r="BC25" s="82"/>
      <c r="BD25" s="82"/>
      <c r="BE25" s="82"/>
      <c r="BF25" s="82"/>
      <c r="BG25" s="82"/>
      <c r="BH25" s="82"/>
      <c r="BI25" s="82"/>
      <c r="BJ25" s="82"/>
      <c r="BK25" s="82"/>
      <c r="BL25" s="82"/>
      <c r="BM25" s="82"/>
      <c r="BN25" s="82"/>
      <c r="BO25" s="82"/>
      <c r="BP25" s="82"/>
      <c r="BQ25" s="82"/>
      <c r="BR25" s="82"/>
      <c r="BS25" s="82"/>
      <c r="BT25" s="82"/>
      <c r="BU25" s="82"/>
      <c r="BV25" s="82"/>
      <c r="BW25" s="82"/>
      <c r="BX25" s="82"/>
      <c r="BY25" s="82"/>
      <c r="BZ25" s="82"/>
      <c r="CA25" s="82"/>
      <c r="CB25" s="82"/>
      <c r="CC25" s="82"/>
      <c r="CD25" s="82"/>
      <c r="CF25" s="82"/>
      <c r="CG25" s="82"/>
      <c r="CH25" s="82"/>
      <c r="CI25" s="82"/>
      <c r="CJ25" s="82"/>
      <c r="CK25" s="82"/>
      <c r="CL25" s="82"/>
      <c r="CM25" s="82"/>
      <c r="CN25" s="82"/>
      <c r="CO25" s="82"/>
      <c r="CP25" s="82"/>
      <c r="CQ25" s="82"/>
      <c r="CR25" s="82"/>
      <c r="CS25" s="82"/>
      <c r="CT25" s="82"/>
      <c r="CU25" s="82"/>
      <c r="CV25" s="82"/>
      <c r="CW25" s="82"/>
      <c r="CX25" s="82"/>
      <c r="CY25" s="82"/>
      <c r="CZ25" s="82"/>
      <c r="DA25" s="82"/>
      <c r="DB25" s="82"/>
      <c r="DC25" s="82"/>
      <c r="DD25" s="82"/>
      <c r="DE25" s="82"/>
      <c r="DF25" s="82"/>
      <c r="DG25" s="82"/>
      <c r="DH25" s="82"/>
      <c r="DI25" s="82"/>
      <c r="DJ25" s="82"/>
      <c r="DK25" s="82"/>
      <c r="DL25" s="82"/>
      <c r="DM25" s="82"/>
      <c r="DN25" s="82"/>
      <c r="DO25" s="82"/>
      <c r="DP25" s="82"/>
      <c r="DQ25" s="82"/>
      <c r="DR25" s="82"/>
      <c r="DS25" s="82"/>
      <c r="DT25" s="82"/>
      <c r="DU25" s="82"/>
      <c r="DV25" s="82"/>
      <c r="DW25" s="82"/>
      <c r="DX25" s="82"/>
      <c r="DY25" s="82"/>
      <c r="DZ25" s="82"/>
      <c r="EA25" s="82"/>
      <c r="EB25" s="82"/>
      <c r="EC25" s="82"/>
      <c r="ED25" s="82"/>
      <c r="EE25" s="82"/>
      <c r="EF25" s="82"/>
      <c r="EG25" s="82"/>
      <c r="EH25" s="82"/>
      <c r="EI25" s="82"/>
      <c r="EJ25" s="82"/>
      <c r="EK25" s="82"/>
      <c r="EL25" s="82"/>
      <c r="EM25" s="82"/>
      <c r="EN25" s="82"/>
      <c r="EO25" s="82"/>
      <c r="EP25" s="82"/>
      <c r="EQ25" s="82"/>
      <c r="ER25" s="82"/>
      <c r="ES25" s="82"/>
      <c r="ET25" s="82"/>
      <c r="EU25" s="82"/>
      <c r="EV25" s="82"/>
      <c r="EW25" s="82"/>
      <c r="EX25" s="82"/>
      <c r="EY25" s="82"/>
      <c r="EZ25" s="82"/>
      <c r="FA25" s="82"/>
      <c r="FB25" s="82"/>
      <c r="FC25" s="82"/>
      <c r="FD25" s="82"/>
      <c r="FE25" s="82"/>
      <c r="FF25" s="82"/>
      <c r="FG25" s="82"/>
      <c r="FH25" s="82"/>
      <c r="FI25" s="82"/>
      <c r="FJ25" s="82"/>
      <c r="FK25" s="82"/>
      <c r="FM25" s="82"/>
      <c r="FN25" s="82"/>
      <c r="FO25" s="82"/>
      <c r="FP25" s="82"/>
      <c r="FR25" s="82"/>
      <c r="FS25" s="82"/>
      <c r="FT25" s="82"/>
      <c r="FU25" s="82"/>
      <c r="FV25" s="82"/>
      <c r="FW25" s="82"/>
      <c r="FX25" s="82"/>
      <c r="FY25" s="82"/>
      <c r="FZ25" s="82"/>
      <c r="GA25" s="82"/>
      <c r="GB25" s="82"/>
      <c r="GC25" s="82"/>
      <c r="GD25" s="82"/>
      <c r="GE25" s="82"/>
      <c r="GF25" s="82"/>
      <c r="GG25" s="82"/>
      <c r="GH25" s="82"/>
      <c r="GI25" s="82"/>
      <c r="GJ25" s="82"/>
      <c r="GK25" s="82"/>
      <c r="GL25" s="82"/>
      <c r="GM25" s="82"/>
      <c r="GN25" s="82"/>
      <c r="GO25" s="82"/>
      <c r="GP25" s="82"/>
      <c r="GQ25" s="82"/>
      <c r="GR25" s="82"/>
      <c r="GS25" s="82"/>
      <c r="GT25" s="82"/>
      <c r="GU25" s="82"/>
      <c r="GV25" s="82"/>
      <c r="GW25" s="82"/>
      <c r="GX25" s="82"/>
      <c r="GY25" s="82"/>
      <c r="GZ25" s="82"/>
      <c r="HA25" s="82"/>
      <c r="HB25" s="82"/>
      <c r="HC25" s="82"/>
      <c r="HD25" s="82"/>
      <c r="HE25" s="82"/>
      <c r="HF25" s="82">
        <v>3087190</v>
      </c>
      <c r="HG25" s="82"/>
      <c r="HH25" s="82"/>
      <c r="HI25" s="82" t="s">
        <v>150</v>
      </c>
      <c r="HJ25" s="82">
        <v>403854070000</v>
      </c>
      <c r="HK25" s="82"/>
      <c r="HL25" s="82"/>
      <c r="HM25" s="82"/>
      <c r="HN25" s="82"/>
      <c r="HO25" s="82"/>
      <c r="HP25" s="82"/>
      <c r="HQ25" s="82"/>
      <c r="HR25" s="82"/>
      <c r="HS25" s="82"/>
      <c r="HT25" s="82"/>
      <c r="HU25" s="82"/>
      <c r="HV25" s="82"/>
      <c r="HW25" s="82"/>
      <c r="HX25" s="82"/>
      <c r="HY25" s="82"/>
    </row>
    <row r="26" spans="1:234" ht="195.75" customHeight="1">
      <c r="A26" s="157">
        <v>14</v>
      </c>
      <c r="B26" s="166" t="s">
        <v>618</v>
      </c>
      <c r="C26" s="97" t="s">
        <v>153</v>
      </c>
      <c r="D26" s="97" t="s">
        <v>564</v>
      </c>
      <c r="E26" s="111" t="s">
        <v>154</v>
      </c>
      <c r="F26" s="97" t="s">
        <v>69</v>
      </c>
      <c r="G26" s="98" t="s">
        <v>158</v>
      </c>
      <c r="H26" s="97" t="s">
        <v>155</v>
      </c>
      <c r="I26" s="106">
        <f>500000*27540</f>
        <v>13770000000</v>
      </c>
      <c r="J26" s="99">
        <v>0</v>
      </c>
      <c r="K26" s="99">
        <v>0</v>
      </c>
      <c r="L26" s="97" t="s">
        <v>155</v>
      </c>
      <c r="M26" s="141">
        <f t="shared" si="5"/>
        <v>13770000000</v>
      </c>
      <c r="N26" s="158">
        <v>160150</v>
      </c>
      <c r="O26" s="179" t="s">
        <v>156</v>
      </c>
      <c r="P26" s="97"/>
      <c r="Q26" s="106" t="s">
        <v>157</v>
      </c>
      <c r="R26" s="159">
        <v>14120585104</v>
      </c>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80"/>
      <c r="AS26" s="80"/>
      <c r="AT26" s="80"/>
      <c r="AU26" s="80"/>
      <c r="AV26" s="80"/>
      <c r="AW26" s="80"/>
      <c r="AX26" s="80"/>
      <c r="AY26" s="80"/>
      <c r="AZ26" s="80"/>
      <c r="BA26" s="80"/>
      <c r="BB26" s="80"/>
      <c r="BC26" s="80"/>
      <c r="BD26" s="80"/>
      <c r="BE26" s="80"/>
      <c r="BF26" s="80"/>
      <c r="BG26" s="80"/>
      <c r="BH26" s="80"/>
      <c r="BI26" s="80"/>
      <c r="BJ26" s="80"/>
      <c r="BK26" s="80"/>
      <c r="BL26" s="80"/>
      <c r="BM26" s="80"/>
      <c r="BN26" s="80"/>
      <c r="BO26" s="80"/>
      <c r="BP26" s="80"/>
      <c r="BQ26" s="80"/>
      <c r="BR26" s="80"/>
      <c r="BS26" s="80"/>
      <c r="BT26" s="80"/>
      <c r="BU26" s="80"/>
      <c r="BV26" s="80"/>
      <c r="BW26" s="80"/>
      <c r="BX26" s="80"/>
      <c r="BY26" s="80"/>
      <c r="BZ26" s="80"/>
      <c r="CA26" s="180"/>
      <c r="CB26" s="70"/>
      <c r="CC26" s="70"/>
      <c r="CD26" s="180"/>
      <c r="CE26" s="180"/>
      <c r="CF26" s="80"/>
      <c r="CG26" s="80"/>
      <c r="CH26" s="80"/>
      <c r="CI26" s="80"/>
      <c r="CJ26" s="80"/>
      <c r="CK26" s="80"/>
      <c r="CL26" s="80"/>
      <c r="CM26" s="80"/>
      <c r="CN26" s="80"/>
      <c r="CO26" s="80"/>
      <c r="CP26" s="80"/>
      <c r="CQ26" s="80"/>
      <c r="CR26" s="80"/>
      <c r="CS26" s="80"/>
      <c r="CT26" s="80"/>
      <c r="CU26" s="80"/>
      <c r="CV26" s="80"/>
      <c r="CW26" s="80"/>
      <c r="CX26" s="80"/>
      <c r="CY26" s="80"/>
      <c r="CZ26" s="80"/>
      <c r="DA26" s="80"/>
      <c r="DB26" s="80"/>
      <c r="DC26" s="80"/>
      <c r="DD26" s="80"/>
      <c r="DE26" s="80"/>
      <c r="DF26" s="80"/>
      <c r="DG26" s="80"/>
      <c r="DH26" s="80"/>
      <c r="DI26" s="80"/>
      <c r="DJ26" s="80"/>
      <c r="DK26" s="80"/>
      <c r="DL26" s="80"/>
      <c r="DM26" s="80"/>
      <c r="DN26" s="80"/>
      <c r="DO26" s="80"/>
      <c r="DP26" s="80"/>
      <c r="DQ26" s="80"/>
      <c r="DR26" s="80"/>
      <c r="DS26" s="80"/>
      <c r="DT26" s="80"/>
      <c r="DU26" s="80"/>
      <c r="DV26" s="80"/>
      <c r="DW26" s="80"/>
      <c r="DX26" s="80"/>
      <c r="ED26" s="80"/>
      <c r="EE26" s="80"/>
      <c r="EF26" s="80"/>
      <c r="EG26" s="80"/>
      <c r="EH26" s="80"/>
      <c r="EI26" s="180"/>
      <c r="EJ26" s="70"/>
      <c r="EK26" s="70"/>
      <c r="EL26" s="180"/>
      <c r="EM26" s="180"/>
      <c r="EN26" s="180"/>
      <c r="EO26" s="70"/>
      <c r="EP26" s="70"/>
      <c r="EQ26" s="180"/>
      <c r="ER26" s="180"/>
      <c r="ES26" s="180"/>
      <c r="ET26" s="180"/>
      <c r="EU26" s="180"/>
      <c r="EV26" s="180"/>
      <c r="EW26" s="180"/>
      <c r="EX26" s="180"/>
      <c r="EY26" s="70"/>
      <c r="EZ26" s="70"/>
      <c r="FA26" s="180"/>
      <c r="FB26" s="180"/>
      <c r="FC26" s="180"/>
      <c r="FD26" s="70"/>
      <c r="FE26" s="70"/>
      <c r="FF26" s="180"/>
      <c r="FG26" s="180"/>
      <c r="FH26" s="180"/>
      <c r="FI26" s="70"/>
      <c r="FJ26" s="70"/>
      <c r="FK26" s="180"/>
      <c r="FL26" s="180"/>
      <c r="FM26" s="180"/>
      <c r="FN26" s="70"/>
      <c r="FO26" s="70"/>
      <c r="FP26" s="180"/>
      <c r="FQ26" s="180"/>
      <c r="FR26" s="180"/>
      <c r="FS26" s="70"/>
      <c r="FT26" s="70"/>
      <c r="FU26" s="180"/>
      <c r="FV26" s="180"/>
      <c r="FW26" s="180"/>
      <c r="FX26" s="70"/>
      <c r="FY26" s="70"/>
      <c r="FZ26" s="180"/>
      <c r="GA26" s="180"/>
      <c r="GB26" s="80"/>
      <c r="GC26" s="80"/>
      <c r="GD26" s="80"/>
      <c r="GE26" s="80"/>
      <c r="GF26" s="80"/>
      <c r="GG26" s="80"/>
      <c r="GH26" s="80"/>
      <c r="GI26" s="80"/>
      <c r="GJ26" s="80"/>
      <c r="GK26" s="80"/>
      <c r="GL26" s="80"/>
      <c r="GM26" s="80"/>
      <c r="GN26" s="80"/>
      <c r="GO26" s="80"/>
      <c r="GP26" s="80"/>
      <c r="GQ26" s="80"/>
      <c r="GR26" s="80"/>
      <c r="GS26" s="80"/>
      <c r="GT26" s="80"/>
      <c r="GU26" s="80"/>
      <c r="GV26" s="80"/>
      <c r="GW26" s="80"/>
      <c r="GX26" s="80"/>
      <c r="GY26" s="80"/>
      <c r="GZ26" s="80"/>
      <c r="HA26" s="80"/>
      <c r="HB26" s="80"/>
      <c r="HC26" s="80"/>
      <c r="HD26" s="80"/>
      <c r="HE26" s="80"/>
      <c r="HF26" s="80"/>
      <c r="HG26" s="80"/>
      <c r="HH26" s="80"/>
      <c r="HI26" s="80"/>
      <c r="HJ26" s="80"/>
      <c r="HK26" s="80"/>
      <c r="HL26" s="80"/>
      <c r="HM26" s="80"/>
      <c r="HN26" s="80"/>
      <c r="HO26" s="80"/>
      <c r="HP26" s="80"/>
      <c r="HQ26" s="80"/>
      <c r="HR26" s="80"/>
      <c r="HS26" s="80"/>
      <c r="HT26" s="80"/>
      <c r="HU26" s="180"/>
      <c r="HV26" s="70"/>
      <c r="HW26" s="70"/>
      <c r="HX26" s="180"/>
      <c r="HY26" s="180"/>
    </row>
    <row r="27" spans="1:234" ht="115.5" customHeight="1">
      <c r="A27" s="157">
        <v>15</v>
      </c>
      <c r="B27" s="166" t="s">
        <v>618</v>
      </c>
      <c r="C27" s="97" t="s">
        <v>159</v>
      </c>
      <c r="D27" s="97" t="s">
        <v>565</v>
      </c>
      <c r="E27" s="98" t="s">
        <v>160</v>
      </c>
      <c r="F27" s="97" t="s">
        <v>161</v>
      </c>
      <c r="G27" s="110" t="s">
        <v>638</v>
      </c>
      <c r="H27" s="99"/>
      <c r="I27" s="106"/>
      <c r="J27" s="99"/>
      <c r="K27" s="99"/>
      <c r="L27" s="97"/>
      <c r="M27" s="141">
        <f t="shared" si="5"/>
        <v>0</v>
      </c>
      <c r="N27" s="158"/>
      <c r="O27" s="97"/>
      <c r="P27" s="97"/>
      <c r="Q27" s="106"/>
      <c r="R27" s="159"/>
      <c r="S27" s="80"/>
      <c r="T27" s="80"/>
      <c r="U27" s="80"/>
      <c r="V27" s="80"/>
      <c r="W27" s="80"/>
      <c r="X27" s="80"/>
      <c r="Y27" s="80"/>
      <c r="Z27" s="80"/>
      <c r="AA27" s="80"/>
      <c r="AB27" s="80"/>
      <c r="AC27" s="80"/>
      <c r="AD27" s="80"/>
      <c r="AE27" s="80"/>
      <c r="AF27" s="80"/>
      <c r="AG27" s="80"/>
      <c r="AH27" s="80">
        <v>50000</v>
      </c>
      <c r="AI27" s="80"/>
      <c r="AJ27" s="80"/>
      <c r="AK27" s="80"/>
      <c r="AL27" s="80"/>
      <c r="AM27" s="80">
        <v>25000</v>
      </c>
      <c r="AN27" s="80"/>
      <c r="AO27" s="80"/>
      <c r="AP27" s="80"/>
      <c r="AQ27" s="80"/>
      <c r="AR27" s="80"/>
      <c r="AS27" s="80"/>
      <c r="AT27" s="80"/>
      <c r="AU27" s="80"/>
      <c r="AV27" s="80"/>
      <c r="AW27" s="80"/>
      <c r="AX27" s="80"/>
      <c r="AY27" s="80"/>
      <c r="AZ27" s="80"/>
      <c r="BA27" s="80"/>
      <c r="BB27" s="80"/>
      <c r="BC27" s="80"/>
      <c r="BD27" s="80"/>
      <c r="BE27" s="80"/>
      <c r="BF27" s="80"/>
      <c r="BG27" s="80"/>
      <c r="BH27" s="80"/>
      <c r="BI27" s="80"/>
      <c r="BJ27" s="80"/>
      <c r="BK27" s="80"/>
      <c r="BL27" s="80"/>
      <c r="BM27" s="80"/>
      <c r="BN27" s="80"/>
      <c r="BO27" s="80"/>
      <c r="BP27" s="80"/>
      <c r="BQ27" s="80"/>
      <c r="BR27" s="80"/>
      <c r="BS27" s="80"/>
      <c r="BT27" s="80"/>
      <c r="BU27" s="80"/>
      <c r="BV27" s="80">
        <v>25000</v>
      </c>
      <c r="BW27" s="80"/>
      <c r="BX27" s="80"/>
      <c r="BY27" s="80"/>
      <c r="BZ27" s="80"/>
      <c r="CA27" s="80"/>
      <c r="CB27" s="80"/>
      <c r="CC27" s="80"/>
      <c r="CD27" s="80"/>
      <c r="CE27" s="80"/>
      <c r="CF27" s="80"/>
      <c r="CG27" s="80"/>
      <c r="CH27" s="80"/>
      <c r="CI27" s="80"/>
      <c r="CJ27" s="80"/>
      <c r="CK27" s="80"/>
      <c r="CL27" s="80"/>
      <c r="CM27" s="80"/>
      <c r="CN27" s="80"/>
      <c r="CO27" s="80"/>
      <c r="CP27" s="80"/>
      <c r="CQ27" s="80"/>
      <c r="CR27" s="80"/>
      <c r="CS27" s="80"/>
      <c r="CT27" s="80"/>
      <c r="CU27" s="80"/>
      <c r="CV27" s="80"/>
      <c r="CW27" s="80"/>
      <c r="CX27" s="80"/>
      <c r="CY27" s="80"/>
      <c r="CZ27" s="80"/>
      <c r="DA27" s="80"/>
      <c r="DB27" s="80"/>
      <c r="DC27" s="80"/>
      <c r="DD27" s="80"/>
      <c r="DE27" s="80"/>
      <c r="DF27" s="80"/>
      <c r="DG27" s="80"/>
      <c r="DH27" s="80"/>
      <c r="DI27" s="80"/>
      <c r="DJ27" s="80">
        <v>200</v>
      </c>
      <c r="DK27" s="80"/>
      <c r="DL27" s="80"/>
      <c r="DM27" s="80"/>
      <c r="DN27" s="80"/>
      <c r="DO27" s="80"/>
      <c r="DP27" s="80"/>
      <c r="DQ27" s="80"/>
      <c r="DR27" s="80"/>
      <c r="DS27" s="80"/>
      <c r="DT27" s="80"/>
      <c r="DU27" s="80"/>
      <c r="DV27" s="80"/>
      <c r="DW27" s="80"/>
      <c r="DX27" s="80"/>
      <c r="DY27" s="80"/>
      <c r="DZ27" s="80"/>
      <c r="EA27" s="80"/>
      <c r="EB27" s="80"/>
      <c r="EC27" s="80"/>
      <c r="ED27" s="80"/>
      <c r="EE27" s="80"/>
      <c r="EF27" s="80"/>
      <c r="EG27" s="80"/>
      <c r="EH27" s="80"/>
      <c r="EI27" s="80"/>
      <c r="EJ27" s="80"/>
      <c r="EK27" s="80"/>
      <c r="EL27" s="80"/>
      <c r="EM27" s="80"/>
      <c r="EN27" s="80"/>
      <c r="EO27" s="80"/>
      <c r="EP27" s="80"/>
      <c r="EQ27" s="80"/>
      <c r="ER27" s="80"/>
      <c r="ES27" s="80"/>
      <c r="ET27" s="80"/>
      <c r="EU27" s="80"/>
      <c r="EV27" s="80"/>
      <c r="EW27" s="80"/>
      <c r="EX27" s="80"/>
      <c r="EY27" s="80"/>
      <c r="EZ27" s="80"/>
      <c r="FA27" s="80"/>
      <c r="FB27" s="80"/>
      <c r="FC27" s="80"/>
      <c r="FD27" s="80"/>
      <c r="FE27" s="80"/>
      <c r="FF27" s="80"/>
      <c r="FG27" s="80"/>
      <c r="FH27" s="80"/>
      <c r="FI27" s="80"/>
      <c r="FJ27" s="80"/>
      <c r="FK27" s="80"/>
      <c r="FL27" s="80"/>
      <c r="FM27" s="80"/>
      <c r="FN27" s="80"/>
      <c r="FO27" s="80"/>
      <c r="FP27" s="80"/>
      <c r="FQ27" s="80"/>
      <c r="FR27" s="80"/>
      <c r="FS27" s="80"/>
      <c r="FT27" s="80"/>
      <c r="FU27" s="80"/>
      <c r="FV27" s="80"/>
      <c r="FW27" s="80"/>
      <c r="FX27" s="80"/>
      <c r="FY27" s="80"/>
      <c r="FZ27" s="80"/>
      <c r="GA27" s="80"/>
      <c r="GB27" s="80"/>
      <c r="GC27" s="80"/>
      <c r="GD27" s="80"/>
      <c r="GE27" s="80"/>
      <c r="GF27" s="80"/>
      <c r="GG27" s="80"/>
      <c r="GH27" s="80"/>
      <c r="GI27" s="80"/>
      <c r="GJ27" s="80"/>
      <c r="GK27" s="80"/>
      <c r="GL27" s="80"/>
      <c r="GM27" s="80"/>
      <c r="GN27" s="80"/>
      <c r="GO27" s="80"/>
      <c r="GP27" s="80"/>
      <c r="GQ27" s="80"/>
      <c r="GR27" s="80"/>
      <c r="GS27" s="80"/>
      <c r="GT27" s="80"/>
      <c r="GU27" s="80"/>
      <c r="GV27" s="80"/>
      <c r="GW27" s="80"/>
      <c r="GX27" s="80"/>
      <c r="GY27" s="80"/>
      <c r="GZ27" s="80"/>
      <c r="HA27" s="80"/>
      <c r="HB27" s="80"/>
      <c r="HC27" s="80"/>
      <c r="HD27" s="80"/>
      <c r="HE27" s="80"/>
      <c r="HF27" s="80"/>
      <c r="HG27" s="80"/>
      <c r="HH27" s="80"/>
      <c r="HI27" s="80"/>
      <c r="HJ27" s="80"/>
      <c r="HK27" s="80"/>
      <c r="HL27" s="80"/>
      <c r="HM27" s="80"/>
      <c r="HN27" s="80"/>
      <c r="HO27" s="80"/>
      <c r="HP27" s="80"/>
      <c r="HQ27" s="80"/>
      <c r="HR27" s="80"/>
      <c r="HS27" s="80"/>
      <c r="HT27" s="80"/>
      <c r="HU27" s="80"/>
      <c r="HV27" s="80"/>
      <c r="HW27" s="80"/>
      <c r="HX27" s="80"/>
      <c r="HY27" s="80"/>
    </row>
    <row r="28" spans="1:234" ht="215.25" customHeight="1">
      <c r="A28" s="157"/>
      <c r="B28" s="97" t="s">
        <v>162</v>
      </c>
      <c r="C28" s="97" t="s">
        <v>163</v>
      </c>
      <c r="D28" s="97" t="s">
        <v>566</v>
      </c>
      <c r="E28" s="98" t="s">
        <v>164</v>
      </c>
      <c r="F28" s="97" t="s">
        <v>165</v>
      </c>
      <c r="G28" s="98" t="s">
        <v>172</v>
      </c>
      <c r="H28" s="99" t="s">
        <v>166</v>
      </c>
      <c r="I28" s="106">
        <f>10000000*23141</f>
        <v>231410000000</v>
      </c>
      <c r="J28" s="99" t="s">
        <v>167</v>
      </c>
      <c r="K28" s="99">
        <f>337527*23141</f>
        <v>7810712307</v>
      </c>
      <c r="L28" s="97" t="s">
        <v>168</v>
      </c>
      <c r="M28" s="141">
        <f t="shared" si="5"/>
        <v>239220712307</v>
      </c>
      <c r="N28" s="158"/>
      <c r="O28" s="97"/>
      <c r="P28" s="97"/>
      <c r="Q28" s="106"/>
      <c r="R28" s="159"/>
      <c r="S28" s="80"/>
      <c r="T28" s="80"/>
      <c r="U28" s="80"/>
      <c r="V28" s="80"/>
      <c r="W28" s="80"/>
      <c r="X28" s="80"/>
      <c r="Y28" s="80"/>
      <c r="Z28" s="80"/>
      <c r="AA28" s="80"/>
      <c r="AB28" s="80"/>
      <c r="AC28" s="80"/>
      <c r="AD28" s="80"/>
      <c r="AE28" s="80"/>
      <c r="AF28" s="80"/>
      <c r="AG28" s="80"/>
      <c r="AH28" s="80"/>
      <c r="AI28" s="80"/>
      <c r="AJ28" s="80"/>
      <c r="AK28" s="80"/>
      <c r="AL28" s="80"/>
      <c r="AM28" s="80"/>
      <c r="AN28" s="80"/>
      <c r="AO28" s="80"/>
      <c r="AP28" s="80"/>
      <c r="AQ28" s="80"/>
      <c r="AR28" s="80"/>
      <c r="AS28" s="80"/>
      <c r="AT28" s="80"/>
      <c r="AU28" s="80"/>
      <c r="AV28" s="80"/>
      <c r="AW28" s="80"/>
      <c r="AX28" s="80"/>
      <c r="AY28" s="80"/>
      <c r="AZ28" s="80"/>
      <c r="BA28" s="80"/>
      <c r="BB28" s="80"/>
      <c r="BC28" s="80"/>
      <c r="BD28" s="80"/>
      <c r="BE28" s="80"/>
      <c r="BF28" s="80"/>
      <c r="BG28" s="80"/>
      <c r="BH28" s="80"/>
      <c r="BI28" s="80"/>
      <c r="BJ28" s="80"/>
      <c r="BK28" s="80"/>
      <c r="BL28" s="80">
        <v>5000000</v>
      </c>
      <c r="BM28" s="80"/>
      <c r="BN28" s="80"/>
      <c r="BO28" s="80" t="s">
        <v>169</v>
      </c>
      <c r="BP28" s="80"/>
      <c r="BQ28" s="80"/>
      <c r="BR28" s="80"/>
      <c r="BS28" s="80"/>
      <c r="BT28" s="80"/>
      <c r="BU28" s="80"/>
      <c r="BV28" s="80"/>
      <c r="BW28" s="80"/>
      <c r="BX28" s="80"/>
      <c r="BY28" s="80"/>
      <c r="BZ28" s="80"/>
      <c r="CA28" s="80"/>
      <c r="CB28" s="80"/>
      <c r="CC28" s="80"/>
      <c r="CD28" s="80"/>
      <c r="CE28" s="80"/>
      <c r="CF28" s="80">
        <v>2210</v>
      </c>
      <c r="CG28" s="80"/>
      <c r="CH28" s="80"/>
      <c r="CI28" s="80" t="s">
        <v>170</v>
      </c>
      <c r="CJ28" s="80">
        <f>3341600*22630</f>
        <v>75620408000</v>
      </c>
      <c r="CK28" s="80"/>
      <c r="CL28" s="80"/>
      <c r="CM28" s="80"/>
      <c r="CN28" s="80"/>
      <c r="CO28" s="80"/>
      <c r="CP28" s="80"/>
      <c r="CQ28" s="80"/>
      <c r="CR28" s="80"/>
      <c r="CS28" s="80"/>
      <c r="CT28" s="80"/>
      <c r="CU28" s="80"/>
      <c r="CV28" s="80"/>
      <c r="CW28" s="80"/>
      <c r="CX28" s="80"/>
      <c r="CY28" s="80"/>
      <c r="CZ28" s="80"/>
      <c r="DA28" s="80"/>
      <c r="DB28" s="80"/>
      <c r="DC28" s="80"/>
      <c r="DD28" s="80"/>
      <c r="DE28" s="80">
        <v>500000</v>
      </c>
      <c r="DF28" s="80"/>
      <c r="DG28" s="80"/>
      <c r="DH28" s="80"/>
      <c r="DI28" s="80"/>
      <c r="DJ28" s="80"/>
      <c r="DK28" s="80"/>
      <c r="DL28" s="80"/>
      <c r="DM28" s="80"/>
      <c r="DN28" s="80"/>
      <c r="DO28" s="80"/>
      <c r="DP28" s="80"/>
      <c r="DQ28" s="80"/>
      <c r="DR28" s="80"/>
      <c r="DS28" s="80"/>
      <c r="DT28" s="80"/>
      <c r="DU28" s="80"/>
      <c r="DV28" s="80"/>
      <c r="DW28" s="80"/>
      <c r="DX28" s="80"/>
      <c r="DY28" s="80"/>
      <c r="DZ28" s="80"/>
      <c r="EA28" s="80"/>
      <c r="EB28" s="80"/>
      <c r="EC28" s="80"/>
      <c r="ED28" s="80"/>
      <c r="EE28" s="80"/>
      <c r="EF28" s="80"/>
      <c r="EG28" s="80"/>
      <c r="EH28" s="80"/>
      <c r="EI28" s="80"/>
      <c r="EJ28" s="80"/>
      <c r="EK28" s="80"/>
      <c r="EL28" s="80"/>
      <c r="EM28" s="80"/>
      <c r="EN28" s="80"/>
      <c r="EO28" s="80"/>
      <c r="EP28" s="80"/>
      <c r="EQ28" s="80"/>
      <c r="ER28" s="80"/>
      <c r="ES28" s="80"/>
      <c r="ET28" s="80"/>
      <c r="EU28" s="80"/>
      <c r="EV28" s="80"/>
      <c r="EW28" s="80"/>
      <c r="EX28" s="80"/>
      <c r="EY28" s="80"/>
      <c r="EZ28" s="80"/>
      <c r="FA28" s="80"/>
      <c r="FB28" s="80"/>
      <c r="FC28" s="80"/>
      <c r="FD28" s="80"/>
      <c r="FE28" s="80"/>
      <c r="FF28" s="80"/>
      <c r="FG28" s="80"/>
      <c r="FH28" s="80"/>
      <c r="FI28" s="80"/>
      <c r="FJ28" s="80"/>
      <c r="FK28" s="80"/>
      <c r="FL28" s="80"/>
      <c r="FM28" s="80"/>
      <c r="FN28" s="80"/>
      <c r="FO28" s="80"/>
      <c r="FP28" s="80"/>
      <c r="FQ28" s="80"/>
      <c r="FR28" s="80"/>
      <c r="FS28" s="80"/>
      <c r="FT28" s="80"/>
      <c r="FU28" s="80"/>
      <c r="FV28" s="80"/>
      <c r="FW28" s="80"/>
      <c r="FX28" s="80"/>
      <c r="FY28" s="80"/>
      <c r="FZ28" s="80"/>
      <c r="GA28" s="80"/>
      <c r="GB28" s="80">
        <v>5</v>
      </c>
      <c r="GC28" s="80"/>
      <c r="GD28" s="80"/>
      <c r="GE28" s="80" t="s">
        <v>171</v>
      </c>
      <c r="GF28" s="80">
        <f>500000*22630</f>
        <v>11315000000</v>
      </c>
      <c r="GG28" s="80"/>
      <c r="GH28" s="80"/>
      <c r="GI28" s="80"/>
      <c r="GJ28" s="80"/>
      <c r="GK28" s="80"/>
      <c r="GL28" s="80"/>
      <c r="GM28" s="80"/>
      <c r="GN28" s="80"/>
      <c r="GO28" s="80"/>
      <c r="GP28" s="80"/>
      <c r="GQ28" s="80"/>
      <c r="GR28" s="80"/>
      <c r="GS28" s="80"/>
      <c r="GT28" s="80"/>
      <c r="GU28" s="80"/>
      <c r="GV28" s="80"/>
      <c r="GW28" s="80"/>
      <c r="GX28" s="80"/>
      <c r="GY28" s="80"/>
      <c r="GZ28" s="80"/>
      <c r="HA28" s="80"/>
      <c r="HB28" s="80"/>
      <c r="HC28" s="80"/>
      <c r="HD28" s="80"/>
      <c r="HE28" s="80"/>
      <c r="HF28" s="80"/>
      <c r="HG28" s="80"/>
      <c r="HH28" s="80"/>
      <c r="HI28" s="80"/>
      <c r="HJ28" s="80"/>
      <c r="HK28" s="80"/>
      <c r="HL28" s="80"/>
      <c r="HM28" s="80"/>
      <c r="HN28" s="80"/>
      <c r="HO28" s="80"/>
      <c r="HP28" s="80"/>
      <c r="HQ28" s="80"/>
      <c r="HR28" s="80"/>
      <c r="HS28" s="80"/>
      <c r="HT28" s="80"/>
      <c r="HU28" s="80"/>
      <c r="HV28" s="80"/>
      <c r="HW28" s="80"/>
      <c r="HX28" s="80"/>
      <c r="HY28" s="80"/>
      <c r="HZ28" s="72" t="s">
        <v>173</v>
      </c>
    </row>
    <row r="29" spans="1:234" ht="99.75">
      <c r="A29" s="157">
        <v>16</v>
      </c>
      <c r="B29" s="97" t="s">
        <v>174</v>
      </c>
      <c r="C29" s="97" t="s">
        <v>175</v>
      </c>
      <c r="D29" s="97" t="s">
        <v>567</v>
      </c>
      <c r="E29" s="98" t="s">
        <v>176</v>
      </c>
      <c r="F29" s="97" t="s">
        <v>69</v>
      </c>
      <c r="G29" s="97" t="s">
        <v>637</v>
      </c>
      <c r="H29" s="99" t="s">
        <v>177</v>
      </c>
      <c r="I29" s="106">
        <f>3000060*23141</f>
        <v>69424388460</v>
      </c>
      <c r="J29" s="99" t="s">
        <v>178</v>
      </c>
      <c r="K29" s="99">
        <f>19878*23141</f>
        <v>459996798</v>
      </c>
      <c r="L29" s="97" t="s">
        <v>179</v>
      </c>
      <c r="M29" s="141">
        <f t="shared" si="5"/>
        <v>69884385258</v>
      </c>
      <c r="N29" s="158"/>
      <c r="O29" s="97"/>
      <c r="P29" s="97"/>
      <c r="Q29" s="106"/>
      <c r="R29" s="159"/>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80"/>
      <c r="AR29" s="80"/>
      <c r="AS29" s="80"/>
      <c r="AT29" s="80"/>
      <c r="AU29" s="80"/>
      <c r="AV29" s="80"/>
      <c r="AW29" s="80"/>
      <c r="AX29" s="80"/>
      <c r="AY29" s="80"/>
      <c r="AZ29" s="80"/>
      <c r="BA29" s="80"/>
      <c r="BB29" s="80"/>
      <c r="BC29" s="80"/>
      <c r="BD29" s="80"/>
      <c r="BE29" s="80"/>
      <c r="BF29" s="80"/>
      <c r="BG29" s="80"/>
      <c r="BH29" s="80"/>
      <c r="BI29" s="80"/>
      <c r="BJ29" s="80"/>
      <c r="BK29" s="80"/>
      <c r="BL29" s="80"/>
      <c r="BM29" s="80"/>
      <c r="BN29" s="80"/>
      <c r="BO29" s="80"/>
      <c r="BP29" s="80"/>
      <c r="BQ29" s="80"/>
      <c r="BR29" s="80"/>
      <c r="BS29" s="80"/>
      <c r="BT29" s="80"/>
      <c r="BU29" s="80"/>
      <c r="BV29" s="80"/>
      <c r="BW29" s="80"/>
      <c r="BX29" s="80"/>
      <c r="BY29" s="80"/>
      <c r="BZ29" s="80"/>
      <c r="CA29" s="80"/>
      <c r="CB29" s="80"/>
      <c r="CC29" s="80"/>
      <c r="CD29" s="80"/>
      <c r="CE29" s="80"/>
      <c r="CF29" s="80"/>
      <c r="CG29" s="80"/>
      <c r="CH29" s="80"/>
      <c r="CI29" s="80"/>
      <c r="CJ29" s="80"/>
      <c r="CK29" s="80"/>
      <c r="CL29" s="80"/>
      <c r="CM29" s="80"/>
      <c r="CN29" s="80"/>
      <c r="CO29" s="80"/>
      <c r="CP29" s="80"/>
      <c r="CQ29" s="80"/>
      <c r="CR29" s="80"/>
      <c r="CS29" s="80"/>
      <c r="CT29" s="80"/>
      <c r="CU29" s="80"/>
      <c r="CV29" s="80"/>
      <c r="CW29" s="80"/>
      <c r="CX29" s="80"/>
      <c r="CY29" s="80"/>
      <c r="CZ29" s="80"/>
      <c r="DA29" s="80"/>
      <c r="DB29" s="80"/>
      <c r="DC29" s="80"/>
      <c r="DD29" s="80"/>
      <c r="DE29" s="80"/>
      <c r="DF29" s="80"/>
      <c r="DG29" s="80"/>
      <c r="DH29" s="80"/>
      <c r="DI29" s="80"/>
      <c r="DJ29" s="80"/>
      <c r="DK29" s="80"/>
      <c r="DL29" s="80"/>
      <c r="DM29" s="80"/>
      <c r="DN29" s="80"/>
      <c r="DO29" s="80"/>
      <c r="DP29" s="80"/>
      <c r="DQ29" s="80"/>
      <c r="DR29" s="80"/>
      <c r="DS29" s="80"/>
      <c r="DT29" s="80"/>
      <c r="DU29" s="80"/>
      <c r="DV29" s="80"/>
      <c r="DW29" s="80"/>
      <c r="DX29" s="80"/>
      <c r="DY29" s="80"/>
      <c r="DZ29" s="80"/>
      <c r="EA29" s="80"/>
      <c r="EB29" s="80"/>
      <c r="EC29" s="80"/>
      <c r="ED29" s="80"/>
      <c r="EE29" s="80"/>
      <c r="EF29" s="80"/>
      <c r="EG29" s="80"/>
      <c r="EH29" s="80"/>
      <c r="EI29" s="80"/>
      <c r="EJ29" s="80"/>
      <c r="EK29" s="80"/>
      <c r="EL29" s="80"/>
      <c r="EM29" s="80"/>
      <c r="EN29" s="80"/>
      <c r="EO29" s="80"/>
      <c r="EP29" s="80"/>
      <c r="EQ29" s="80"/>
      <c r="ER29" s="80"/>
      <c r="ES29" s="80"/>
      <c r="ET29" s="80"/>
      <c r="EU29" s="80"/>
      <c r="EV29" s="80"/>
      <c r="EW29" s="80"/>
      <c r="EX29" s="80"/>
      <c r="EY29" s="80"/>
      <c r="EZ29" s="80"/>
      <c r="FA29" s="80"/>
      <c r="FB29" s="80"/>
      <c r="FC29" s="80"/>
      <c r="FD29" s="80"/>
      <c r="FE29" s="80"/>
      <c r="FF29" s="80"/>
      <c r="FG29" s="80"/>
      <c r="FH29" s="80"/>
      <c r="FI29" s="80"/>
      <c r="FJ29" s="80"/>
      <c r="FK29" s="80"/>
      <c r="FL29" s="80"/>
      <c r="FM29" s="80"/>
      <c r="FN29" s="80"/>
      <c r="FO29" s="80"/>
      <c r="FP29" s="80"/>
      <c r="FQ29" s="80"/>
      <c r="FR29" s="80"/>
      <c r="FS29" s="80"/>
      <c r="FT29" s="80"/>
      <c r="FU29" s="80"/>
      <c r="FV29" s="80"/>
      <c r="FW29" s="80"/>
      <c r="FX29" s="80"/>
      <c r="FY29" s="80"/>
      <c r="FZ29" s="80"/>
      <c r="GA29" s="80"/>
      <c r="GB29" s="80"/>
      <c r="GC29" s="80"/>
      <c r="GD29" s="80"/>
      <c r="GE29" s="80"/>
      <c r="GF29" s="80"/>
      <c r="GG29" s="80"/>
      <c r="GH29" s="80"/>
      <c r="GI29" s="80"/>
      <c r="GJ29" s="80"/>
      <c r="GK29" s="80"/>
      <c r="GL29" s="80"/>
      <c r="GM29" s="80"/>
      <c r="GN29" s="80"/>
      <c r="GO29" s="80"/>
      <c r="GP29" s="80"/>
      <c r="GQ29" s="80"/>
      <c r="GR29" s="80"/>
      <c r="GS29" s="80"/>
      <c r="GT29" s="80"/>
      <c r="GU29" s="80"/>
      <c r="GV29" s="80"/>
      <c r="GW29" s="80"/>
      <c r="GX29" s="80"/>
      <c r="GY29" s="80"/>
      <c r="GZ29" s="80"/>
      <c r="HA29" s="80"/>
      <c r="HB29" s="80"/>
      <c r="HC29" s="80"/>
      <c r="HD29" s="80"/>
      <c r="HE29" s="80"/>
      <c r="HF29" s="80"/>
      <c r="HG29" s="80"/>
      <c r="HH29" s="80"/>
      <c r="HI29" s="80"/>
      <c r="HJ29" s="80"/>
      <c r="HK29" s="80"/>
      <c r="HL29" s="80"/>
      <c r="HM29" s="80"/>
      <c r="HN29" s="80"/>
      <c r="HO29" s="80"/>
      <c r="HP29" s="80">
        <v>3000060</v>
      </c>
      <c r="HQ29" s="80"/>
      <c r="HR29" s="80"/>
      <c r="HS29" s="80" t="s">
        <v>177</v>
      </c>
      <c r="HT29" s="80">
        <v>68275365480</v>
      </c>
      <c r="HU29" s="80"/>
      <c r="HV29" s="80"/>
      <c r="HW29" s="80"/>
      <c r="HX29" s="80"/>
      <c r="HY29" s="80"/>
    </row>
    <row r="30" spans="1:234" s="84" customFormat="1" ht="78.75" customHeight="1">
      <c r="A30" s="167">
        <v>17</v>
      </c>
      <c r="B30" s="110" t="s">
        <v>180</v>
      </c>
      <c r="C30" s="110" t="s">
        <v>181</v>
      </c>
      <c r="D30" s="110" t="s">
        <v>568</v>
      </c>
      <c r="E30" s="111" t="s">
        <v>182</v>
      </c>
      <c r="F30" s="110" t="s">
        <v>69</v>
      </c>
      <c r="G30" s="97" t="s">
        <v>637</v>
      </c>
      <c r="H30" s="112"/>
      <c r="I30" s="113"/>
      <c r="J30" s="112"/>
      <c r="K30" s="112"/>
      <c r="L30" s="110"/>
      <c r="M30" s="141">
        <f t="shared" si="5"/>
        <v>0</v>
      </c>
      <c r="N30" s="168"/>
      <c r="O30" s="110"/>
      <c r="P30" s="110"/>
      <c r="Q30" s="113"/>
      <c r="R30" s="169"/>
      <c r="S30" s="82"/>
      <c r="T30" s="82"/>
      <c r="U30" s="82"/>
      <c r="V30" s="82"/>
      <c r="W30" s="82"/>
      <c r="X30" s="82"/>
      <c r="Y30" s="82"/>
      <c r="Z30" s="82"/>
      <c r="AA30" s="82"/>
      <c r="AB30" s="82"/>
      <c r="AC30" s="82"/>
      <c r="AD30" s="82"/>
      <c r="AE30" s="82"/>
      <c r="AF30" s="82"/>
      <c r="AG30" s="82"/>
      <c r="AH30" s="82"/>
      <c r="AI30" s="82"/>
      <c r="AJ30" s="82"/>
      <c r="AK30" s="82"/>
      <c r="AL30" s="82"/>
      <c r="AM30" s="82"/>
      <c r="AN30" s="82"/>
      <c r="AO30" s="82"/>
      <c r="AP30" s="82"/>
      <c r="AQ30" s="82"/>
      <c r="AR30" s="82"/>
      <c r="AS30" s="82"/>
      <c r="AT30" s="82"/>
      <c r="AU30" s="82"/>
      <c r="AV30" s="82"/>
      <c r="AW30" s="82"/>
      <c r="AX30" s="82"/>
      <c r="AY30" s="82"/>
      <c r="AZ30" s="82"/>
      <c r="BA30" s="82"/>
      <c r="BB30" s="82"/>
      <c r="BC30" s="82"/>
      <c r="BD30" s="82"/>
      <c r="BE30" s="82"/>
      <c r="BF30" s="82"/>
      <c r="BG30" s="82"/>
      <c r="BH30" s="82"/>
      <c r="BI30" s="82"/>
      <c r="BJ30" s="82"/>
      <c r="BK30" s="82"/>
      <c r="BL30" s="82"/>
      <c r="BM30" s="82"/>
      <c r="BN30" s="82"/>
      <c r="BO30" s="82"/>
      <c r="BP30" s="82"/>
      <c r="BQ30" s="82"/>
      <c r="BR30" s="82"/>
      <c r="BS30" s="82"/>
      <c r="BT30" s="82"/>
      <c r="BU30" s="82"/>
      <c r="BV30" s="82"/>
      <c r="BW30" s="82"/>
      <c r="BX30" s="82"/>
      <c r="BY30" s="82"/>
      <c r="BZ30" s="82"/>
      <c r="CA30" s="82"/>
      <c r="CB30" s="82"/>
      <c r="CC30" s="82"/>
      <c r="CD30" s="82"/>
      <c r="CF30" s="82"/>
      <c r="CG30" s="82"/>
      <c r="CH30" s="82"/>
      <c r="CI30" s="82"/>
      <c r="CJ30" s="82"/>
      <c r="CK30" s="82"/>
      <c r="CL30" s="82"/>
      <c r="CM30" s="82"/>
      <c r="CN30" s="82"/>
      <c r="CO30" s="82"/>
      <c r="CP30" s="82"/>
      <c r="CQ30" s="82"/>
      <c r="CR30" s="82"/>
      <c r="CS30" s="82"/>
      <c r="CT30" s="82"/>
      <c r="CU30" s="82"/>
      <c r="CV30" s="82"/>
      <c r="CW30" s="82"/>
      <c r="CX30" s="82"/>
      <c r="CY30" s="82"/>
      <c r="CZ30" s="82"/>
      <c r="DA30" s="82"/>
      <c r="DB30" s="82"/>
      <c r="DC30" s="82"/>
      <c r="DD30" s="82"/>
      <c r="DE30" s="82"/>
      <c r="DF30" s="82"/>
      <c r="DG30" s="82"/>
      <c r="DH30" s="82"/>
      <c r="DI30" s="82"/>
      <c r="DJ30" s="82"/>
      <c r="DK30" s="82"/>
      <c r="DL30" s="82"/>
      <c r="DM30" s="82"/>
      <c r="DN30" s="82"/>
      <c r="DO30" s="82"/>
      <c r="DP30" s="82"/>
      <c r="DQ30" s="82"/>
      <c r="DR30" s="82"/>
      <c r="DS30" s="82"/>
      <c r="DT30" s="82"/>
      <c r="DU30" s="82"/>
      <c r="DV30" s="82"/>
      <c r="DW30" s="82"/>
      <c r="DX30" s="82"/>
      <c r="DY30" s="82"/>
      <c r="DZ30" s="82"/>
      <c r="EA30" s="82"/>
      <c r="EB30" s="82"/>
      <c r="EC30" s="82"/>
      <c r="ED30" s="82"/>
      <c r="EE30" s="82"/>
      <c r="EF30" s="82"/>
      <c r="EG30" s="82"/>
      <c r="EH30" s="82"/>
      <c r="EI30" s="82"/>
      <c r="EJ30" s="82"/>
      <c r="EK30" s="82"/>
      <c r="EL30" s="82"/>
      <c r="EM30" s="82"/>
      <c r="EN30" s="82"/>
      <c r="EO30" s="82"/>
      <c r="EP30" s="82"/>
      <c r="EQ30" s="82"/>
      <c r="ER30" s="82"/>
      <c r="ES30" s="82"/>
      <c r="ET30" s="82"/>
      <c r="EU30" s="82"/>
      <c r="EV30" s="82"/>
      <c r="EW30" s="82"/>
      <c r="EX30" s="82"/>
      <c r="EY30" s="82"/>
      <c r="EZ30" s="82"/>
      <c r="FA30" s="82"/>
      <c r="FB30" s="82"/>
      <c r="FC30" s="82"/>
      <c r="FD30" s="82"/>
      <c r="FE30" s="82"/>
      <c r="FF30" s="82"/>
      <c r="FG30" s="82"/>
      <c r="FH30" s="82"/>
      <c r="FI30" s="82"/>
      <c r="FJ30" s="82"/>
      <c r="FK30" s="82"/>
      <c r="FM30" s="82"/>
      <c r="FN30" s="82"/>
      <c r="FO30" s="82"/>
      <c r="FP30" s="82"/>
      <c r="FR30" s="82"/>
      <c r="FS30" s="82"/>
      <c r="FT30" s="82"/>
      <c r="FU30" s="82"/>
      <c r="FV30" s="82"/>
      <c r="FW30" s="82"/>
      <c r="FX30" s="82"/>
      <c r="FY30" s="82"/>
      <c r="FZ30" s="82"/>
      <c r="GA30" s="82"/>
      <c r="GB30" s="82"/>
      <c r="GC30" s="82"/>
      <c r="GD30" s="82"/>
      <c r="GE30" s="82"/>
      <c r="GF30" s="82"/>
      <c r="GG30" s="82"/>
      <c r="GH30" s="82"/>
      <c r="GI30" s="82"/>
      <c r="GJ30" s="82"/>
      <c r="GK30" s="82"/>
      <c r="GL30" s="82"/>
      <c r="GM30" s="82"/>
      <c r="GN30" s="82"/>
      <c r="GO30" s="82"/>
      <c r="GP30" s="82"/>
      <c r="GQ30" s="82"/>
      <c r="GR30" s="82"/>
      <c r="GS30" s="82"/>
      <c r="GT30" s="82"/>
      <c r="GU30" s="82"/>
      <c r="GV30" s="82"/>
      <c r="GW30" s="82"/>
      <c r="GX30" s="82"/>
      <c r="GY30" s="82"/>
      <c r="GZ30" s="82"/>
      <c r="HA30" s="82"/>
      <c r="HB30" s="82"/>
      <c r="HC30" s="82"/>
      <c r="HD30" s="82"/>
      <c r="HE30" s="82"/>
      <c r="HF30" s="82"/>
      <c r="HG30" s="82"/>
      <c r="HH30" s="82"/>
      <c r="HI30" s="82"/>
      <c r="HJ30" s="82"/>
      <c r="HK30" s="82"/>
      <c r="HL30" s="82"/>
      <c r="HM30" s="82"/>
      <c r="HN30" s="82"/>
      <c r="HO30" s="82"/>
      <c r="HP30" s="82"/>
      <c r="HQ30" s="82"/>
      <c r="HR30" s="82"/>
      <c r="HS30" s="82"/>
      <c r="HT30" s="82"/>
      <c r="HU30" s="82">
        <v>10000</v>
      </c>
      <c r="HV30" s="82"/>
      <c r="HW30" s="82"/>
      <c r="HX30" s="82"/>
      <c r="HY30" s="82"/>
    </row>
    <row r="31" spans="1:234" s="84" customFormat="1" ht="171">
      <c r="A31" s="167">
        <v>18</v>
      </c>
      <c r="B31" s="178" t="s">
        <v>180</v>
      </c>
      <c r="C31" s="110" t="s">
        <v>183</v>
      </c>
      <c r="D31" s="110" t="s">
        <v>569</v>
      </c>
      <c r="E31" s="111" t="s">
        <v>184</v>
      </c>
      <c r="F31" s="110" t="s">
        <v>185</v>
      </c>
      <c r="G31" s="119" t="s">
        <v>186</v>
      </c>
      <c r="H31" s="112"/>
      <c r="I31" s="113"/>
      <c r="J31" s="112"/>
      <c r="K31" s="112"/>
      <c r="L31" s="110"/>
      <c r="M31" s="141">
        <f t="shared" si="5"/>
        <v>0</v>
      </c>
      <c r="N31" s="168"/>
      <c r="O31" s="110"/>
      <c r="P31" s="110"/>
      <c r="Q31" s="113"/>
      <c r="R31" s="169"/>
      <c r="S31" s="82"/>
      <c r="T31" s="82"/>
      <c r="U31" s="82"/>
      <c r="V31" s="82"/>
      <c r="W31" s="82"/>
      <c r="X31" s="82"/>
      <c r="Y31" s="82"/>
      <c r="Z31" s="82"/>
      <c r="AA31" s="82"/>
      <c r="AB31" s="82"/>
      <c r="AC31" s="82"/>
      <c r="AD31" s="82"/>
      <c r="AE31" s="82"/>
      <c r="AF31" s="82"/>
      <c r="AG31" s="82"/>
      <c r="AH31" s="82"/>
      <c r="AI31" s="82"/>
      <c r="AJ31" s="82"/>
      <c r="AK31" s="82"/>
      <c r="AL31" s="82"/>
      <c r="AM31" s="82"/>
      <c r="AN31" s="82"/>
      <c r="AO31" s="82"/>
      <c r="AP31" s="82"/>
      <c r="AQ31" s="82"/>
      <c r="AR31" s="82">
        <v>10</v>
      </c>
      <c r="AS31" s="82"/>
      <c r="AT31" s="82"/>
      <c r="AU31" s="82"/>
      <c r="AV31" s="82">
        <v>1200000000</v>
      </c>
      <c r="AW31" s="82"/>
      <c r="AX31" s="82"/>
      <c r="AY31" s="82"/>
      <c r="AZ31" s="82"/>
      <c r="BA31" s="82"/>
      <c r="BB31" s="82"/>
      <c r="BC31" s="82"/>
      <c r="BD31" s="82"/>
      <c r="BE31" s="82"/>
      <c r="BF31" s="82"/>
      <c r="BG31" s="82"/>
      <c r="BH31" s="82"/>
      <c r="BI31" s="82"/>
      <c r="BJ31" s="82"/>
      <c r="BK31" s="82"/>
      <c r="BL31" s="82"/>
      <c r="BM31" s="82"/>
      <c r="BN31" s="82"/>
      <c r="BO31" s="82"/>
      <c r="BP31" s="82"/>
      <c r="BQ31" s="82"/>
      <c r="BR31" s="82"/>
      <c r="BS31" s="82"/>
      <c r="BT31" s="82"/>
      <c r="BU31" s="82"/>
      <c r="BV31" s="82"/>
      <c r="BW31" s="82"/>
      <c r="BX31" s="82"/>
      <c r="BY31" s="82"/>
      <c r="BZ31" s="82"/>
      <c r="CA31" s="82"/>
      <c r="CB31" s="82"/>
      <c r="CC31" s="82"/>
      <c r="CD31" s="82"/>
      <c r="CF31" s="82"/>
      <c r="CG31" s="82"/>
      <c r="CH31" s="82"/>
      <c r="CI31" s="82"/>
      <c r="CJ31" s="82"/>
      <c r="CK31" s="82"/>
      <c r="CL31" s="82"/>
      <c r="CM31" s="82"/>
      <c r="CN31" s="82"/>
      <c r="CO31" s="82"/>
      <c r="CP31" s="82"/>
      <c r="CQ31" s="82"/>
      <c r="CR31" s="82"/>
      <c r="CS31" s="82"/>
      <c r="CT31" s="82"/>
      <c r="CU31" s="82"/>
      <c r="CV31" s="82"/>
      <c r="CW31" s="82"/>
      <c r="CX31" s="82"/>
      <c r="CY31" s="82"/>
      <c r="CZ31" s="82"/>
      <c r="DA31" s="82"/>
      <c r="DB31" s="82"/>
      <c r="DC31" s="82"/>
      <c r="DD31" s="82"/>
      <c r="DE31" s="82"/>
      <c r="DF31" s="82"/>
      <c r="DG31" s="82"/>
      <c r="DH31" s="82"/>
      <c r="DI31" s="82"/>
      <c r="DJ31" s="82"/>
      <c r="DK31" s="82"/>
      <c r="DL31" s="82"/>
      <c r="DM31" s="82"/>
      <c r="DN31" s="82"/>
      <c r="DO31" s="82"/>
      <c r="DP31" s="82"/>
      <c r="DQ31" s="82"/>
      <c r="DR31" s="82"/>
      <c r="DS31" s="82"/>
      <c r="DT31" s="82"/>
      <c r="DU31" s="82"/>
      <c r="DV31" s="82"/>
      <c r="DW31" s="82"/>
      <c r="DX31" s="82"/>
      <c r="DY31" s="82"/>
      <c r="DZ31" s="82"/>
      <c r="EA31" s="82"/>
      <c r="EB31" s="82"/>
      <c r="EC31" s="82"/>
      <c r="ED31" s="82"/>
      <c r="EE31" s="82"/>
      <c r="EF31" s="82"/>
      <c r="EG31" s="82"/>
      <c r="EH31" s="82"/>
      <c r="EI31" s="82"/>
      <c r="EJ31" s="82"/>
      <c r="EK31" s="82"/>
      <c r="EL31" s="82"/>
      <c r="EM31" s="82"/>
      <c r="EN31" s="82"/>
      <c r="EO31" s="82"/>
      <c r="EP31" s="82"/>
      <c r="EQ31" s="82"/>
      <c r="ER31" s="82"/>
      <c r="ES31" s="82"/>
      <c r="ET31" s="82"/>
      <c r="EU31" s="82"/>
      <c r="EV31" s="82"/>
      <c r="EW31" s="82"/>
      <c r="EX31" s="82"/>
      <c r="EY31" s="82"/>
      <c r="EZ31" s="82"/>
      <c r="FA31" s="82"/>
      <c r="FB31" s="82"/>
      <c r="FC31" s="82"/>
      <c r="FD31" s="82"/>
      <c r="FE31" s="82"/>
      <c r="FF31" s="82"/>
      <c r="FG31" s="82"/>
      <c r="FH31" s="82"/>
      <c r="FI31" s="82"/>
      <c r="FJ31" s="82"/>
      <c r="FK31" s="82"/>
      <c r="FM31" s="82"/>
      <c r="FN31" s="82"/>
      <c r="FO31" s="82"/>
      <c r="FP31" s="82"/>
      <c r="FR31" s="82"/>
      <c r="FS31" s="82"/>
      <c r="FT31" s="82"/>
      <c r="FU31" s="82"/>
      <c r="FV31" s="82"/>
      <c r="FW31" s="82"/>
      <c r="FX31" s="82"/>
      <c r="FY31" s="82"/>
      <c r="FZ31" s="82"/>
      <c r="GA31" s="82"/>
      <c r="GB31" s="82"/>
      <c r="GC31" s="82"/>
      <c r="GD31" s="82"/>
      <c r="GE31" s="82"/>
      <c r="GF31" s="82"/>
      <c r="GG31" s="82"/>
      <c r="GH31" s="82"/>
      <c r="GI31" s="82"/>
      <c r="GJ31" s="82"/>
      <c r="GK31" s="82"/>
      <c r="GL31" s="82"/>
      <c r="GM31" s="82"/>
      <c r="GN31" s="82"/>
      <c r="GO31" s="82"/>
      <c r="GP31" s="82"/>
      <c r="GQ31" s="82"/>
      <c r="GR31" s="82"/>
      <c r="GS31" s="82"/>
      <c r="GT31" s="82"/>
      <c r="GU31" s="82"/>
      <c r="GV31" s="82"/>
      <c r="GW31" s="82"/>
      <c r="GX31" s="82"/>
      <c r="GY31" s="82"/>
      <c r="GZ31" s="82"/>
      <c r="HA31" s="82"/>
      <c r="HB31" s="82"/>
      <c r="HC31" s="82"/>
      <c r="HD31" s="82"/>
      <c r="HE31" s="82"/>
      <c r="HF31" s="82"/>
      <c r="HG31" s="82"/>
      <c r="HH31" s="82"/>
      <c r="HI31" s="82"/>
      <c r="HJ31" s="82"/>
      <c r="HK31" s="82"/>
      <c r="HL31" s="82"/>
      <c r="HM31" s="82"/>
      <c r="HN31" s="82"/>
      <c r="HO31" s="82"/>
      <c r="HP31" s="82"/>
      <c r="HQ31" s="82"/>
      <c r="HR31" s="82"/>
      <c r="HS31" s="82"/>
      <c r="HT31" s="82"/>
      <c r="HU31" s="82"/>
      <c r="HV31" s="82"/>
      <c r="HW31" s="82"/>
      <c r="HX31" s="82"/>
      <c r="HY31" s="82"/>
    </row>
    <row r="32" spans="1:234" s="84" customFormat="1" ht="71.25">
      <c r="A32" s="167">
        <v>19</v>
      </c>
      <c r="B32" s="178" t="s">
        <v>619</v>
      </c>
      <c r="C32" s="110" t="s">
        <v>187</v>
      </c>
      <c r="D32" s="110" t="s">
        <v>570</v>
      </c>
      <c r="E32" s="111" t="s">
        <v>188</v>
      </c>
      <c r="F32" s="110" t="s">
        <v>69</v>
      </c>
      <c r="G32" s="97" t="s">
        <v>637</v>
      </c>
      <c r="H32" s="112"/>
      <c r="I32" s="113"/>
      <c r="J32" s="112" t="s">
        <v>189</v>
      </c>
      <c r="K32" s="112">
        <f>6013*23198</f>
        <v>139489574</v>
      </c>
      <c r="L32" s="110"/>
      <c r="M32" s="141">
        <f t="shared" si="5"/>
        <v>139489574</v>
      </c>
      <c r="N32" s="168"/>
      <c r="O32" s="110"/>
      <c r="P32" s="110"/>
      <c r="Q32" s="113"/>
      <c r="R32" s="169"/>
      <c r="S32" s="82"/>
      <c r="T32" s="82"/>
      <c r="U32" s="82"/>
      <c r="V32" s="82"/>
      <c r="W32" s="82"/>
      <c r="X32" s="82"/>
      <c r="Y32" s="82"/>
      <c r="Z32" s="82"/>
      <c r="AA32" s="82"/>
      <c r="AB32" s="82"/>
      <c r="AC32" s="82"/>
      <c r="AD32" s="82"/>
      <c r="AE32" s="82"/>
      <c r="AF32" s="82"/>
      <c r="AG32" s="82"/>
      <c r="AH32" s="82"/>
      <c r="AI32" s="82"/>
      <c r="AJ32" s="82"/>
      <c r="AK32" s="82"/>
      <c r="AL32" s="82"/>
      <c r="AM32" s="82"/>
      <c r="AN32" s="82"/>
      <c r="AO32" s="82"/>
      <c r="AP32" s="82"/>
      <c r="AQ32" s="82"/>
      <c r="AR32" s="82"/>
      <c r="AS32" s="82"/>
      <c r="AT32" s="82"/>
      <c r="AU32" s="82"/>
      <c r="AV32" s="82"/>
      <c r="AW32" s="82"/>
      <c r="AX32" s="82"/>
      <c r="AY32" s="82"/>
      <c r="AZ32" s="82"/>
      <c r="BA32" s="82"/>
      <c r="BB32" s="82"/>
      <c r="BC32" s="82"/>
      <c r="BD32" s="82"/>
      <c r="BE32" s="82"/>
      <c r="BF32" s="82"/>
      <c r="BG32" s="82"/>
      <c r="BH32" s="82"/>
      <c r="BI32" s="82"/>
      <c r="BJ32" s="82"/>
      <c r="BK32" s="82"/>
      <c r="BL32" s="82"/>
      <c r="BM32" s="82"/>
      <c r="BN32" s="82"/>
      <c r="BO32" s="82"/>
      <c r="BP32" s="82"/>
      <c r="BQ32" s="82"/>
      <c r="BR32" s="82"/>
      <c r="BS32" s="82"/>
      <c r="BT32" s="82"/>
      <c r="BU32" s="82"/>
      <c r="BV32" s="82"/>
      <c r="BW32" s="82"/>
      <c r="BX32" s="82"/>
      <c r="BY32" s="82"/>
      <c r="BZ32" s="82"/>
      <c r="CA32" s="82"/>
      <c r="CB32" s="82"/>
      <c r="CC32" s="82"/>
      <c r="CD32" s="82"/>
      <c r="CF32" s="82"/>
      <c r="CG32" s="82"/>
      <c r="CH32" s="82"/>
      <c r="CI32" s="82"/>
      <c r="CJ32" s="82"/>
      <c r="CK32" s="82"/>
      <c r="CL32" s="82"/>
      <c r="CM32" s="82"/>
      <c r="CN32" s="82"/>
      <c r="CO32" s="82"/>
      <c r="CP32" s="82"/>
      <c r="CQ32" s="82"/>
      <c r="CR32" s="82"/>
      <c r="CS32" s="82"/>
      <c r="CT32" s="82"/>
      <c r="CU32" s="82"/>
      <c r="CV32" s="82"/>
      <c r="CW32" s="82"/>
      <c r="CX32" s="82"/>
      <c r="CY32" s="82"/>
      <c r="CZ32" s="82"/>
      <c r="DA32" s="82"/>
      <c r="DB32" s="82"/>
      <c r="DC32" s="82"/>
      <c r="DD32" s="82"/>
      <c r="DE32" s="82"/>
      <c r="DF32" s="82"/>
      <c r="DG32" s="82"/>
      <c r="DH32" s="82"/>
      <c r="DI32" s="82"/>
      <c r="DJ32" s="82"/>
      <c r="DK32" s="82"/>
      <c r="DL32" s="82"/>
      <c r="DM32" s="82"/>
      <c r="DN32" s="82"/>
      <c r="DO32" s="82"/>
      <c r="DP32" s="82"/>
      <c r="DQ32" s="82"/>
      <c r="DR32" s="82"/>
      <c r="DS32" s="82"/>
      <c r="DT32" s="82"/>
      <c r="DU32" s="82"/>
      <c r="DV32" s="82"/>
      <c r="DW32" s="82"/>
      <c r="DX32" s="82"/>
      <c r="DY32" s="82"/>
      <c r="DZ32" s="82"/>
      <c r="EA32" s="82"/>
      <c r="EB32" s="82"/>
      <c r="EC32" s="82"/>
      <c r="ED32" s="82"/>
      <c r="EE32" s="82"/>
      <c r="EF32" s="82"/>
      <c r="EG32" s="82"/>
      <c r="EH32" s="82"/>
      <c r="EI32" s="82"/>
      <c r="EJ32" s="82"/>
      <c r="EK32" s="82"/>
      <c r="EL32" s="82"/>
      <c r="EM32" s="82"/>
      <c r="EN32" s="82"/>
      <c r="EO32" s="82"/>
      <c r="EP32" s="82"/>
      <c r="EQ32" s="82"/>
      <c r="ER32" s="82"/>
      <c r="ES32" s="82"/>
      <c r="ET32" s="82"/>
      <c r="EU32" s="82"/>
      <c r="EV32" s="82"/>
      <c r="EW32" s="82"/>
      <c r="EX32" s="82"/>
      <c r="EY32" s="82"/>
      <c r="EZ32" s="82"/>
      <c r="FA32" s="82"/>
      <c r="FB32" s="82"/>
      <c r="FC32" s="82"/>
      <c r="FD32" s="82"/>
      <c r="FE32" s="82"/>
      <c r="FF32" s="82"/>
      <c r="FG32" s="82"/>
      <c r="FH32" s="82"/>
      <c r="FI32" s="82"/>
      <c r="FJ32" s="82"/>
      <c r="FK32" s="82"/>
      <c r="FM32" s="82"/>
      <c r="FN32" s="82"/>
      <c r="FO32" s="82"/>
      <c r="FP32" s="82"/>
      <c r="FR32" s="82"/>
      <c r="FS32" s="82"/>
      <c r="FT32" s="82"/>
      <c r="FU32" s="82"/>
      <c r="FV32" s="82"/>
      <c r="FW32" s="82"/>
      <c r="FX32" s="82"/>
      <c r="FY32" s="82"/>
      <c r="FZ32" s="82"/>
      <c r="GA32" s="82"/>
      <c r="GB32" s="82"/>
      <c r="GC32" s="82"/>
      <c r="GD32" s="82"/>
      <c r="GE32" s="82"/>
      <c r="GF32" s="82"/>
      <c r="GG32" s="82"/>
      <c r="GH32" s="82"/>
      <c r="GI32" s="82"/>
      <c r="GJ32" s="82"/>
      <c r="GK32" s="82"/>
      <c r="GL32" s="82"/>
      <c r="GM32" s="82"/>
      <c r="GN32" s="82"/>
      <c r="GO32" s="82"/>
      <c r="GP32" s="82"/>
      <c r="GQ32" s="82"/>
      <c r="GR32" s="82"/>
      <c r="GS32" s="82"/>
      <c r="GT32" s="82"/>
      <c r="GU32" s="82"/>
      <c r="GV32" s="82"/>
      <c r="GW32" s="82"/>
      <c r="GX32" s="82"/>
      <c r="GY32" s="82"/>
      <c r="GZ32" s="82"/>
      <c r="HA32" s="82"/>
      <c r="HB32" s="82"/>
      <c r="HC32" s="82"/>
      <c r="HD32" s="82"/>
      <c r="HE32" s="82"/>
      <c r="HF32" s="82">
        <v>300000</v>
      </c>
      <c r="HG32" s="82"/>
      <c r="HH32" s="82"/>
      <c r="HI32" s="82"/>
      <c r="HJ32" s="82"/>
      <c r="HK32" s="82"/>
      <c r="HL32" s="82"/>
      <c r="HM32" s="82"/>
      <c r="HN32" s="82"/>
      <c r="HO32" s="82"/>
      <c r="HP32" s="82"/>
      <c r="HQ32" s="82"/>
      <c r="HR32" s="82"/>
      <c r="HS32" s="82"/>
      <c r="HT32" s="82"/>
      <c r="HU32" s="82"/>
      <c r="HV32" s="82"/>
      <c r="HW32" s="82"/>
      <c r="HX32" s="82"/>
      <c r="HY32" s="82"/>
    </row>
    <row r="33" spans="1:233" ht="171" customHeight="1">
      <c r="A33" s="157">
        <v>20</v>
      </c>
      <c r="B33" s="166" t="s">
        <v>619</v>
      </c>
      <c r="C33" s="120" t="s">
        <v>615</v>
      </c>
      <c r="D33" s="97"/>
      <c r="E33" s="98" t="s">
        <v>190</v>
      </c>
      <c r="F33" s="97" t="s">
        <v>69</v>
      </c>
      <c r="G33" s="110" t="s">
        <v>639</v>
      </c>
      <c r="H33" s="99" t="s">
        <v>191</v>
      </c>
      <c r="I33" s="106">
        <f>2900000*23198</f>
        <v>67274200000</v>
      </c>
      <c r="J33" s="99" t="s">
        <v>192</v>
      </c>
      <c r="K33" s="99">
        <f>73205*23198</f>
        <v>1698209590</v>
      </c>
      <c r="L33" s="97" t="s">
        <v>193</v>
      </c>
      <c r="M33" s="141">
        <f t="shared" si="5"/>
        <v>68972409590</v>
      </c>
      <c r="N33" s="158"/>
      <c r="O33" s="97"/>
      <c r="P33" s="97"/>
      <c r="Q33" s="106"/>
      <c r="R33" s="159"/>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80"/>
      <c r="AS33" s="80"/>
      <c r="AT33" s="80"/>
      <c r="AU33" s="80"/>
      <c r="AV33" s="80"/>
      <c r="AW33" s="80"/>
      <c r="AX33" s="80"/>
      <c r="AY33" s="80"/>
      <c r="AZ33" s="80"/>
      <c r="BA33" s="80"/>
      <c r="BB33" s="80"/>
      <c r="BC33" s="80"/>
      <c r="BD33" s="80"/>
      <c r="BE33" s="80"/>
      <c r="BF33" s="80"/>
      <c r="BG33" s="80"/>
      <c r="BH33" s="80"/>
      <c r="BI33" s="80"/>
      <c r="BJ33" s="80"/>
      <c r="BK33" s="80"/>
      <c r="BL33" s="80"/>
      <c r="BM33" s="80"/>
      <c r="BN33" s="80"/>
      <c r="BO33" s="80"/>
      <c r="BP33" s="80"/>
      <c r="BQ33" s="80"/>
      <c r="BR33" s="80"/>
      <c r="BS33" s="80"/>
      <c r="BT33" s="80"/>
      <c r="BU33" s="80"/>
      <c r="BV33" s="80"/>
      <c r="BW33" s="80"/>
      <c r="BX33" s="80"/>
      <c r="BY33" s="80"/>
      <c r="BZ33" s="80"/>
      <c r="CA33" s="80"/>
      <c r="CB33" s="80"/>
      <c r="CC33" s="80"/>
      <c r="CD33" s="80"/>
      <c r="CE33" s="80"/>
      <c r="CF33" s="80"/>
      <c r="CG33" s="80"/>
      <c r="CH33" s="80"/>
      <c r="CI33" s="80"/>
      <c r="CJ33" s="80"/>
      <c r="CK33" s="80"/>
      <c r="CL33" s="80"/>
      <c r="CM33" s="80"/>
      <c r="CN33" s="80"/>
      <c r="CO33" s="80"/>
      <c r="CP33" s="80"/>
      <c r="CQ33" s="80"/>
      <c r="CR33" s="80"/>
      <c r="CS33" s="80"/>
      <c r="CT33" s="80"/>
      <c r="CU33" s="80"/>
      <c r="CV33" s="80"/>
      <c r="CW33" s="80"/>
      <c r="CX33" s="80"/>
      <c r="CY33" s="80"/>
      <c r="CZ33" s="80"/>
      <c r="DA33" s="80"/>
      <c r="DB33" s="80"/>
      <c r="DC33" s="80"/>
      <c r="DD33" s="80"/>
      <c r="DE33" s="80"/>
      <c r="DF33" s="80"/>
      <c r="DG33" s="80"/>
      <c r="DH33" s="80"/>
      <c r="DI33" s="80"/>
      <c r="DJ33" s="80"/>
      <c r="DK33" s="80"/>
      <c r="DL33" s="80"/>
      <c r="DM33" s="80"/>
      <c r="DN33" s="80"/>
      <c r="DO33" s="80"/>
      <c r="DP33" s="80"/>
      <c r="DQ33" s="80"/>
      <c r="DR33" s="80"/>
      <c r="DS33" s="80"/>
      <c r="DT33" s="80"/>
      <c r="DU33" s="80"/>
      <c r="DV33" s="80"/>
      <c r="DW33" s="80"/>
      <c r="DX33" s="80"/>
      <c r="DY33" s="80"/>
      <c r="DZ33" s="80"/>
      <c r="EA33" s="80"/>
      <c r="EB33" s="80"/>
      <c r="EC33" s="80"/>
      <c r="ED33" s="80"/>
      <c r="EE33" s="80"/>
      <c r="EF33" s="80"/>
      <c r="EG33" s="80"/>
      <c r="EH33" s="80"/>
      <c r="EI33" s="80"/>
      <c r="EJ33" s="80"/>
      <c r="EK33" s="80"/>
      <c r="EL33" s="80"/>
      <c r="EM33" s="80"/>
      <c r="EN33" s="80"/>
      <c r="EO33" s="80"/>
      <c r="EP33" s="80"/>
      <c r="EQ33" s="80"/>
      <c r="ER33" s="80"/>
      <c r="ES33" s="80"/>
      <c r="ET33" s="80"/>
      <c r="EU33" s="80"/>
      <c r="EV33" s="80"/>
      <c r="EW33" s="80"/>
      <c r="EX33" s="80"/>
      <c r="EY33" s="80"/>
      <c r="EZ33" s="80"/>
      <c r="FA33" s="80"/>
      <c r="FB33" s="80"/>
      <c r="FC33" s="80"/>
      <c r="FD33" s="80"/>
      <c r="FE33" s="80"/>
      <c r="FF33" s="80"/>
      <c r="FG33" s="80"/>
      <c r="FH33" s="80"/>
      <c r="FI33" s="80"/>
      <c r="FJ33" s="80"/>
      <c r="FK33" s="80"/>
      <c r="FL33" s="80"/>
      <c r="FM33" s="80"/>
      <c r="FN33" s="80"/>
      <c r="FO33" s="80"/>
      <c r="FP33" s="80"/>
      <c r="FQ33" s="80"/>
      <c r="FR33" s="80"/>
      <c r="FS33" s="80"/>
      <c r="FT33" s="80"/>
      <c r="FU33" s="80"/>
      <c r="FV33" s="80"/>
      <c r="FW33" s="80"/>
      <c r="FX33" s="80"/>
      <c r="FY33" s="80"/>
      <c r="FZ33" s="80"/>
      <c r="GA33" s="80"/>
      <c r="GB33" s="80"/>
      <c r="GC33" s="80"/>
      <c r="GD33" s="80"/>
      <c r="GE33" s="80"/>
      <c r="GF33" s="80"/>
      <c r="GG33" s="80"/>
      <c r="GH33" s="80"/>
      <c r="GI33" s="80"/>
      <c r="GJ33" s="80"/>
      <c r="GK33" s="80"/>
      <c r="GL33" s="80"/>
      <c r="GM33" s="80"/>
      <c r="GN33" s="80"/>
      <c r="GO33" s="80"/>
      <c r="GP33" s="80"/>
      <c r="GQ33" s="80"/>
      <c r="GR33" s="80"/>
      <c r="GS33" s="80"/>
      <c r="GT33" s="80"/>
      <c r="GU33" s="80"/>
      <c r="GV33" s="80"/>
      <c r="GW33" s="80"/>
      <c r="GX33" s="80"/>
      <c r="GY33" s="80"/>
      <c r="GZ33" s="80"/>
      <c r="HA33" s="80"/>
      <c r="HB33" s="80"/>
      <c r="HC33" s="80"/>
      <c r="HD33" s="80"/>
      <c r="HE33" s="80"/>
      <c r="HF33" s="80"/>
      <c r="HG33" s="80"/>
      <c r="HH33" s="80"/>
      <c r="HI33" s="80"/>
      <c r="HJ33" s="80"/>
      <c r="HK33" s="80"/>
      <c r="HL33" s="80"/>
      <c r="HM33" s="80"/>
      <c r="HN33" s="80"/>
      <c r="HO33" s="80"/>
      <c r="HP33" s="80"/>
      <c r="HQ33" s="80"/>
      <c r="HR33" s="80"/>
      <c r="HS33" s="80"/>
      <c r="HT33" s="80"/>
      <c r="HU33" s="80"/>
      <c r="HV33" s="80"/>
      <c r="HW33" s="80"/>
      <c r="HX33" s="80"/>
      <c r="HY33" s="80"/>
    </row>
    <row r="34" spans="1:233" ht="291.75" customHeight="1">
      <c r="A34" s="157">
        <v>21</v>
      </c>
      <c r="B34" s="166" t="s">
        <v>621</v>
      </c>
      <c r="C34" s="97" t="s">
        <v>194</v>
      </c>
      <c r="D34" s="97" t="s">
        <v>571</v>
      </c>
      <c r="E34" s="98" t="s">
        <v>195</v>
      </c>
      <c r="F34" s="97" t="s">
        <v>96</v>
      </c>
      <c r="G34" s="98" t="s">
        <v>203</v>
      </c>
      <c r="H34" s="99" t="s">
        <v>196</v>
      </c>
      <c r="I34" s="106">
        <v>126193761376</v>
      </c>
      <c r="J34" s="99">
        <v>0</v>
      </c>
      <c r="K34" s="99"/>
      <c r="L34" s="97" t="s">
        <v>196</v>
      </c>
      <c r="M34" s="141">
        <f t="shared" si="5"/>
        <v>126193761376</v>
      </c>
      <c r="N34" s="158">
        <v>500000</v>
      </c>
      <c r="O34" s="97" t="s">
        <v>197</v>
      </c>
      <c r="P34" s="106"/>
      <c r="Q34" s="106" t="s">
        <v>198</v>
      </c>
      <c r="R34" s="159">
        <v>57357000000</v>
      </c>
      <c r="S34" s="80"/>
      <c r="T34" s="80"/>
      <c r="U34" s="80"/>
      <c r="V34" s="80"/>
      <c r="W34" s="80"/>
      <c r="X34" s="80">
        <v>300000</v>
      </c>
      <c r="Y34" s="80" t="s">
        <v>199</v>
      </c>
      <c r="Z34" s="80"/>
      <c r="AA34" s="80" t="s">
        <v>200</v>
      </c>
      <c r="AB34" s="80">
        <v>19119000000</v>
      </c>
      <c r="AC34" s="80"/>
      <c r="AD34" s="80"/>
      <c r="AE34" s="80"/>
      <c r="AF34" s="80"/>
      <c r="AG34" s="80"/>
      <c r="AH34" s="80"/>
      <c r="AI34" s="80"/>
      <c r="AJ34" s="80"/>
      <c r="AK34" s="80"/>
      <c r="AL34" s="80"/>
      <c r="AM34" s="80"/>
      <c r="AN34" s="80"/>
      <c r="AO34" s="80"/>
      <c r="AP34" s="80"/>
      <c r="AQ34" s="80"/>
      <c r="AR34" s="80">
        <v>30</v>
      </c>
      <c r="AS34" s="80" t="s">
        <v>201</v>
      </c>
      <c r="AT34" s="80"/>
      <c r="AU34" s="80" t="s">
        <v>202</v>
      </c>
      <c r="AV34" s="80">
        <v>42061800000</v>
      </c>
      <c r="AW34" s="80"/>
      <c r="AX34" s="80"/>
      <c r="AY34" s="80"/>
      <c r="AZ34" s="80"/>
      <c r="BA34" s="80"/>
      <c r="BB34" s="80"/>
      <c r="BC34" s="80"/>
      <c r="BD34" s="80"/>
      <c r="BE34" s="80"/>
      <c r="BF34" s="80"/>
      <c r="BG34" s="80"/>
      <c r="BH34" s="80"/>
      <c r="BI34" s="80"/>
      <c r="BJ34" s="80"/>
      <c r="BK34" s="80"/>
      <c r="BL34" s="80"/>
      <c r="BM34" s="80"/>
      <c r="BN34" s="80"/>
      <c r="BO34" s="80"/>
      <c r="BP34" s="80"/>
      <c r="BQ34" s="80"/>
      <c r="BR34" s="80"/>
      <c r="BS34" s="80"/>
      <c r="BT34" s="80"/>
      <c r="BU34" s="80"/>
      <c r="BV34" s="80"/>
      <c r="BW34" s="80"/>
      <c r="BX34" s="80"/>
      <c r="BY34" s="80"/>
      <c r="BZ34" s="80"/>
      <c r="CA34" s="80"/>
      <c r="CB34" s="80"/>
      <c r="CC34" s="80"/>
      <c r="CD34" s="80"/>
      <c r="CE34" s="80"/>
      <c r="CF34" s="80"/>
      <c r="CG34" s="80"/>
      <c r="CH34" s="80"/>
      <c r="CI34" s="80"/>
      <c r="CJ34" s="80"/>
      <c r="CK34" s="80"/>
      <c r="CL34" s="80"/>
      <c r="CM34" s="80"/>
      <c r="CN34" s="80"/>
      <c r="CO34" s="80"/>
      <c r="CP34" s="80"/>
      <c r="CQ34" s="80"/>
      <c r="CR34" s="80"/>
      <c r="CS34" s="80"/>
      <c r="CT34" s="80"/>
      <c r="CU34" s="80"/>
      <c r="CV34" s="80"/>
      <c r="CW34" s="80"/>
      <c r="CX34" s="80"/>
      <c r="CY34" s="80"/>
      <c r="CZ34" s="80"/>
      <c r="DA34" s="80"/>
      <c r="DB34" s="80"/>
      <c r="DC34" s="80"/>
      <c r="DD34" s="80"/>
      <c r="DE34" s="80"/>
      <c r="DF34" s="80"/>
      <c r="DG34" s="80"/>
      <c r="DH34" s="80"/>
      <c r="DI34" s="80"/>
      <c r="DJ34" s="80"/>
      <c r="DK34" s="80"/>
      <c r="DL34" s="80"/>
      <c r="DM34" s="80"/>
      <c r="DN34" s="80"/>
      <c r="DO34" s="80"/>
      <c r="DP34" s="80"/>
      <c r="DQ34" s="80"/>
      <c r="DR34" s="80"/>
      <c r="DS34" s="80"/>
      <c r="DT34" s="80"/>
      <c r="DU34" s="80"/>
      <c r="DV34" s="80"/>
      <c r="DW34" s="80"/>
      <c r="DX34" s="80"/>
      <c r="DY34" s="80"/>
      <c r="DZ34" s="80"/>
      <c r="EA34" s="80"/>
      <c r="EB34" s="80"/>
      <c r="EC34" s="80"/>
      <c r="ED34" s="80"/>
      <c r="EE34" s="80"/>
      <c r="EF34" s="80"/>
      <c r="EG34" s="80"/>
      <c r="EH34" s="80"/>
      <c r="EI34" s="80"/>
      <c r="EJ34" s="80"/>
      <c r="EK34" s="80"/>
      <c r="EL34" s="80"/>
      <c r="EM34" s="80"/>
      <c r="EN34" s="80"/>
      <c r="EO34" s="80"/>
      <c r="EP34" s="80"/>
      <c r="EQ34" s="80"/>
      <c r="ER34" s="80"/>
      <c r="ES34" s="80"/>
      <c r="ET34" s="80"/>
      <c r="EU34" s="80"/>
      <c r="EV34" s="80"/>
      <c r="EW34" s="80"/>
      <c r="EX34" s="80"/>
      <c r="EY34" s="80"/>
      <c r="EZ34" s="80"/>
      <c r="FA34" s="80"/>
      <c r="FB34" s="80"/>
      <c r="FC34" s="80"/>
      <c r="FD34" s="80"/>
      <c r="FE34" s="80"/>
      <c r="FF34" s="80"/>
      <c r="FG34" s="80"/>
      <c r="FH34" s="80"/>
      <c r="FI34" s="80"/>
      <c r="FJ34" s="80"/>
      <c r="FK34" s="80"/>
      <c r="FL34" s="80"/>
      <c r="FM34" s="80"/>
      <c r="FN34" s="80"/>
      <c r="FO34" s="80"/>
      <c r="FP34" s="80"/>
      <c r="FQ34" s="80"/>
      <c r="FR34" s="80"/>
      <c r="FS34" s="80"/>
      <c r="FT34" s="80"/>
      <c r="FU34" s="80"/>
      <c r="FV34" s="80"/>
      <c r="FW34" s="80"/>
      <c r="FX34" s="80"/>
      <c r="FY34" s="80"/>
      <c r="FZ34" s="80"/>
      <c r="GA34" s="80"/>
      <c r="GB34" s="80"/>
      <c r="GC34" s="80"/>
      <c r="GD34" s="80"/>
      <c r="GE34" s="80"/>
      <c r="GF34" s="80"/>
      <c r="GG34" s="80"/>
      <c r="GH34" s="80"/>
      <c r="GI34" s="80"/>
      <c r="GJ34" s="80"/>
      <c r="GK34" s="80"/>
      <c r="GL34" s="80"/>
      <c r="GM34" s="80"/>
      <c r="GN34" s="80"/>
      <c r="GO34" s="80"/>
      <c r="GP34" s="80"/>
      <c r="GQ34" s="80"/>
      <c r="GR34" s="80"/>
      <c r="GS34" s="80"/>
      <c r="GT34" s="80"/>
      <c r="GU34" s="80"/>
      <c r="GV34" s="80"/>
      <c r="GW34" s="80"/>
      <c r="GX34" s="80"/>
      <c r="GY34" s="80"/>
      <c r="GZ34" s="80"/>
      <c r="HA34" s="80"/>
      <c r="HB34" s="80"/>
      <c r="HC34" s="80"/>
      <c r="HD34" s="80"/>
      <c r="HE34" s="80"/>
      <c r="HF34" s="80"/>
      <c r="HG34" s="80"/>
      <c r="HH34" s="80"/>
      <c r="HI34" s="80"/>
      <c r="HJ34" s="80"/>
      <c r="HK34" s="80"/>
      <c r="HL34" s="80"/>
      <c r="HM34" s="80"/>
      <c r="HN34" s="80"/>
      <c r="HO34" s="80"/>
      <c r="HP34" s="80"/>
      <c r="HQ34" s="80"/>
      <c r="HR34" s="80"/>
      <c r="HS34" s="80"/>
      <c r="HT34" s="80"/>
      <c r="HU34" s="80"/>
      <c r="HV34" s="80"/>
      <c r="HW34" s="80"/>
      <c r="HX34" s="80"/>
      <c r="HY34" s="80"/>
    </row>
    <row r="35" spans="1:233" s="84" customFormat="1" ht="66.75" customHeight="1">
      <c r="A35" s="167">
        <v>22</v>
      </c>
      <c r="B35" s="110" t="s">
        <v>204</v>
      </c>
      <c r="C35" s="110" t="s">
        <v>205</v>
      </c>
      <c r="D35" s="113" t="s">
        <v>572</v>
      </c>
      <c r="E35" s="111" t="s">
        <v>206</v>
      </c>
      <c r="F35" s="110" t="s">
        <v>69</v>
      </c>
      <c r="G35" s="97" t="s">
        <v>637</v>
      </c>
      <c r="H35" s="112"/>
      <c r="I35" s="113"/>
      <c r="J35" s="112" t="s">
        <v>207</v>
      </c>
      <c r="K35" s="112">
        <f>6578*23198</f>
        <v>152596444</v>
      </c>
      <c r="L35" s="110"/>
      <c r="M35" s="141">
        <f t="shared" si="5"/>
        <v>152596444</v>
      </c>
      <c r="N35" s="168"/>
      <c r="O35" s="110"/>
      <c r="P35" s="113"/>
      <c r="Q35" s="113"/>
      <c r="R35" s="169"/>
      <c r="S35" s="82"/>
      <c r="T35" s="82"/>
      <c r="U35" s="82"/>
      <c r="V35" s="82"/>
      <c r="W35" s="82"/>
      <c r="X35" s="82"/>
      <c r="Y35" s="82"/>
      <c r="Z35" s="82"/>
      <c r="AA35" s="82"/>
      <c r="AB35" s="82"/>
      <c r="AC35" s="82"/>
      <c r="AD35" s="82"/>
      <c r="AE35" s="82"/>
      <c r="AF35" s="82"/>
      <c r="AG35" s="82"/>
      <c r="AH35" s="82"/>
      <c r="AI35" s="82"/>
      <c r="AJ35" s="82"/>
      <c r="AK35" s="82"/>
      <c r="AL35" s="82"/>
      <c r="AM35" s="82"/>
      <c r="AN35" s="82"/>
      <c r="AO35" s="82"/>
      <c r="AP35" s="82"/>
      <c r="AQ35" s="82"/>
      <c r="AR35" s="82"/>
      <c r="AS35" s="82"/>
      <c r="AT35" s="82"/>
      <c r="AU35" s="82"/>
      <c r="AV35" s="82"/>
      <c r="AW35" s="82"/>
      <c r="AX35" s="82"/>
      <c r="AY35" s="82"/>
      <c r="AZ35" s="82"/>
      <c r="BA35" s="82"/>
      <c r="BB35" s="82"/>
      <c r="BC35" s="82"/>
      <c r="BD35" s="82"/>
      <c r="BE35" s="82"/>
      <c r="BF35" s="82"/>
      <c r="BG35" s="82"/>
      <c r="BH35" s="82"/>
      <c r="BI35" s="82"/>
      <c r="BJ35" s="82"/>
      <c r="BK35" s="82"/>
      <c r="BL35" s="82"/>
      <c r="BM35" s="82"/>
      <c r="BN35" s="82"/>
      <c r="BO35" s="82"/>
      <c r="BP35" s="82"/>
      <c r="BQ35" s="82"/>
      <c r="BR35" s="82"/>
      <c r="BS35" s="82"/>
      <c r="BT35" s="82"/>
      <c r="BU35" s="82"/>
      <c r="BV35" s="82"/>
      <c r="BW35" s="82"/>
      <c r="BX35" s="82"/>
      <c r="BY35" s="82"/>
      <c r="BZ35" s="82"/>
      <c r="CA35" s="82"/>
      <c r="CB35" s="82"/>
      <c r="CC35" s="82"/>
      <c r="CD35" s="82"/>
      <c r="CF35" s="82"/>
      <c r="CG35" s="82"/>
      <c r="CH35" s="82"/>
      <c r="CI35" s="82"/>
      <c r="CJ35" s="82"/>
      <c r="CK35" s="82"/>
      <c r="CL35" s="82"/>
      <c r="CM35" s="82"/>
      <c r="CN35" s="82"/>
      <c r="CO35" s="82"/>
      <c r="CP35" s="82"/>
      <c r="CQ35" s="82"/>
      <c r="CR35" s="82"/>
      <c r="CS35" s="82"/>
      <c r="CT35" s="82"/>
      <c r="CU35" s="82"/>
      <c r="CV35" s="82"/>
      <c r="CW35" s="82"/>
      <c r="CX35" s="82"/>
      <c r="CY35" s="82"/>
      <c r="CZ35" s="82"/>
      <c r="DA35" s="82"/>
      <c r="DB35" s="82"/>
      <c r="DC35" s="82"/>
      <c r="DD35" s="82"/>
      <c r="DE35" s="82"/>
      <c r="DF35" s="82"/>
      <c r="DG35" s="82"/>
      <c r="DH35" s="82"/>
      <c r="DI35" s="82"/>
      <c r="DJ35" s="82"/>
      <c r="DK35" s="82"/>
      <c r="DL35" s="82"/>
      <c r="DM35" s="82"/>
      <c r="DN35" s="82"/>
      <c r="DO35" s="82"/>
      <c r="DP35" s="82"/>
      <c r="DQ35" s="82"/>
      <c r="DR35" s="82"/>
      <c r="DS35" s="82"/>
      <c r="DT35" s="82"/>
      <c r="DU35" s="82"/>
      <c r="DV35" s="82"/>
      <c r="DW35" s="82"/>
      <c r="DX35" s="82"/>
      <c r="DY35" s="82"/>
      <c r="DZ35" s="82"/>
      <c r="EA35" s="82"/>
      <c r="EB35" s="82"/>
      <c r="EC35" s="82"/>
      <c r="ED35" s="82"/>
      <c r="EE35" s="82"/>
      <c r="EF35" s="82"/>
      <c r="EG35" s="82"/>
      <c r="EH35" s="82"/>
      <c r="EI35" s="82"/>
      <c r="EJ35" s="82"/>
      <c r="EK35" s="82"/>
      <c r="EL35" s="82"/>
      <c r="EM35" s="82"/>
      <c r="EN35" s="82"/>
      <c r="EO35" s="82"/>
      <c r="EP35" s="82"/>
      <c r="EQ35" s="82"/>
      <c r="ER35" s="82"/>
      <c r="ES35" s="82"/>
      <c r="ET35" s="82"/>
      <c r="EU35" s="82"/>
      <c r="EV35" s="82"/>
      <c r="EW35" s="82"/>
      <c r="EX35" s="82"/>
      <c r="EY35" s="82"/>
      <c r="EZ35" s="82"/>
      <c r="FA35" s="82"/>
      <c r="FB35" s="82"/>
      <c r="FC35" s="82"/>
      <c r="FD35" s="82"/>
      <c r="FE35" s="82"/>
      <c r="FF35" s="82"/>
      <c r="FG35" s="82"/>
      <c r="FH35" s="82"/>
      <c r="FI35" s="82"/>
      <c r="FJ35" s="82"/>
      <c r="FK35" s="82"/>
      <c r="FM35" s="82"/>
      <c r="FN35" s="82"/>
      <c r="FO35" s="82"/>
      <c r="FP35" s="82"/>
      <c r="FR35" s="82"/>
      <c r="FS35" s="82"/>
      <c r="FT35" s="82"/>
      <c r="FU35" s="82"/>
      <c r="FV35" s="82"/>
      <c r="FW35" s="82"/>
      <c r="FX35" s="82"/>
      <c r="FY35" s="82"/>
      <c r="FZ35" s="82"/>
      <c r="GA35" s="82"/>
      <c r="GB35" s="82"/>
      <c r="GC35" s="82"/>
      <c r="GD35" s="82"/>
      <c r="GE35" s="82"/>
      <c r="GF35" s="82"/>
      <c r="GG35" s="82"/>
      <c r="GH35" s="82"/>
      <c r="GI35" s="82"/>
      <c r="GJ35" s="82"/>
      <c r="GK35" s="82"/>
      <c r="GL35" s="82"/>
      <c r="GM35" s="82"/>
      <c r="GN35" s="82"/>
      <c r="GO35" s="82"/>
      <c r="GP35" s="82"/>
      <c r="GQ35" s="82"/>
      <c r="GR35" s="82"/>
      <c r="GS35" s="82"/>
      <c r="GT35" s="82"/>
      <c r="GU35" s="82"/>
      <c r="GV35" s="82"/>
      <c r="GW35" s="82"/>
      <c r="GX35" s="82"/>
      <c r="GY35" s="82"/>
      <c r="GZ35" s="82"/>
      <c r="HA35" s="82"/>
      <c r="HB35" s="82"/>
      <c r="HC35" s="82"/>
      <c r="HD35" s="82"/>
      <c r="HE35" s="82"/>
      <c r="HF35" s="82">
        <v>501600</v>
      </c>
      <c r="HG35" s="82"/>
      <c r="HH35" s="82"/>
      <c r="HI35" s="82"/>
      <c r="HJ35" s="82"/>
      <c r="HK35" s="82"/>
      <c r="HL35" s="82"/>
      <c r="HM35" s="82"/>
      <c r="HN35" s="82"/>
      <c r="HO35" s="82"/>
      <c r="HP35" s="82"/>
      <c r="HQ35" s="82"/>
      <c r="HR35" s="82"/>
      <c r="HS35" s="82"/>
      <c r="HT35" s="82"/>
      <c r="HU35" s="82"/>
      <c r="HV35" s="82"/>
      <c r="HW35" s="82"/>
      <c r="HX35" s="82"/>
      <c r="HY35" s="82"/>
    </row>
    <row r="36" spans="1:233" ht="126.75" customHeight="1">
      <c r="A36" s="157">
        <v>23</v>
      </c>
      <c r="B36" s="97" t="s">
        <v>208</v>
      </c>
      <c r="C36" s="97" t="s">
        <v>209</v>
      </c>
      <c r="D36" s="97" t="s">
        <v>573</v>
      </c>
      <c r="E36" s="98" t="s">
        <v>210</v>
      </c>
      <c r="F36" s="97" t="s">
        <v>69</v>
      </c>
      <c r="G36" s="98" t="s">
        <v>212</v>
      </c>
      <c r="H36" s="97" t="s">
        <v>211</v>
      </c>
      <c r="I36" s="106">
        <f>4000*23198</f>
        <v>92792000</v>
      </c>
      <c r="J36" s="99">
        <v>0</v>
      </c>
      <c r="K36" s="99"/>
      <c r="L36" s="97" t="s">
        <v>211</v>
      </c>
      <c r="M36" s="141">
        <f t="shared" si="5"/>
        <v>92792000</v>
      </c>
      <c r="N36" s="158">
        <v>100000</v>
      </c>
      <c r="O36" s="97"/>
      <c r="P36" s="97"/>
      <c r="Q36" s="106" t="s">
        <v>211</v>
      </c>
      <c r="R36" s="159">
        <v>91032000</v>
      </c>
      <c r="S36" s="80"/>
      <c r="T36" s="80"/>
      <c r="U36" s="80"/>
      <c r="V36" s="80"/>
      <c r="W36" s="80"/>
      <c r="X36" s="80"/>
      <c r="Y36" s="80"/>
      <c r="Z36" s="80"/>
      <c r="AA36" s="80"/>
      <c r="AB36" s="80"/>
      <c r="AC36" s="80"/>
      <c r="AD36" s="80"/>
      <c r="AE36" s="80"/>
      <c r="AF36" s="80"/>
      <c r="AG36" s="80"/>
      <c r="AH36" s="80"/>
      <c r="AI36" s="80"/>
      <c r="AJ36" s="80"/>
      <c r="AK36" s="80"/>
      <c r="AL36" s="80"/>
      <c r="AM36" s="80"/>
      <c r="AN36" s="80"/>
      <c r="AO36" s="80"/>
      <c r="AP36" s="80"/>
      <c r="AQ36" s="80"/>
      <c r="AR36" s="80"/>
      <c r="AS36" s="80"/>
      <c r="AT36" s="80"/>
      <c r="AU36" s="80"/>
      <c r="AV36" s="80"/>
      <c r="AW36" s="80"/>
      <c r="AX36" s="80"/>
      <c r="AY36" s="80"/>
      <c r="AZ36" s="80"/>
      <c r="BA36" s="80"/>
      <c r="BB36" s="80"/>
      <c r="BC36" s="80"/>
      <c r="BD36" s="80"/>
      <c r="BE36" s="80"/>
      <c r="BF36" s="80"/>
      <c r="BG36" s="80"/>
      <c r="BH36" s="80"/>
      <c r="BI36" s="80"/>
      <c r="BJ36" s="80"/>
      <c r="BK36" s="80"/>
      <c r="BL36" s="80"/>
      <c r="BM36" s="80"/>
      <c r="BN36" s="80"/>
      <c r="BO36" s="80"/>
      <c r="BP36" s="80"/>
      <c r="BQ36" s="80"/>
      <c r="BR36" s="80"/>
      <c r="BS36" s="80"/>
      <c r="BT36" s="80"/>
      <c r="BU36" s="80"/>
      <c r="BV36" s="80"/>
      <c r="BW36" s="80"/>
      <c r="BX36" s="80"/>
      <c r="BY36" s="80"/>
      <c r="BZ36" s="80"/>
      <c r="CA36" s="80"/>
      <c r="CB36" s="80"/>
      <c r="CC36" s="80"/>
      <c r="CD36" s="80"/>
      <c r="CE36" s="80"/>
      <c r="CF36" s="80"/>
      <c r="CG36" s="80"/>
      <c r="CH36" s="80"/>
      <c r="CI36" s="80"/>
      <c r="CJ36" s="80"/>
      <c r="CK36" s="80"/>
      <c r="CL36" s="80"/>
      <c r="CM36" s="80"/>
      <c r="CN36" s="80"/>
      <c r="CO36" s="80"/>
      <c r="CP36" s="80"/>
      <c r="CQ36" s="80"/>
      <c r="CR36" s="80"/>
      <c r="CS36" s="80"/>
      <c r="CT36" s="80"/>
      <c r="CU36" s="80"/>
      <c r="CV36" s="80"/>
      <c r="CW36" s="80"/>
      <c r="CX36" s="80"/>
      <c r="CY36" s="80"/>
      <c r="CZ36" s="80"/>
      <c r="DA36" s="80"/>
      <c r="DB36" s="80"/>
      <c r="DC36" s="80"/>
      <c r="DD36" s="80"/>
      <c r="DE36" s="80"/>
      <c r="DF36" s="80"/>
      <c r="DG36" s="80"/>
      <c r="DH36" s="80"/>
      <c r="DI36" s="80"/>
      <c r="DJ36" s="80"/>
      <c r="DK36" s="80"/>
      <c r="DL36" s="80"/>
      <c r="DM36" s="80"/>
      <c r="DN36" s="80"/>
      <c r="DO36" s="80"/>
      <c r="DP36" s="80"/>
      <c r="DQ36" s="80"/>
      <c r="DR36" s="80"/>
      <c r="DS36" s="80"/>
      <c r="DT36" s="80"/>
      <c r="DU36" s="80"/>
      <c r="DV36" s="80"/>
      <c r="DW36" s="80"/>
      <c r="DX36" s="80"/>
      <c r="DY36" s="80"/>
      <c r="DZ36" s="80"/>
      <c r="EA36" s="80"/>
      <c r="EB36" s="80"/>
      <c r="EC36" s="80"/>
      <c r="ED36" s="80"/>
      <c r="EE36" s="80"/>
      <c r="EF36" s="80"/>
      <c r="EG36" s="80"/>
      <c r="EH36" s="80"/>
      <c r="EI36" s="80"/>
      <c r="EJ36" s="80"/>
      <c r="EK36" s="80"/>
      <c r="EL36" s="80"/>
      <c r="EM36" s="80"/>
      <c r="EN36" s="80"/>
      <c r="EO36" s="80"/>
      <c r="EP36" s="80"/>
      <c r="EQ36" s="80"/>
      <c r="ER36" s="80"/>
      <c r="ES36" s="80"/>
      <c r="ET36" s="80"/>
      <c r="EU36" s="80"/>
      <c r="EV36" s="80"/>
      <c r="EW36" s="80"/>
      <c r="EX36" s="80"/>
      <c r="EY36" s="80"/>
      <c r="EZ36" s="80"/>
      <c r="FA36" s="80"/>
      <c r="FB36" s="80"/>
      <c r="FC36" s="80"/>
      <c r="FD36" s="80"/>
      <c r="FE36" s="80"/>
      <c r="FF36" s="80"/>
      <c r="FG36" s="80"/>
      <c r="FH36" s="80"/>
      <c r="FI36" s="80"/>
      <c r="FJ36" s="80"/>
      <c r="FK36" s="80"/>
      <c r="FL36" s="80"/>
      <c r="FM36" s="80"/>
      <c r="FN36" s="80"/>
      <c r="FO36" s="80"/>
      <c r="FP36" s="80"/>
      <c r="FQ36" s="80"/>
      <c r="FR36" s="80"/>
      <c r="FS36" s="80"/>
      <c r="FT36" s="80"/>
      <c r="FU36" s="80"/>
      <c r="FV36" s="80"/>
      <c r="FW36" s="80"/>
      <c r="FX36" s="80"/>
      <c r="FY36" s="80"/>
      <c r="FZ36" s="80"/>
      <c r="GA36" s="80"/>
      <c r="GB36" s="80"/>
      <c r="GC36" s="80"/>
      <c r="GD36" s="80"/>
      <c r="GE36" s="80"/>
      <c r="GF36" s="80"/>
      <c r="GG36" s="80"/>
      <c r="GH36" s="80"/>
      <c r="GI36" s="80"/>
      <c r="GJ36" s="80"/>
      <c r="GK36" s="80"/>
      <c r="GL36" s="80"/>
      <c r="GM36" s="80"/>
      <c r="GN36" s="80"/>
      <c r="GO36" s="80"/>
      <c r="GP36" s="80"/>
      <c r="GQ36" s="80"/>
      <c r="GR36" s="80"/>
      <c r="GS36" s="80"/>
      <c r="GT36" s="80"/>
      <c r="GU36" s="80"/>
      <c r="GV36" s="80"/>
      <c r="GW36" s="80"/>
      <c r="GX36" s="80"/>
      <c r="GY36" s="80"/>
      <c r="GZ36" s="80"/>
      <c r="HA36" s="80"/>
      <c r="HB36" s="80"/>
      <c r="HC36" s="80"/>
      <c r="HD36" s="80"/>
      <c r="HE36" s="80"/>
      <c r="HF36" s="80"/>
      <c r="HG36" s="80"/>
      <c r="HH36" s="80"/>
      <c r="HI36" s="80"/>
      <c r="HJ36" s="80"/>
      <c r="HK36" s="80"/>
      <c r="HL36" s="80"/>
      <c r="HM36" s="80"/>
      <c r="HN36" s="80"/>
      <c r="HO36" s="80"/>
      <c r="HP36" s="80"/>
      <c r="HQ36" s="80"/>
      <c r="HR36" s="80"/>
      <c r="HS36" s="80"/>
      <c r="HT36" s="80"/>
      <c r="HU36" s="80"/>
      <c r="HV36" s="80"/>
      <c r="HW36" s="80"/>
      <c r="HX36" s="80"/>
      <c r="HY36" s="80"/>
    </row>
    <row r="37" spans="1:233" ht="114">
      <c r="A37" s="157">
        <v>24</v>
      </c>
      <c r="B37" s="97" t="s">
        <v>213</v>
      </c>
      <c r="C37" s="97" t="s">
        <v>214</v>
      </c>
      <c r="D37" s="97" t="s">
        <v>574</v>
      </c>
      <c r="E37" s="98" t="s">
        <v>215</v>
      </c>
      <c r="F37" s="97" t="s">
        <v>216</v>
      </c>
      <c r="G37" s="98" t="s">
        <v>218</v>
      </c>
      <c r="H37" s="99" t="s">
        <v>217</v>
      </c>
      <c r="I37" s="106">
        <f>549774*27617</f>
        <v>15183108558</v>
      </c>
      <c r="J37" s="99">
        <v>0</v>
      </c>
      <c r="K37" s="99"/>
      <c r="L37" s="99" t="s">
        <v>217</v>
      </c>
      <c r="M37" s="141">
        <f t="shared" si="5"/>
        <v>15183108558</v>
      </c>
      <c r="N37" s="158">
        <v>206105</v>
      </c>
      <c r="O37" s="179" t="s">
        <v>156</v>
      </c>
      <c r="P37" s="97"/>
      <c r="Q37" s="106" t="s">
        <v>157</v>
      </c>
      <c r="R37" s="159">
        <v>15140773565</v>
      </c>
      <c r="S37" s="80"/>
      <c r="T37" s="80"/>
      <c r="U37" s="80"/>
      <c r="V37" s="80"/>
      <c r="W37" s="80"/>
      <c r="X37" s="80"/>
      <c r="Y37" s="80"/>
      <c r="Z37" s="80"/>
      <c r="AA37" s="80"/>
      <c r="AB37" s="80"/>
      <c r="AC37" s="80"/>
      <c r="AD37" s="80"/>
      <c r="AE37" s="80"/>
      <c r="AF37" s="80"/>
      <c r="AG37" s="80"/>
      <c r="AH37" s="80"/>
      <c r="AI37" s="80"/>
      <c r="AJ37" s="80"/>
      <c r="AK37" s="80"/>
      <c r="AL37" s="80"/>
      <c r="AM37" s="80"/>
      <c r="AN37" s="80"/>
      <c r="AO37" s="80"/>
      <c r="AP37" s="80"/>
      <c r="AQ37" s="80"/>
      <c r="AR37" s="80"/>
      <c r="AS37" s="80"/>
      <c r="AT37" s="80"/>
      <c r="AU37" s="80"/>
      <c r="AV37" s="80"/>
      <c r="AW37" s="80"/>
      <c r="AX37" s="80"/>
      <c r="AY37" s="80"/>
      <c r="AZ37" s="80"/>
      <c r="BA37" s="80"/>
      <c r="BB37" s="80"/>
      <c r="BC37" s="80"/>
      <c r="BD37" s="80"/>
      <c r="BE37" s="80"/>
      <c r="BF37" s="80"/>
      <c r="BG37" s="80"/>
      <c r="BH37" s="80"/>
      <c r="BI37" s="80"/>
      <c r="BJ37" s="80"/>
      <c r="BK37" s="80"/>
      <c r="BL37" s="80"/>
      <c r="BM37" s="80"/>
      <c r="BN37" s="80"/>
      <c r="BO37" s="80"/>
      <c r="BP37" s="80"/>
      <c r="BQ37" s="80"/>
      <c r="BR37" s="80"/>
      <c r="BS37" s="80"/>
      <c r="BT37" s="80"/>
      <c r="BU37" s="80"/>
      <c r="BV37" s="80"/>
      <c r="BW37" s="80"/>
      <c r="BX37" s="80"/>
      <c r="BY37" s="80"/>
      <c r="BZ37" s="80"/>
      <c r="CA37" s="80"/>
      <c r="CB37" s="80"/>
      <c r="CC37" s="80"/>
      <c r="CD37" s="80"/>
      <c r="CE37" s="80"/>
      <c r="CF37" s="80"/>
      <c r="CG37" s="80"/>
      <c r="CH37" s="80"/>
      <c r="CI37" s="80"/>
      <c r="CJ37" s="80"/>
      <c r="CK37" s="80"/>
      <c r="CL37" s="80"/>
      <c r="CM37" s="80"/>
      <c r="CN37" s="80"/>
      <c r="CO37" s="80"/>
      <c r="CP37" s="80"/>
      <c r="CQ37" s="80"/>
      <c r="CR37" s="80"/>
      <c r="CS37" s="80"/>
      <c r="CT37" s="80"/>
      <c r="CU37" s="80"/>
      <c r="CV37" s="80"/>
      <c r="CW37" s="80"/>
      <c r="CX37" s="80"/>
      <c r="CY37" s="80"/>
      <c r="CZ37" s="80"/>
      <c r="DA37" s="80"/>
      <c r="DB37" s="80"/>
      <c r="DC37" s="80"/>
      <c r="DD37" s="80"/>
      <c r="DE37" s="80"/>
      <c r="DF37" s="80"/>
      <c r="DG37" s="80"/>
      <c r="DH37" s="80"/>
      <c r="DI37" s="80"/>
      <c r="DJ37" s="80"/>
      <c r="DK37" s="80"/>
      <c r="DL37" s="80"/>
      <c r="DM37" s="80"/>
      <c r="DN37" s="80"/>
      <c r="DO37" s="80"/>
      <c r="DP37" s="80"/>
      <c r="DQ37" s="80"/>
      <c r="DR37" s="80"/>
      <c r="DS37" s="80"/>
      <c r="DT37" s="80"/>
      <c r="DU37" s="80"/>
      <c r="DV37" s="80"/>
      <c r="DW37" s="80"/>
      <c r="DX37" s="80"/>
      <c r="DY37" s="80"/>
      <c r="DZ37" s="80"/>
      <c r="EA37" s="80"/>
      <c r="EB37" s="80"/>
      <c r="EC37" s="80"/>
      <c r="ED37" s="80"/>
      <c r="EE37" s="80"/>
      <c r="EF37" s="80"/>
      <c r="EG37" s="80"/>
      <c r="EH37" s="80"/>
      <c r="EI37" s="80"/>
      <c r="EJ37" s="80"/>
      <c r="EK37" s="80"/>
      <c r="EL37" s="80"/>
      <c r="EM37" s="80"/>
      <c r="EN37" s="80"/>
      <c r="EO37" s="80"/>
      <c r="EP37" s="80"/>
      <c r="EQ37" s="80"/>
      <c r="ER37" s="80"/>
      <c r="ES37" s="80"/>
      <c r="ET37" s="80"/>
      <c r="EU37" s="80"/>
      <c r="EV37" s="80"/>
      <c r="EW37" s="80"/>
      <c r="EX37" s="80"/>
      <c r="EY37" s="80"/>
      <c r="EZ37" s="80"/>
      <c r="FA37" s="80"/>
      <c r="FB37" s="80"/>
      <c r="FC37" s="80"/>
      <c r="FD37" s="80"/>
      <c r="FE37" s="80"/>
      <c r="FF37" s="80"/>
      <c r="FG37" s="80"/>
      <c r="FH37" s="80"/>
      <c r="FI37" s="80"/>
      <c r="FJ37" s="80"/>
      <c r="FK37" s="80"/>
      <c r="FL37" s="80"/>
      <c r="FM37" s="80"/>
      <c r="FN37" s="80"/>
      <c r="FO37" s="80"/>
      <c r="FP37" s="80"/>
      <c r="FQ37" s="80"/>
      <c r="FR37" s="80"/>
      <c r="FS37" s="80"/>
      <c r="FT37" s="80"/>
      <c r="FU37" s="80"/>
      <c r="FV37" s="80"/>
      <c r="FW37" s="80"/>
      <c r="FX37" s="80"/>
      <c r="FY37" s="80"/>
      <c r="FZ37" s="80"/>
      <c r="GA37" s="80"/>
      <c r="GB37" s="80"/>
      <c r="GC37" s="80"/>
      <c r="GD37" s="80"/>
      <c r="GE37" s="80"/>
      <c r="GF37" s="80"/>
      <c r="GG37" s="80"/>
      <c r="GH37" s="80"/>
      <c r="GI37" s="80"/>
      <c r="GJ37" s="80"/>
      <c r="GK37" s="80"/>
      <c r="GL37" s="80"/>
      <c r="GM37" s="80"/>
      <c r="GN37" s="80"/>
      <c r="GO37" s="80"/>
      <c r="GP37" s="80"/>
      <c r="GQ37" s="80"/>
      <c r="GR37" s="80"/>
      <c r="GS37" s="80"/>
      <c r="GT37" s="80"/>
      <c r="GU37" s="80"/>
      <c r="GV37" s="80"/>
      <c r="GW37" s="80"/>
      <c r="GX37" s="80"/>
      <c r="GY37" s="80"/>
      <c r="GZ37" s="80"/>
      <c r="HA37" s="80"/>
      <c r="HB37" s="80"/>
      <c r="HC37" s="80"/>
      <c r="HD37" s="80"/>
      <c r="HE37" s="80"/>
      <c r="HF37" s="80"/>
      <c r="HG37" s="80"/>
      <c r="HH37" s="80"/>
      <c r="HI37" s="80"/>
      <c r="HJ37" s="80"/>
      <c r="HK37" s="80"/>
      <c r="HL37" s="80"/>
      <c r="HM37" s="80"/>
      <c r="HN37" s="80"/>
      <c r="HO37" s="80"/>
      <c r="HP37" s="80"/>
      <c r="HQ37" s="80"/>
      <c r="HR37" s="80"/>
      <c r="HS37" s="80"/>
      <c r="HT37" s="80"/>
      <c r="HU37" s="80"/>
      <c r="HV37" s="80"/>
      <c r="HW37" s="80"/>
      <c r="HX37" s="80"/>
      <c r="HY37" s="80"/>
    </row>
    <row r="38" spans="1:233" ht="93" customHeight="1">
      <c r="A38" s="157">
        <v>25</v>
      </c>
      <c r="B38" s="97" t="s">
        <v>219</v>
      </c>
      <c r="C38" s="97" t="s">
        <v>220</v>
      </c>
      <c r="D38" s="97" t="s">
        <v>575</v>
      </c>
      <c r="E38" s="98" t="s">
        <v>221</v>
      </c>
      <c r="F38" s="97" t="s">
        <v>69</v>
      </c>
      <c r="G38" s="97" t="s">
        <v>640</v>
      </c>
      <c r="H38" s="99"/>
      <c r="I38" s="106"/>
      <c r="J38" s="99" t="s">
        <v>222</v>
      </c>
      <c r="K38" s="99">
        <f>14548*23198</f>
        <v>337484504</v>
      </c>
      <c r="L38" s="99"/>
      <c r="M38" s="141">
        <f t="shared" si="5"/>
        <v>337484504</v>
      </c>
      <c r="N38" s="158"/>
      <c r="O38" s="97"/>
      <c r="P38" s="97"/>
      <c r="Q38" s="106"/>
      <c r="R38" s="159"/>
      <c r="S38" s="80"/>
      <c r="T38" s="80"/>
      <c r="U38" s="80"/>
      <c r="V38" s="80"/>
      <c r="W38" s="80"/>
      <c r="X38" s="80"/>
      <c r="Y38" s="80"/>
      <c r="Z38" s="80"/>
      <c r="AA38" s="80"/>
      <c r="AB38" s="80"/>
      <c r="AC38" s="80"/>
      <c r="AD38" s="80"/>
      <c r="AE38" s="80"/>
      <c r="AF38" s="80"/>
      <c r="AG38" s="80"/>
      <c r="AH38" s="80"/>
      <c r="AI38" s="80"/>
      <c r="AJ38" s="80"/>
      <c r="AK38" s="80"/>
      <c r="AL38" s="80"/>
      <c r="AM38" s="80"/>
      <c r="AN38" s="80"/>
      <c r="AO38" s="80"/>
      <c r="AP38" s="80"/>
      <c r="AQ38" s="80"/>
      <c r="AR38" s="80"/>
      <c r="AS38" s="80"/>
      <c r="AT38" s="80"/>
      <c r="AU38" s="80"/>
      <c r="AV38" s="80"/>
      <c r="AW38" s="80"/>
      <c r="AX38" s="80"/>
      <c r="AY38" s="80"/>
      <c r="AZ38" s="80"/>
      <c r="BA38" s="80"/>
      <c r="BB38" s="80"/>
      <c r="BC38" s="80"/>
      <c r="BD38" s="80"/>
      <c r="BE38" s="80"/>
      <c r="BF38" s="80"/>
      <c r="BG38" s="80"/>
      <c r="BH38" s="80"/>
      <c r="BI38" s="80"/>
      <c r="BJ38" s="80"/>
      <c r="BK38" s="80"/>
      <c r="BL38" s="80">
        <v>1800000</v>
      </c>
      <c r="BM38" s="80"/>
      <c r="BN38" s="80"/>
      <c r="BO38" s="80"/>
      <c r="BP38" s="80"/>
      <c r="BQ38" s="80"/>
      <c r="BR38" s="80"/>
      <c r="BS38" s="80"/>
      <c r="BT38" s="80"/>
      <c r="BU38" s="80"/>
      <c r="BV38" s="80"/>
      <c r="BW38" s="80"/>
      <c r="BX38" s="80"/>
      <c r="BY38" s="80"/>
      <c r="BZ38" s="80"/>
      <c r="CA38" s="80"/>
      <c r="CB38" s="80"/>
      <c r="CC38" s="80"/>
      <c r="CD38" s="80"/>
      <c r="CE38" s="80"/>
      <c r="CF38" s="80"/>
      <c r="CG38" s="80"/>
      <c r="CH38" s="80"/>
      <c r="CI38" s="80"/>
      <c r="CJ38" s="80"/>
      <c r="CK38" s="80"/>
      <c r="CL38" s="80"/>
      <c r="CM38" s="80"/>
      <c r="CN38" s="80"/>
      <c r="CO38" s="80"/>
      <c r="CP38" s="80"/>
      <c r="CQ38" s="80"/>
      <c r="CR38" s="80"/>
      <c r="CS38" s="80"/>
      <c r="CT38" s="80"/>
      <c r="CU38" s="80"/>
      <c r="CV38" s="80"/>
      <c r="CW38" s="80"/>
      <c r="CX38" s="80"/>
      <c r="CY38" s="80"/>
      <c r="CZ38" s="80"/>
      <c r="DA38" s="80"/>
      <c r="DB38" s="80"/>
      <c r="DC38" s="80"/>
      <c r="DD38" s="80"/>
      <c r="DE38" s="80">
        <v>18000</v>
      </c>
      <c r="DF38" s="80"/>
      <c r="DG38" s="80"/>
      <c r="DH38" s="80"/>
      <c r="DI38" s="80"/>
      <c r="DJ38" s="80"/>
      <c r="DK38" s="80"/>
      <c r="DL38" s="80"/>
      <c r="DM38" s="80"/>
      <c r="DN38" s="80"/>
      <c r="DO38" s="80"/>
      <c r="DP38" s="80"/>
      <c r="DQ38" s="80"/>
      <c r="DR38" s="80"/>
      <c r="DS38" s="80"/>
      <c r="DT38" s="80"/>
      <c r="DU38" s="80"/>
      <c r="DV38" s="80"/>
      <c r="DW38" s="80"/>
      <c r="DX38" s="80"/>
      <c r="DY38" s="80"/>
      <c r="DZ38" s="80"/>
      <c r="EA38" s="80"/>
      <c r="EB38" s="80"/>
      <c r="EC38" s="80"/>
      <c r="ED38" s="80"/>
      <c r="EE38" s="80"/>
      <c r="EF38" s="80"/>
      <c r="EG38" s="80"/>
      <c r="EH38" s="80"/>
      <c r="EI38" s="80"/>
      <c r="EJ38" s="80"/>
      <c r="EK38" s="80"/>
      <c r="EL38" s="80"/>
      <c r="EM38" s="80"/>
      <c r="EN38" s="80"/>
      <c r="EO38" s="80"/>
      <c r="EP38" s="80"/>
      <c r="EQ38" s="80"/>
      <c r="ER38" s="80"/>
      <c r="ES38" s="80"/>
      <c r="ET38" s="80"/>
      <c r="EU38" s="80"/>
      <c r="EV38" s="80"/>
      <c r="EW38" s="80"/>
      <c r="EX38" s="80"/>
      <c r="EY38" s="80"/>
      <c r="EZ38" s="80"/>
      <c r="FA38" s="80"/>
      <c r="FB38" s="80"/>
      <c r="FC38" s="80"/>
      <c r="FD38" s="80"/>
      <c r="FE38" s="80"/>
      <c r="FF38" s="80"/>
      <c r="FG38" s="80"/>
      <c r="FH38" s="80"/>
      <c r="FI38" s="80"/>
      <c r="FJ38" s="80"/>
      <c r="FK38" s="80"/>
      <c r="FL38" s="80"/>
      <c r="FM38" s="80"/>
      <c r="FN38" s="80"/>
      <c r="FO38" s="80"/>
      <c r="FP38" s="80"/>
      <c r="FQ38" s="80"/>
      <c r="FR38" s="80"/>
      <c r="FS38" s="80"/>
      <c r="FT38" s="80"/>
      <c r="FU38" s="80"/>
      <c r="FV38" s="80"/>
      <c r="FW38" s="80"/>
      <c r="FX38" s="80"/>
      <c r="FY38" s="80"/>
      <c r="FZ38" s="80"/>
      <c r="GA38" s="80"/>
      <c r="GB38" s="80"/>
      <c r="GC38" s="80"/>
      <c r="GD38" s="80"/>
      <c r="GE38" s="80"/>
      <c r="GF38" s="80"/>
      <c r="GG38" s="80"/>
      <c r="GH38" s="80"/>
      <c r="GI38" s="80"/>
      <c r="GJ38" s="80"/>
      <c r="GK38" s="80"/>
      <c r="GL38" s="80"/>
      <c r="GM38" s="80"/>
      <c r="GN38" s="80"/>
      <c r="GO38" s="80"/>
      <c r="GP38" s="80"/>
      <c r="GQ38" s="80"/>
      <c r="GR38" s="80"/>
      <c r="GS38" s="80"/>
      <c r="GT38" s="80"/>
      <c r="GU38" s="80"/>
      <c r="GV38" s="80"/>
      <c r="GW38" s="80"/>
      <c r="GX38" s="80"/>
      <c r="GY38" s="80"/>
      <c r="GZ38" s="80"/>
      <c r="HA38" s="80"/>
      <c r="HB38" s="80"/>
      <c r="HC38" s="80"/>
      <c r="HD38" s="80"/>
      <c r="HE38" s="80"/>
      <c r="HF38" s="80">
        <v>1503000</v>
      </c>
      <c r="HG38" s="80"/>
      <c r="HH38" s="80"/>
      <c r="HI38" s="80"/>
      <c r="HJ38" s="80"/>
      <c r="HK38" s="80"/>
      <c r="HL38" s="80"/>
      <c r="HM38" s="80"/>
      <c r="HN38" s="80"/>
      <c r="HO38" s="80"/>
      <c r="HP38" s="80"/>
      <c r="HQ38" s="80"/>
      <c r="HR38" s="80"/>
      <c r="HS38" s="80"/>
      <c r="HT38" s="80"/>
      <c r="HU38" s="80"/>
      <c r="HV38" s="80"/>
      <c r="HW38" s="80"/>
      <c r="HX38" s="80"/>
      <c r="HY38" s="80"/>
    </row>
    <row r="39" spans="1:233" ht="97.5" customHeight="1">
      <c r="A39" s="157">
        <v>26</v>
      </c>
      <c r="B39" s="97" t="s">
        <v>223</v>
      </c>
      <c r="C39" s="97" t="s">
        <v>224</v>
      </c>
      <c r="D39" s="97" t="s">
        <v>576</v>
      </c>
      <c r="E39" s="98" t="s">
        <v>225</v>
      </c>
      <c r="F39" s="97" t="s">
        <v>69</v>
      </c>
      <c r="G39" s="110" t="s">
        <v>638</v>
      </c>
      <c r="H39" s="99" t="s">
        <v>226</v>
      </c>
      <c r="I39" s="106">
        <f>1100000*23198</f>
        <v>25517800000</v>
      </c>
      <c r="J39" s="99" t="s">
        <v>227</v>
      </c>
      <c r="K39" s="99">
        <f>51895*23198</f>
        <v>1203860210</v>
      </c>
      <c r="L39" s="97" t="s">
        <v>228</v>
      </c>
      <c r="M39" s="141">
        <f t="shared" si="5"/>
        <v>26721660210</v>
      </c>
      <c r="N39" s="158"/>
      <c r="O39" s="97"/>
      <c r="P39" s="97"/>
      <c r="Q39" s="106"/>
      <c r="R39" s="159"/>
      <c r="S39" s="80"/>
      <c r="T39" s="80"/>
      <c r="U39" s="80"/>
      <c r="V39" s="80"/>
      <c r="W39" s="80"/>
      <c r="X39" s="80"/>
      <c r="Y39" s="80"/>
      <c r="Z39" s="80"/>
      <c r="AA39" s="80"/>
      <c r="AB39" s="80"/>
      <c r="AC39" s="80"/>
      <c r="AD39" s="80"/>
      <c r="AE39" s="80"/>
      <c r="AF39" s="80"/>
      <c r="AG39" s="80"/>
      <c r="AH39" s="80"/>
      <c r="AI39" s="80"/>
      <c r="AJ39" s="80"/>
      <c r="AK39" s="80"/>
      <c r="AL39" s="80"/>
      <c r="AM39" s="80"/>
      <c r="AN39" s="80"/>
      <c r="AO39" s="80"/>
      <c r="AP39" s="80"/>
      <c r="AQ39" s="80"/>
      <c r="AR39" s="80"/>
      <c r="AS39" s="80"/>
      <c r="AT39" s="80"/>
      <c r="AU39" s="80"/>
      <c r="AV39" s="80"/>
      <c r="AW39" s="80"/>
      <c r="AX39" s="80"/>
      <c r="AY39" s="80"/>
      <c r="AZ39" s="80"/>
      <c r="BA39" s="80"/>
      <c r="BB39" s="80"/>
      <c r="BC39" s="80"/>
      <c r="BD39" s="80"/>
      <c r="BE39" s="80"/>
      <c r="BF39" s="80"/>
      <c r="BG39" s="80"/>
      <c r="BH39" s="80"/>
      <c r="BI39" s="80"/>
      <c r="BJ39" s="80"/>
      <c r="BK39" s="80"/>
      <c r="BL39" s="80"/>
      <c r="BM39" s="80"/>
      <c r="BN39" s="80"/>
      <c r="BO39" s="80"/>
      <c r="BP39" s="80"/>
      <c r="BQ39" s="80"/>
      <c r="BR39" s="80"/>
      <c r="BS39" s="80"/>
      <c r="BT39" s="80"/>
      <c r="BU39" s="80"/>
      <c r="BV39" s="80"/>
      <c r="BW39" s="80"/>
      <c r="BX39" s="80"/>
      <c r="BY39" s="80"/>
      <c r="BZ39" s="80"/>
      <c r="CA39" s="80"/>
      <c r="CB39" s="80"/>
      <c r="CC39" s="80"/>
      <c r="CD39" s="80"/>
      <c r="CE39" s="80"/>
      <c r="CF39" s="80"/>
      <c r="CG39" s="80"/>
      <c r="CH39" s="80"/>
      <c r="CI39" s="80"/>
      <c r="CJ39" s="80"/>
      <c r="CK39" s="80"/>
      <c r="CL39" s="80"/>
      <c r="CM39" s="80"/>
      <c r="CN39" s="80"/>
      <c r="CO39" s="80"/>
      <c r="CP39" s="80">
        <v>77</v>
      </c>
      <c r="CQ39" s="80"/>
      <c r="CR39" s="80"/>
      <c r="CS39" s="80" t="s">
        <v>226</v>
      </c>
      <c r="CT39" s="80">
        <v>25455100000</v>
      </c>
      <c r="CU39" s="80"/>
      <c r="CV39" s="80"/>
      <c r="CW39" s="80"/>
      <c r="CX39" s="80"/>
      <c r="CY39" s="80"/>
      <c r="CZ39" s="80"/>
      <c r="DA39" s="80"/>
      <c r="DB39" s="80"/>
      <c r="DC39" s="80"/>
      <c r="DD39" s="80"/>
      <c r="DE39" s="80"/>
      <c r="DF39" s="80"/>
      <c r="DG39" s="80"/>
      <c r="DH39" s="80"/>
      <c r="DI39" s="80"/>
      <c r="DJ39" s="80"/>
      <c r="DK39" s="80"/>
      <c r="DL39" s="80"/>
      <c r="DM39" s="80"/>
      <c r="DN39" s="80"/>
      <c r="DO39" s="80"/>
      <c r="DP39" s="80"/>
      <c r="DQ39" s="80"/>
      <c r="DR39" s="80"/>
      <c r="DS39" s="80"/>
      <c r="DT39" s="80"/>
      <c r="DU39" s="80"/>
      <c r="DV39" s="80"/>
      <c r="DW39" s="80"/>
      <c r="DX39" s="80"/>
      <c r="DY39" s="80"/>
      <c r="DZ39" s="80"/>
      <c r="EA39" s="80"/>
      <c r="EB39" s="80"/>
      <c r="EC39" s="80"/>
      <c r="ED39" s="80"/>
      <c r="EE39" s="80"/>
      <c r="EF39" s="80"/>
      <c r="EG39" s="80"/>
      <c r="EH39" s="80"/>
      <c r="EI39" s="80"/>
      <c r="EJ39" s="80"/>
      <c r="EK39" s="80"/>
      <c r="EL39" s="80"/>
      <c r="EM39" s="80"/>
      <c r="EN39" s="80"/>
      <c r="EO39" s="80"/>
      <c r="EP39" s="80"/>
      <c r="EQ39" s="80"/>
      <c r="ER39" s="80"/>
      <c r="ES39" s="80"/>
      <c r="ET39" s="80"/>
      <c r="EU39" s="80"/>
      <c r="EV39" s="80"/>
      <c r="EW39" s="80"/>
      <c r="EX39" s="80"/>
      <c r="EY39" s="80"/>
      <c r="EZ39" s="80"/>
      <c r="FA39" s="80"/>
      <c r="FB39" s="80"/>
      <c r="FC39" s="80"/>
      <c r="FD39" s="80"/>
      <c r="FE39" s="80"/>
      <c r="FF39" s="80"/>
      <c r="FG39" s="80"/>
      <c r="FH39" s="80"/>
      <c r="FI39" s="80"/>
      <c r="FJ39" s="80"/>
      <c r="FK39" s="80"/>
      <c r="FL39" s="80"/>
      <c r="FM39" s="80"/>
      <c r="FN39" s="80"/>
      <c r="FO39" s="80"/>
      <c r="FP39" s="80"/>
      <c r="FQ39" s="80"/>
      <c r="FR39" s="80"/>
      <c r="FS39" s="80"/>
      <c r="FT39" s="80"/>
      <c r="FU39" s="80"/>
      <c r="FV39" s="80"/>
      <c r="FW39" s="80"/>
      <c r="FX39" s="80"/>
      <c r="FY39" s="80"/>
      <c r="FZ39" s="80"/>
      <c r="GA39" s="80"/>
      <c r="GB39" s="80"/>
      <c r="GC39" s="80"/>
      <c r="GD39" s="80"/>
      <c r="GE39" s="80"/>
      <c r="GF39" s="80"/>
      <c r="GG39" s="80"/>
      <c r="GH39" s="80"/>
      <c r="GI39" s="80"/>
      <c r="GJ39" s="80"/>
      <c r="GK39" s="80"/>
      <c r="GL39" s="80"/>
      <c r="GM39" s="80"/>
      <c r="GN39" s="80"/>
      <c r="GO39" s="80"/>
      <c r="GP39" s="80"/>
      <c r="GQ39" s="80"/>
      <c r="GR39" s="80"/>
      <c r="GS39" s="80"/>
      <c r="GT39" s="80"/>
      <c r="GU39" s="80"/>
      <c r="GV39" s="80"/>
      <c r="GW39" s="80"/>
      <c r="GX39" s="80"/>
      <c r="GY39" s="80"/>
      <c r="GZ39" s="80"/>
      <c r="HA39" s="80"/>
      <c r="HB39" s="80"/>
      <c r="HC39" s="80"/>
      <c r="HD39" s="80"/>
      <c r="HE39" s="80"/>
      <c r="HF39" s="80"/>
      <c r="HG39" s="80"/>
      <c r="HH39" s="80"/>
      <c r="HI39" s="80"/>
      <c r="HJ39" s="80"/>
      <c r="HK39" s="80"/>
      <c r="HL39" s="80"/>
      <c r="HM39" s="80"/>
      <c r="HN39" s="80"/>
      <c r="HO39" s="80"/>
      <c r="HP39" s="80"/>
      <c r="HQ39" s="80"/>
      <c r="HR39" s="80"/>
      <c r="HS39" s="80"/>
      <c r="HT39" s="80"/>
      <c r="HU39" s="80"/>
      <c r="HV39" s="80"/>
      <c r="HW39" s="80"/>
      <c r="HX39" s="80"/>
      <c r="HY39" s="80"/>
    </row>
    <row r="40" spans="1:233" ht="71.25" customHeight="1">
      <c r="A40" s="157">
        <v>27</v>
      </c>
      <c r="B40" s="97" t="s">
        <v>229</v>
      </c>
      <c r="C40" s="97" t="s">
        <v>230</v>
      </c>
      <c r="D40" s="97" t="s">
        <v>577</v>
      </c>
      <c r="E40" s="98" t="s">
        <v>231</v>
      </c>
      <c r="F40" s="97" t="s">
        <v>69</v>
      </c>
      <c r="G40" s="110" t="s">
        <v>638</v>
      </c>
      <c r="H40" s="99" t="s">
        <v>232</v>
      </c>
      <c r="I40" s="106">
        <f>118838.08*23198</f>
        <v>2756805779.8400002</v>
      </c>
      <c r="J40" s="99" t="s">
        <v>233</v>
      </c>
      <c r="K40" s="99">
        <f>12932*23198</f>
        <v>299996536</v>
      </c>
      <c r="L40" s="97" t="s">
        <v>234</v>
      </c>
      <c r="M40" s="141">
        <f t="shared" si="5"/>
        <v>3056802315.8400002</v>
      </c>
      <c r="N40" s="158"/>
      <c r="O40" s="97"/>
      <c r="P40" s="97"/>
      <c r="Q40" s="106"/>
      <c r="R40" s="159"/>
      <c r="S40" s="80"/>
      <c r="T40" s="80"/>
      <c r="U40" s="80"/>
      <c r="V40" s="80"/>
      <c r="W40" s="80"/>
      <c r="X40" s="80"/>
      <c r="Y40" s="80"/>
      <c r="Z40" s="80"/>
      <c r="AA40" s="80"/>
      <c r="AB40" s="80"/>
      <c r="AC40" s="80"/>
      <c r="AD40" s="80"/>
      <c r="AE40" s="80"/>
      <c r="AF40" s="80"/>
      <c r="AG40" s="80"/>
      <c r="AH40" s="80"/>
      <c r="AI40" s="80"/>
      <c r="AJ40" s="80"/>
      <c r="AK40" s="80"/>
      <c r="AL40" s="80"/>
      <c r="AM40" s="80"/>
      <c r="AN40" s="80"/>
      <c r="AO40" s="80"/>
      <c r="AP40" s="80"/>
      <c r="AQ40" s="80"/>
      <c r="AR40" s="80"/>
      <c r="AS40" s="80"/>
      <c r="AT40" s="80"/>
      <c r="AU40" s="80"/>
      <c r="AV40" s="80"/>
      <c r="AW40" s="80"/>
      <c r="AX40" s="80"/>
      <c r="AY40" s="80"/>
      <c r="AZ40" s="80"/>
      <c r="BA40" s="80"/>
      <c r="BB40" s="80"/>
      <c r="BC40" s="80"/>
      <c r="BD40" s="80"/>
      <c r="BE40" s="80"/>
      <c r="BF40" s="80"/>
      <c r="BG40" s="80"/>
      <c r="BH40" s="80"/>
      <c r="BI40" s="80"/>
      <c r="BJ40" s="80"/>
      <c r="BK40" s="80"/>
      <c r="BL40" s="80"/>
      <c r="BM40" s="80"/>
      <c r="BN40" s="80"/>
      <c r="BO40" s="80"/>
      <c r="BP40" s="80"/>
      <c r="BQ40" s="80"/>
      <c r="BR40" s="80"/>
      <c r="BS40" s="80"/>
      <c r="BT40" s="80"/>
      <c r="BU40" s="80"/>
      <c r="BV40" s="80"/>
      <c r="BW40" s="80"/>
      <c r="BX40" s="80"/>
      <c r="BY40" s="80"/>
      <c r="BZ40" s="80"/>
      <c r="CA40" s="80"/>
      <c r="CB40" s="80"/>
      <c r="CC40" s="80"/>
      <c r="CD40" s="80"/>
      <c r="CE40" s="80"/>
      <c r="CF40" s="80"/>
      <c r="CG40" s="80"/>
      <c r="CH40" s="80"/>
      <c r="CI40" s="80"/>
      <c r="CJ40" s="80"/>
      <c r="CK40" s="80"/>
      <c r="CL40" s="80"/>
      <c r="CM40" s="80"/>
      <c r="CN40" s="80"/>
      <c r="CO40" s="80"/>
      <c r="CP40" s="80">
        <v>8</v>
      </c>
      <c r="CQ40" s="80"/>
      <c r="CR40" s="80"/>
      <c r="CS40" s="80">
        <v>118838.08</v>
      </c>
      <c r="CT40" s="80">
        <v>2756805779.8400002</v>
      </c>
      <c r="CU40" s="80"/>
      <c r="CV40" s="80"/>
      <c r="CW40" s="80"/>
      <c r="CX40" s="80"/>
      <c r="CY40" s="80"/>
      <c r="CZ40" s="80"/>
      <c r="DA40" s="80"/>
      <c r="DB40" s="80"/>
      <c r="DC40" s="80"/>
      <c r="DD40" s="80"/>
      <c r="DE40" s="80"/>
      <c r="DF40" s="80"/>
      <c r="DG40" s="80"/>
      <c r="DH40" s="80"/>
      <c r="DI40" s="80"/>
      <c r="DJ40" s="80"/>
      <c r="DK40" s="80"/>
      <c r="DL40" s="80"/>
      <c r="DM40" s="80"/>
      <c r="DN40" s="80"/>
      <c r="DO40" s="80"/>
      <c r="DP40" s="80"/>
      <c r="DQ40" s="80"/>
      <c r="DR40" s="80"/>
      <c r="DS40" s="80"/>
      <c r="DT40" s="80"/>
      <c r="DU40" s="80"/>
      <c r="DV40" s="80"/>
      <c r="DW40" s="80"/>
      <c r="DX40" s="80"/>
      <c r="DY40" s="80"/>
      <c r="DZ40" s="80"/>
      <c r="EA40" s="80"/>
      <c r="EB40" s="80"/>
      <c r="EC40" s="80"/>
      <c r="ED40" s="80"/>
      <c r="EE40" s="80"/>
      <c r="EF40" s="80"/>
      <c r="EG40" s="80"/>
      <c r="EH40" s="80"/>
      <c r="EI40" s="80"/>
      <c r="EJ40" s="80"/>
      <c r="EK40" s="80"/>
      <c r="EL40" s="80"/>
      <c r="EM40" s="80"/>
      <c r="EN40" s="80"/>
      <c r="EO40" s="80"/>
      <c r="EP40" s="80"/>
      <c r="EQ40" s="80"/>
      <c r="ER40" s="80"/>
      <c r="ES40" s="80"/>
      <c r="ET40" s="80"/>
      <c r="EU40" s="80"/>
      <c r="EV40" s="80"/>
      <c r="EW40" s="80"/>
      <c r="EX40" s="80"/>
      <c r="EY40" s="80"/>
      <c r="EZ40" s="80"/>
      <c r="FA40" s="80"/>
      <c r="FB40" s="80"/>
      <c r="FC40" s="80"/>
      <c r="FD40" s="80"/>
      <c r="FE40" s="80"/>
      <c r="FF40" s="80"/>
      <c r="FG40" s="80"/>
      <c r="FH40" s="80"/>
      <c r="FI40" s="80"/>
      <c r="FJ40" s="80"/>
      <c r="FK40" s="80"/>
      <c r="FL40" s="80"/>
      <c r="FM40" s="80"/>
      <c r="FN40" s="80"/>
      <c r="FO40" s="80"/>
      <c r="FP40" s="80"/>
      <c r="FQ40" s="80"/>
      <c r="FR40" s="80"/>
      <c r="FS40" s="80"/>
      <c r="FT40" s="80"/>
      <c r="FU40" s="80"/>
      <c r="FV40" s="80"/>
      <c r="FW40" s="80"/>
      <c r="FX40" s="80"/>
      <c r="FY40" s="80"/>
      <c r="FZ40" s="80"/>
      <c r="GA40" s="80"/>
      <c r="GB40" s="80"/>
      <c r="GC40" s="80"/>
      <c r="GD40" s="80"/>
      <c r="GE40" s="80"/>
      <c r="GF40" s="80"/>
      <c r="GG40" s="80"/>
      <c r="GH40" s="80"/>
      <c r="GI40" s="80"/>
      <c r="GJ40" s="80"/>
      <c r="GK40" s="80"/>
      <c r="GL40" s="80"/>
      <c r="GM40" s="80"/>
      <c r="GN40" s="80"/>
      <c r="GO40" s="80"/>
      <c r="GP40" s="80"/>
      <c r="GQ40" s="80"/>
      <c r="GR40" s="80"/>
      <c r="GS40" s="80"/>
      <c r="GT40" s="80"/>
      <c r="GU40" s="80"/>
      <c r="GV40" s="80"/>
      <c r="GW40" s="80"/>
      <c r="GX40" s="80"/>
      <c r="GY40" s="80"/>
      <c r="GZ40" s="80"/>
      <c r="HA40" s="80"/>
      <c r="HB40" s="80"/>
      <c r="HC40" s="80"/>
      <c r="HD40" s="80"/>
      <c r="HE40" s="80"/>
      <c r="HF40" s="80"/>
      <c r="HG40" s="80"/>
      <c r="HH40" s="80"/>
      <c r="HI40" s="80"/>
      <c r="HJ40" s="80"/>
      <c r="HK40" s="80"/>
      <c r="HL40" s="80"/>
      <c r="HM40" s="80"/>
      <c r="HN40" s="80"/>
      <c r="HO40" s="80"/>
      <c r="HP40" s="80"/>
      <c r="HQ40" s="80"/>
      <c r="HR40" s="80"/>
      <c r="HS40" s="80"/>
      <c r="HT40" s="80"/>
      <c r="HU40" s="80"/>
      <c r="HV40" s="80"/>
      <c r="HW40" s="80"/>
      <c r="HX40" s="80"/>
      <c r="HY40" s="80"/>
    </row>
    <row r="41" spans="1:233" ht="79.5" customHeight="1">
      <c r="A41" s="157">
        <v>28</v>
      </c>
      <c r="B41" s="97" t="s">
        <v>235</v>
      </c>
      <c r="C41" s="97" t="s">
        <v>236</v>
      </c>
      <c r="D41" s="97" t="s">
        <v>578</v>
      </c>
      <c r="E41" s="98" t="s">
        <v>237</v>
      </c>
      <c r="F41" s="97" t="s">
        <v>69</v>
      </c>
      <c r="G41" s="97" t="s">
        <v>641</v>
      </c>
      <c r="H41" s="99"/>
      <c r="I41" s="106"/>
      <c r="J41" s="99" t="s">
        <v>238</v>
      </c>
      <c r="K41" s="99">
        <f>128595*23198</f>
        <v>2983146810</v>
      </c>
      <c r="L41" s="99"/>
      <c r="M41" s="141">
        <f t="shared" si="5"/>
        <v>2983146810</v>
      </c>
      <c r="N41" s="158"/>
      <c r="O41" s="97"/>
      <c r="P41" s="97"/>
      <c r="Q41" s="106"/>
      <c r="R41" s="159"/>
      <c r="S41" s="80"/>
      <c r="T41" s="80"/>
      <c r="U41" s="80"/>
      <c r="V41" s="80"/>
      <c r="W41" s="80"/>
      <c r="X41" s="80"/>
      <c r="Y41" s="80"/>
      <c r="Z41" s="80"/>
      <c r="AA41" s="80"/>
      <c r="AB41" s="80"/>
      <c r="AC41" s="80"/>
      <c r="AD41" s="80"/>
      <c r="AE41" s="80"/>
      <c r="AF41" s="80"/>
      <c r="AG41" s="80"/>
      <c r="AH41" s="80"/>
      <c r="AI41" s="80"/>
      <c r="AJ41" s="80"/>
      <c r="AK41" s="80"/>
      <c r="AL41" s="80"/>
      <c r="AM41" s="80"/>
      <c r="AN41" s="80"/>
      <c r="AO41" s="80"/>
      <c r="AP41" s="80"/>
      <c r="AQ41" s="80"/>
      <c r="AR41" s="80"/>
      <c r="AS41" s="80"/>
      <c r="AT41" s="80"/>
      <c r="AU41" s="80"/>
      <c r="AV41" s="80"/>
      <c r="AW41" s="80"/>
      <c r="AX41" s="80"/>
      <c r="AY41" s="80"/>
      <c r="AZ41" s="80"/>
      <c r="BA41" s="80"/>
      <c r="BB41" s="80"/>
      <c r="BC41" s="80"/>
      <c r="BD41" s="80"/>
      <c r="BE41" s="80"/>
      <c r="BF41" s="80"/>
      <c r="BG41" s="80"/>
      <c r="BH41" s="80"/>
      <c r="BI41" s="80"/>
      <c r="BJ41" s="80"/>
      <c r="BK41" s="80"/>
      <c r="BL41" s="80"/>
      <c r="BM41" s="80"/>
      <c r="BN41" s="80"/>
      <c r="BO41" s="80"/>
      <c r="BP41" s="80"/>
      <c r="BQ41" s="80"/>
      <c r="BR41" s="80"/>
      <c r="BS41" s="80"/>
      <c r="BT41" s="80"/>
      <c r="BU41" s="80"/>
      <c r="BV41" s="80"/>
      <c r="BW41" s="80"/>
      <c r="BX41" s="80"/>
      <c r="BY41" s="80"/>
      <c r="BZ41" s="80"/>
      <c r="CA41" s="80"/>
      <c r="CB41" s="80"/>
      <c r="CC41" s="80"/>
      <c r="CD41" s="80"/>
      <c r="CE41" s="80"/>
      <c r="CF41" s="80"/>
      <c r="CG41" s="80"/>
      <c r="CH41" s="80"/>
      <c r="CI41" s="80"/>
      <c r="CJ41" s="80"/>
      <c r="CK41" s="80"/>
      <c r="CL41" s="80"/>
      <c r="CM41" s="80"/>
      <c r="CN41" s="80"/>
      <c r="CO41" s="80"/>
      <c r="CP41" s="80"/>
      <c r="CQ41" s="80"/>
      <c r="CR41" s="80"/>
      <c r="CS41" s="80"/>
      <c r="CT41" s="80"/>
      <c r="CU41" s="80"/>
      <c r="CV41" s="80"/>
      <c r="CW41" s="80"/>
      <c r="CX41" s="80"/>
      <c r="CY41" s="80"/>
      <c r="CZ41" s="80"/>
      <c r="DA41" s="80"/>
      <c r="DB41" s="80"/>
      <c r="DC41" s="80"/>
      <c r="DD41" s="80"/>
      <c r="DE41" s="80"/>
      <c r="DF41" s="80"/>
      <c r="DG41" s="80"/>
      <c r="DH41" s="80"/>
      <c r="DI41" s="80"/>
      <c r="DJ41" s="80"/>
      <c r="DK41" s="80"/>
      <c r="DL41" s="80"/>
      <c r="DM41" s="80"/>
      <c r="DN41" s="80"/>
      <c r="DO41" s="80"/>
      <c r="DP41" s="80"/>
      <c r="DQ41" s="80"/>
      <c r="DR41" s="80"/>
      <c r="DS41" s="80"/>
      <c r="DT41" s="80"/>
      <c r="DU41" s="80"/>
      <c r="DV41" s="80"/>
      <c r="DW41" s="80"/>
      <c r="DX41" s="80"/>
      <c r="DY41" s="80"/>
      <c r="DZ41" s="80"/>
      <c r="EA41" s="80"/>
      <c r="EB41" s="80"/>
      <c r="EC41" s="80"/>
      <c r="ED41" s="80"/>
      <c r="EE41" s="80"/>
      <c r="EF41" s="80"/>
      <c r="EG41" s="80"/>
      <c r="EH41" s="80"/>
      <c r="EI41" s="80"/>
      <c r="EJ41" s="80"/>
      <c r="EK41" s="80"/>
      <c r="EL41" s="80"/>
      <c r="EM41" s="80"/>
      <c r="EN41" s="80"/>
      <c r="EO41" s="80"/>
      <c r="EP41" s="80"/>
      <c r="EQ41" s="80"/>
      <c r="ER41" s="80"/>
      <c r="ES41" s="80"/>
      <c r="ET41" s="80"/>
      <c r="EU41" s="80"/>
      <c r="EV41" s="80"/>
      <c r="EW41" s="80"/>
      <c r="EX41" s="80"/>
      <c r="EY41" s="80"/>
      <c r="EZ41" s="80"/>
      <c r="FA41" s="80"/>
      <c r="FB41" s="80"/>
      <c r="FC41" s="80"/>
      <c r="FD41" s="80"/>
      <c r="FE41" s="80"/>
      <c r="FF41" s="80"/>
      <c r="FG41" s="80"/>
      <c r="FH41" s="80"/>
      <c r="FI41" s="80"/>
      <c r="FJ41" s="80"/>
      <c r="FK41" s="80"/>
      <c r="FL41" s="80"/>
      <c r="FM41" s="80"/>
      <c r="FN41" s="80"/>
      <c r="FO41" s="80"/>
      <c r="FP41" s="80"/>
      <c r="FQ41" s="80"/>
      <c r="FR41" s="80"/>
      <c r="FS41" s="80"/>
      <c r="FT41" s="80"/>
      <c r="FU41" s="80"/>
      <c r="FV41" s="80"/>
      <c r="FW41" s="80"/>
      <c r="FX41" s="80"/>
      <c r="FY41" s="80"/>
      <c r="FZ41" s="80"/>
      <c r="GA41" s="80"/>
      <c r="GB41" s="80"/>
      <c r="GC41" s="80"/>
      <c r="GD41" s="80"/>
      <c r="GE41" s="80"/>
      <c r="GF41" s="80"/>
      <c r="GG41" s="80"/>
      <c r="GH41" s="80"/>
      <c r="GI41" s="80"/>
      <c r="GJ41" s="80"/>
      <c r="GK41" s="80"/>
      <c r="GL41" s="80"/>
      <c r="GM41" s="80"/>
      <c r="GN41" s="80"/>
      <c r="GO41" s="80"/>
      <c r="GP41" s="80"/>
      <c r="GQ41" s="80"/>
      <c r="GR41" s="80"/>
      <c r="GS41" s="80"/>
      <c r="GT41" s="80"/>
      <c r="GU41" s="80"/>
      <c r="GV41" s="80"/>
      <c r="GW41" s="80"/>
      <c r="GX41" s="80"/>
      <c r="GY41" s="80"/>
      <c r="GZ41" s="80"/>
      <c r="HA41" s="80"/>
      <c r="HB41" s="80"/>
      <c r="HC41" s="80"/>
      <c r="HD41" s="80"/>
      <c r="HE41" s="80"/>
      <c r="HF41" s="80">
        <v>29759500</v>
      </c>
      <c r="HG41" s="80"/>
      <c r="HH41" s="80"/>
      <c r="HI41" s="80"/>
      <c r="HJ41" s="80"/>
      <c r="HK41" s="80"/>
      <c r="HL41" s="80"/>
      <c r="HM41" s="80"/>
      <c r="HN41" s="80"/>
      <c r="HO41" s="80"/>
      <c r="HP41" s="80"/>
      <c r="HQ41" s="80"/>
      <c r="HR41" s="80"/>
      <c r="HS41" s="80"/>
      <c r="HT41" s="80"/>
      <c r="HU41" s="80"/>
      <c r="HV41" s="80"/>
      <c r="HW41" s="80"/>
      <c r="HX41" s="80"/>
      <c r="HY41" s="80"/>
    </row>
    <row r="42" spans="1:233" ht="96.75" customHeight="1">
      <c r="A42" s="157">
        <v>29</v>
      </c>
      <c r="B42" s="97" t="s">
        <v>239</v>
      </c>
      <c r="C42" s="97" t="s">
        <v>240</v>
      </c>
      <c r="D42" s="97" t="s">
        <v>579</v>
      </c>
      <c r="E42" s="98" t="s">
        <v>241</v>
      </c>
      <c r="F42" s="97" t="s">
        <v>69</v>
      </c>
      <c r="G42" s="97" t="s">
        <v>637</v>
      </c>
      <c r="H42" s="99" t="s">
        <v>242</v>
      </c>
      <c r="I42" s="106">
        <f>1293900*23198</f>
        <v>30015892200</v>
      </c>
      <c r="J42" s="99" t="s">
        <v>243</v>
      </c>
      <c r="K42" s="99">
        <f>5873*23198</f>
        <v>136241854</v>
      </c>
      <c r="L42" s="99" t="s">
        <v>244</v>
      </c>
      <c r="M42" s="141">
        <f t="shared" si="5"/>
        <v>30152134054</v>
      </c>
      <c r="N42" s="158"/>
      <c r="O42" s="97"/>
      <c r="P42" s="97"/>
      <c r="Q42" s="106"/>
      <c r="R42" s="159"/>
      <c r="S42" s="80"/>
      <c r="T42" s="80"/>
      <c r="U42" s="80"/>
      <c r="V42" s="80"/>
      <c r="W42" s="80"/>
      <c r="X42" s="80"/>
      <c r="Y42" s="80"/>
      <c r="Z42" s="80"/>
      <c r="AA42" s="80"/>
      <c r="AB42" s="80"/>
      <c r="AC42" s="80"/>
      <c r="AD42" s="80"/>
      <c r="AE42" s="80"/>
      <c r="AF42" s="80"/>
      <c r="AG42" s="80"/>
      <c r="AH42" s="80"/>
      <c r="AI42" s="80"/>
      <c r="AJ42" s="80"/>
      <c r="AK42" s="80"/>
      <c r="AL42" s="80"/>
      <c r="AM42" s="80"/>
      <c r="AN42" s="80"/>
      <c r="AO42" s="80"/>
      <c r="AP42" s="80"/>
      <c r="AQ42" s="80"/>
      <c r="AR42" s="80"/>
      <c r="AS42" s="80"/>
      <c r="AT42" s="80"/>
      <c r="AU42" s="80"/>
      <c r="AV42" s="80"/>
      <c r="AW42" s="80"/>
      <c r="AX42" s="80"/>
      <c r="AY42" s="80"/>
      <c r="AZ42" s="80"/>
      <c r="BA42" s="80"/>
      <c r="BB42" s="80"/>
      <c r="BC42" s="80"/>
      <c r="BD42" s="80"/>
      <c r="BE42" s="80"/>
      <c r="BF42" s="80"/>
      <c r="BG42" s="80"/>
      <c r="BH42" s="80"/>
      <c r="BI42" s="80"/>
      <c r="BJ42" s="80"/>
      <c r="BK42" s="80"/>
      <c r="BL42" s="80"/>
      <c r="BM42" s="80"/>
      <c r="BN42" s="80"/>
      <c r="BO42" s="80"/>
      <c r="BP42" s="80"/>
      <c r="BQ42" s="80"/>
      <c r="BR42" s="80"/>
      <c r="BS42" s="80"/>
      <c r="BT42" s="80"/>
      <c r="BU42" s="80"/>
      <c r="BV42" s="80"/>
      <c r="BW42" s="80"/>
      <c r="BX42" s="80"/>
      <c r="BY42" s="80"/>
      <c r="BZ42" s="80"/>
      <c r="CA42" s="80"/>
      <c r="CB42" s="80"/>
      <c r="CC42" s="80"/>
      <c r="CD42" s="80"/>
      <c r="CE42" s="80"/>
      <c r="CF42" s="80"/>
      <c r="CG42" s="80"/>
      <c r="CH42" s="80"/>
      <c r="CI42" s="80"/>
      <c r="CJ42" s="80"/>
      <c r="CK42" s="80"/>
      <c r="CL42" s="80"/>
      <c r="CM42" s="80"/>
      <c r="CN42" s="80"/>
      <c r="CO42" s="80"/>
      <c r="CP42" s="80"/>
      <c r="CQ42" s="80"/>
      <c r="CR42" s="80"/>
      <c r="CS42" s="80"/>
      <c r="CT42" s="80"/>
      <c r="CU42" s="80"/>
      <c r="CV42" s="80"/>
      <c r="CW42" s="80"/>
      <c r="CX42" s="80"/>
      <c r="CY42" s="80"/>
      <c r="CZ42" s="80"/>
      <c r="DA42" s="80"/>
      <c r="DB42" s="80"/>
      <c r="DC42" s="80"/>
      <c r="DD42" s="80"/>
      <c r="DE42" s="80"/>
      <c r="DF42" s="80"/>
      <c r="DG42" s="80"/>
      <c r="DH42" s="80"/>
      <c r="DI42" s="80"/>
      <c r="DJ42" s="80"/>
      <c r="DK42" s="80"/>
      <c r="DL42" s="80"/>
      <c r="DM42" s="80"/>
      <c r="DN42" s="80"/>
      <c r="DO42" s="80"/>
      <c r="DP42" s="80"/>
      <c r="DQ42" s="80"/>
      <c r="DR42" s="80"/>
      <c r="DS42" s="80"/>
      <c r="DT42" s="80"/>
      <c r="DU42" s="80"/>
      <c r="DV42" s="80"/>
      <c r="DW42" s="80"/>
      <c r="DX42" s="80"/>
      <c r="DY42" s="80"/>
      <c r="DZ42" s="80"/>
      <c r="EA42" s="80"/>
      <c r="EB42" s="80"/>
      <c r="EC42" s="80"/>
      <c r="ED42" s="80"/>
      <c r="EE42" s="80"/>
      <c r="EF42" s="80"/>
      <c r="EG42" s="80"/>
      <c r="EH42" s="80"/>
      <c r="EI42" s="80"/>
      <c r="EJ42" s="80"/>
      <c r="EK42" s="80"/>
      <c r="EL42" s="80"/>
      <c r="EM42" s="80"/>
      <c r="EN42" s="80"/>
      <c r="EO42" s="80"/>
      <c r="EP42" s="80"/>
      <c r="EQ42" s="80"/>
      <c r="ER42" s="80"/>
      <c r="ES42" s="80"/>
      <c r="ET42" s="80"/>
      <c r="EU42" s="80"/>
      <c r="EV42" s="80"/>
      <c r="EW42" s="80"/>
      <c r="EX42" s="80"/>
      <c r="EY42" s="80"/>
      <c r="EZ42" s="80"/>
      <c r="FA42" s="80"/>
      <c r="FB42" s="80"/>
      <c r="FC42" s="80"/>
      <c r="FD42" s="80"/>
      <c r="FE42" s="80"/>
      <c r="FF42" s="80"/>
      <c r="FG42" s="80"/>
      <c r="FH42" s="80"/>
      <c r="FI42" s="80"/>
      <c r="FJ42" s="80"/>
      <c r="FK42" s="80"/>
      <c r="FL42" s="80"/>
      <c r="FM42" s="80"/>
      <c r="FN42" s="80"/>
      <c r="FO42" s="80"/>
      <c r="FP42" s="80"/>
      <c r="FQ42" s="80"/>
      <c r="FR42" s="80"/>
      <c r="FS42" s="80"/>
      <c r="FT42" s="80"/>
      <c r="FU42" s="80"/>
      <c r="FV42" s="80"/>
      <c r="FW42" s="80"/>
      <c r="FX42" s="80"/>
      <c r="FY42" s="80"/>
      <c r="FZ42" s="80"/>
      <c r="GA42" s="80"/>
      <c r="GB42" s="80"/>
      <c r="GC42" s="80"/>
      <c r="GD42" s="80"/>
      <c r="GE42" s="80"/>
      <c r="GF42" s="80"/>
      <c r="GG42" s="80"/>
      <c r="GH42" s="80"/>
      <c r="GI42" s="80"/>
      <c r="GJ42" s="80"/>
      <c r="GK42" s="80"/>
      <c r="GL42" s="80"/>
      <c r="GM42" s="80"/>
      <c r="GN42" s="80"/>
      <c r="GO42" s="80"/>
      <c r="GP42" s="80"/>
      <c r="GQ42" s="80"/>
      <c r="GR42" s="80"/>
      <c r="GS42" s="80"/>
      <c r="GT42" s="80"/>
      <c r="GU42" s="80"/>
      <c r="GV42" s="80"/>
      <c r="GW42" s="80"/>
      <c r="GX42" s="80"/>
      <c r="GY42" s="80"/>
      <c r="GZ42" s="80"/>
      <c r="HA42" s="80"/>
      <c r="HB42" s="80"/>
      <c r="HC42" s="80"/>
      <c r="HD42" s="80"/>
      <c r="HE42" s="80"/>
      <c r="HF42" s="80">
        <v>210000</v>
      </c>
      <c r="HG42" s="80"/>
      <c r="HH42" s="80"/>
      <c r="HI42" s="80"/>
      <c r="HJ42" s="80"/>
      <c r="HK42" s="80"/>
      <c r="HL42" s="80"/>
      <c r="HM42" s="80"/>
      <c r="HN42" s="80"/>
      <c r="HO42" s="80"/>
      <c r="HP42" s="80">
        <v>40800</v>
      </c>
      <c r="HQ42" s="80"/>
      <c r="HR42" s="80"/>
      <c r="HS42" s="80"/>
      <c r="HT42" s="80"/>
      <c r="HU42" s="80"/>
      <c r="HV42" s="80"/>
      <c r="HW42" s="80"/>
      <c r="HX42" s="80"/>
      <c r="HY42" s="80"/>
    </row>
    <row r="43" spans="1:233" s="84" customFormat="1" ht="115.5" customHeight="1">
      <c r="A43" s="167">
        <v>30</v>
      </c>
      <c r="B43" s="110" t="s">
        <v>239</v>
      </c>
      <c r="C43" s="110" t="s">
        <v>245</v>
      </c>
      <c r="D43" s="110" t="s">
        <v>580</v>
      </c>
      <c r="E43" s="111" t="s">
        <v>246</v>
      </c>
      <c r="F43" s="110" t="s">
        <v>247</v>
      </c>
      <c r="G43" s="111" t="s">
        <v>248</v>
      </c>
      <c r="H43" s="112"/>
      <c r="I43" s="113"/>
      <c r="J43" s="112"/>
      <c r="K43" s="112"/>
      <c r="L43" s="112"/>
      <c r="M43" s="141">
        <f t="shared" si="5"/>
        <v>0</v>
      </c>
      <c r="N43" s="168">
        <v>9000</v>
      </c>
      <c r="O43" s="110"/>
      <c r="P43" s="110"/>
      <c r="Q43" s="113"/>
      <c r="R43" s="169"/>
      <c r="S43" s="82"/>
      <c r="T43" s="82"/>
      <c r="U43" s="82"/>
      <c r="V43" s="82"/>
      <c r="W43" s="82"/>
      <c r="X43" s="82">
        <v>12000</v>
      </c>
      <c r="Y43" s="82"/>
      <c r="Z43" s="82"/>
      <c r="AA43" s="82"/>
      <c r="AB43" s="82"/>
      <c r="AC43" s="82"/>
      <c r="AD43" s="82"/>
      <c r="AE43" s="82"/>
      <c r="AF43" s="82"/>
      <c r="AG43" s="82"/>
      <c r="AH43" s="82"/>
      <c r="AI43" s="82"/>
      <c r="AJ43" s="82"/>
      <c r="AK43" s="82"/>
      <c r="AL43" s="82"/>
      <c r="AM43" s="82"/>
      <c r="AN43" s="82"/>
      <c r="AO43" s="82"/>
      <c r="AP43" s="82"/>
      <c r="AQ43" s="82"/>
      <c r="AR43" s="82"/>
      <c r="AS43" s="82"/>
      <c r="AT43" s="82"/>
      <c r="AU43" s="82"/>
      <c r="AV43" s="82"/>
      <c r="AW43" s="82"/>
      <c r="AX43" s="82"/>
      <c r="AY43" s="82"/>
      <c r="AZ43" s="82"/>
      <c r="BA43" s="82"/>
      <c r="BB43" s="82">
        <v>250</v>
      </c>
      <c r="BC43" s="82"/>
      <c r="BD43" s="82"/>
      <c r="BE43" s="82"/>
      <c r="BF43" s="82"/>
      <c r="BG43" s="82"/>
      <c r="BH43" s="82"/>
      <c r="BI43" s="82"/>
      <c r="BJ43" s="82"/>
      <c r="BK43" s="82"/>
      <c r="BL43" s="82"/>
      <c r="BM43" s="82"/>
      <c r="BN43" s="82"/>
      <c r="BO43" s="82"/>
      <c r="BP43" s="82"/>
      <c r="BQ43" s="82"/>
      <c r="BR43" s="82"/>
      <c r="BS43" s="82"/>
      <c r="BT43" s="82"/>
      <c r="BU43" s="82"/>
      <c r="BV43" s="82"/>
      <c r="BW43" s="82"/>
      <c r="BX43" s="82"/>
      <c r="BY43" s="82"/>
      <c r="BZ43" s="82"/>
      <c r="CA43" s="82"/>
      <c r="CB43" s="82"/>
      <c r="CC43" s="82"/>
      <c r="CD43" s="82"/>
      <c r="CE43" s="82"/>
      <c r="CF43" s="82"/>
      <c r="CG43" s="82"/>
      <c r="CH43" s="82"/>
      <c r="CI43" s="82"/>
      <c r="CJ43" s="82"/>
      <c r="CK43" s="82"/>
      <c r="CL43" s="82"/>
      <c r="CM43" s="82"/>
      <c r="CN43" s="82"/>
      <c r="CO43" s="82"/>
      <c r="CP43" s="82"/>
      <c r="CQ43" s="82"/>
      <c r="CR43" s="82"/>
      <c r="CS43" s="82"/>
      <c r="CT43" s="82"/>
      <c r="CU43" s="82"/>
      <c r="CV43" s="82"/>
      <c r="CW43" s="82"/>
      <c r="CX43" s="82"/>
      <c r="CY43" s="82"/>
      <c r="CZ43" s="82"/>
      <c r="DA43" s="82"/>
      <c r="DB43" s="82"/>
      <c r="DC43" s="82"/>
      <c r="DD43" s="82"/>
      <c r="DE43" s="82"/>
      <c r="DF43" s="82"/>
      <c r="DG43" s="82"/>
      <c r="DH43" s="82"/>
      <c r="DI43" s="82"/>
      <c r="DJ43" s="82"/>
      <c r="DK43" s="82"/>
      <c r="DL43" s="82"/>
      <c r="DM43" s="82"/>
      <c r="DN43" s="82"/>
      <c r="DO43" s="82"/>
      <c r="DP43" s="82"/>
      <c r="DQ43" s="82"/>
      <c r="DR43" s="82"/>
      <c r="DS43" s="82"/>
      <c r="DT43" s="82"/>
      <c r="DU43" s="82"/>
      <c r="DV43" s="82"/>
      <c r="DW43" s="82"/>
      <c r="DX43" s="82"/>
      <c r="DY43" s="82"/>
      <c r="DZ43" s="82"/>
      <c r="EA43" s="82"/>
      <c r="EB43" s="82"/>
      <c r="EC43" s="82"/>
      <c r="ED43" s="82"/>
      <c r="EE43" s="82"/>
      <c r="EF43" s="82"/>
      <c r="EG43" s="82"/>
      <c r="EH43" s="82"/>
      <c r="EI43" s="82"/>
      <c r="EJ43" s="82"/>
      <c r="EK43" s="82"/>
      <c r="EL43" s="82"/>
      <c r="EM43" s="82"/>
      <c r="EN43" s="82"/>
      <c r="EO43" s="82"/>
      <c r="EP43" s="82"/>
      <c r="EQ43" s="82"/>
      <c r="ER43" s="82"/>
      <c r="ES43" s="82"/>
      <c r="ET43" s="82"/>
      <c r="EU43" s="82"/>
      <c r="EV43" s="82"/>
      <c r="EW43" s="82"/>
      <c r="EX43" s="82"/>
      <c r="EY43" s="82"/>
      <c r="EZ43" s="82"/>
      <c r="FA43" s="82"/>
      <c r="FB43" s="82"/>
      <c r="FC43" s="82"/>
      <c r="FD43" s="82"/>
      <c r="FE43" s="82"/>
      <c r="FF43" s="82"/>
      <c r="FG43" s="82"/>
      <c r="FH43" s="82"/>
      <c r="FI43" s="82"/>
      <c r="FJ43" s="82"/>
      <c r="FK43" s="82"/>
      <c r="FL43" s="82"/>
      <c r="FM43" s="82"/>
      <c r="FN43" s="82"/>
      <c r="FO43" s="82"/>
      <c r="FP43" s="82"/>
      <c r="FQ43" s="82"/>
      <c r="FR43" s="82"/>
      <c r="FS43" s="82"/>
      <c r="FT43" s="82"/>
      <c r="FU43" s="82"/>
      <c r="FV43" s="82"/>
      <c r="FW43" s="82"/>
      <c r="FX43" s="82"/>
      <c r="FY43" s="82"/>
      <c r="FZ43" s="82"/>
      <c r="GA43" s="82"/>
      <c r="GB43" s="82"/>
      <c r="GC43" s="82"/>
      <c r="GD43" s="82"/>
      <c r="GE43" s="82"/>
      <c r="GF43" s="82"/>
      <c r="GG43" s="82"/>
      <c r="GH43" s="82"/>
      <c r="GI43" s="82"/>
      <c r="GJ43" s="82"/>
      <c r="GK43" s="82"/>
      <c r="GL43" s="82"/>
      <c r="GM43" s="82"/>
      <c r="GN43" s="82"/>
      <c r="GO43" s="82"/>
      <c r="GP43" s="82"/>
      <c r="GQ43" s="82"/>
      <c r="GR43" s="82"/>
      <c r="GS43" s="82"/>
      <c r="GT43" s="82"/>
      <c r="GU43" s="82"/>
      <c r="GV43" s="82"/>
      <c r="GW43" s="82"/>
      <c r="GX43" s="82"/>
      <c r="GY43" s="82"/>
      <c r="GZ43" s="82"/>
      <c r="HA43" s="82"/>
      <c r="HB43" s="82"/>
      <c r="HC43" s="82"/>
      <c r="HD43" s="82"/>
      <c r="HE43" s="82"/>
      <c r="HF43" s="82"/>
      <c r="HG43" s="82"/>
      <c r="HH43" s="82"/>
      <c r="HI43" s="82"/>
      <c r="HJ43" s="82"/>
      <c r="HK43" s="82"/>
      <c r="HL43" s="82"/>
      <c r="HM43" s="82"/>
      <c r="HN43" s="82"/>
      <c r="HO43" s="82"/>
      <c r="HP43" s="82"/>
      <c r="HQ43" s="82"/>
      <c r="HR43" s="82"/>
      <c r="HS43" s="82"/>
      <c r="HT43" s="82"/>
      <c r="HU43" s="82"/>
      <c r="HV43" s="82"/>
      <c r="HW43" s="82"/>
      <c r="HX43" s="82"/>
      <c r="HY43" s="82"/>
    </row>
    <row r="44" spans="1:233" ht="71.25">
      <c r="A44" s="157">
        <v>31</v>
      </c>
      <c r="B44" s="97" t="s">
        <v>249</v>
      </c>
      <c r="C44" s="97" t="s">
        <v>250</v>
      </c>
      <c r="D44" s="97" t="s">
        <v>581</v>
      </c>
      <c r="E44" s="98" t="s">
        <v>251</v>
      </c>
      <c r="F44" s="97" t="s">
        <v>96</v>
      </c>
      <c r="G44" s="110" t="s">
        <v>638</v>
      </c>
      <c r="H44" s="99" t="s">
        <v>252</v>
      </c>
      <c r="I44" s="106">
        <f>19560*23198</f>
        <v>453752880</v>
      </c>
      <c r="J44" s="99">
        <v>0</v>
      </c>
      <c r="K44" s="99"/>
      <c r="L44" s="97" t="s">
        <v>253</v>
      </c>
      <c r="M44" s="141">
        <f t="shared" si="5"/>
        <v>453752880</v>
      </c>
      <c r="N44" s="158"/>
      <c r="O44" s="97"/>
      <c r="P44" s="97"/>
      <c r="Q44" s="106"/>
      <c r="R44" s="159"/>
      <c r="S44" s="80"/>
      <c r="T44" s="80"/>
      <c r="U44" s="80"/>
      <c r="V44" s="80"/>
      <c r="W44" s="80"/>
      <c r="X44" s="80"/>
      <c r="Y44" s="80"/>
      <c r="Z44" s="80"/>
      <c r="AA44" s="80"/>
      <c r="AB44" s="80"/>
      <c r="AC44" s="80"/>
      <c r="AD44" s="80"/>
      <c r="AE44" s="80"/>
      <c r="AF44" s="80"/>
      <c r="AG44" s="80"/>
      <c r="AH44" s="80"/>
      <c r="AI44" s="80"/>
      <c r="AJ44" s="80"/>
      <c r="AK44" s="80"/>
      <c r="AL44" s="80"/>
      <c r="AM44" s="80"/>
      <c r="AN44" s="80"/>
      <c r="AO44" s="80"/>
      <c r="AP44" s="80"/>
      <c r="AQ44" s="80"/>
      <c r="AR44" s="80"/>
      <c r="AS44" s="80"/>
      <c r="AT44" s="80"/>
      <c r="AU44" s="80"/>
      <c r="AV44" s="80"/>
      <c r="AW44" s="80"/>
      <c r="AX44" s="80"/>
      <c r="AY44" s="80"/>
      <c r="AZ44" s="80"/>
      <c r="BA44" s="80"/>
      <c r="BB44" s="80"/>
      <c r="BC44" s="80"/>
      <c r="BD44" s="80"/>
      <c r="BE44" s="80"/>
      <c r="BF44" s="80"/>
      <c r="BG44" s="80"/>
      <c r="BH44" s="80"/>
      <c r="BI44" s="80"/>
      <c r="BJ44" s="80"/>
      <c r="BK44" s="80"/>
      <c r="BL44" s="80"/>
      <c r="BM44" s="80"/>
      <c r="BN44" s="80"/>
      <c r="BO44" s="80"/>
      <c r="BP44" s="80"/>
      <c r="BQ44" s="80"/>
      <c r="BR44" s="80"/>
      <c r="BS44" s="80"/>
      <c r="BT44" s="80"/>
      <c r="BU44" s="80"/>
      <c r="BV44" s="80"/>
      <c r="BW44" s="80"/>
      <c r="BX44" s="80"/>
      <c r="BY44" s="80"/>
      <c r="BZ44" s="80"/>
      <c r="CA44" s="80"/>
      <c r="CB44" s="80"/>
      <c r="CC44" s="80"/>
      <c r="CD44" s="80"/>
      <c r="CE44" s="80"/>
      <c r="CF44" s="80"/>
      <c r="CG44" s="80"/>
      <c r="CH44" s="80"/>
      <c r="CI44" s="80"/>
      <c r="CJ44" s="80"/>
      <c r="CK44" s="80"/>
      <c r="CL44" s="80"/>
      <c r="CM44" s="80"/>
      <c r="CN44" s="80"/>
      <c r="CO44" s="80"/>
      <c r="CP44" s="80"/>
      <c r="CQ44" s="80"/>
      <c r="CR44" s="80"/>
      <c r="CS44" s="80"/>
      <c r="CT44" s="80"/>
      <c r="CU44" s="80"/>
      <c r="CV44" s="80"/>
      <c r="CW44" s="80"/>
      <c r="CX44" s="80"/>
      <c r="CY44" s="80"/>
      <c r="CZ44" s="80"/>
      <c r="DA44" s="80"/>
      <c r="DB44" s="80"/>
      <c r="DC44" s="80"/>
      <c r="DD44" s="80"/>
      <c r="DE44" s="80"/>
      <c r="DF44" s="80"/>
      <c r="DG44" s="80"/>
      <c r="DH44" s="80"/>
      <c r="DI44" s="80"/>
      <c r="DJ44" s="80"/>
      <c r="DK44" s="80"/>
      <c r="DL44" s="80"/>
      <c r="DM44" s="80"/>
      <c r="DN44" s="80"/>
      <c r="DO44" s="80"/>
      <c r="DP44" s="80"/>
      <c r="DQ44" s="80"/>
      <c r="DR44" s="80"/>
      <c r="DS44" s="80"/>
      <c r="DT44" s="80"/>
      <c r="DU44" s="80"/>
      <c r="DV44" s="80"/>
      <c r="DW44" s="80"/>
      <c r="DX44" s="80"/>
      <c r="DY44" s="80">
        <v>12000</v>
      </c>
      <c r="DZ44" s="80"/>
      <c r="EA44" s="80"/>
      <c r="EB44" s="80"/>
      <c r="EC44" s="80"/>
      <c r="ED44" s="80"/>
      <c r="EE44" s="80"/>
      <c r="EF44" s="80"/>
      <c r="EG44" s="80"/>
      <c r="EH44" s="80"/>
      <c r="EI44" s="80"/>
      <c r="EJ44" s="80"/>
      <c r="EK44" s="80"/>
      <c r="EL44" s="80"/>
      <c r="EM44" s="80"/>
      <c r="EN44" s="80"/>
      <c r="EO44" s="80"/>
      <c r="EP44" s="80"/>
      <c r="EQ44" s="80"/>
      <c r="ER44" s="80"/>
      <c r="ES44" s="80"/>
      <c r="ET44" s="80"/>
      <c r="EU44" s="80"/>
      <c r="EV44" s="80"/>
      <c r="EW44" s="80"/>
      <c r="EX44" s="80"/>
      <c r="EY44" s="80"/>
      <c r="EZ44" s="80"/>
      <c r="FA44" s="80"/>
      <c r="FB44" s="80"/>
      <c r="FC44" s="80"/>
      <c r="FD44" s="80"/>
      <c r="FE44" s="80"/>
      <c r="FF44" s="80"/>
      <c r="FG44" s="80"/>
      <c r="FH44" s="80"/>
      <c r="FI44" s="80"/>
      <c r="FJ44" s="80"/>
      <c r="FK44" s="80"/>
      <c r="FL44" s="80"/>
      <c r="FM44" s="80"/>
      <c r="FN44" s="80"/>
      <c r="FO44" s="80"/>
      <c r="FP44" s="80"/>
      <c r="FQ44" s="80"/>
      <c r="FR44" s="80"/>
      <c r="FS44" s="80"/>
      <c r="FT44" s="80"/>
      <c r="FU44" s="80"/>
      <c r="FV44" s="80"/>
      <c r="FW44" s="80"/>
      <c r="FX44" s="80"/>
      <c r="FY44" s="80"/>
      <c r="FZ44" s="80"/>
      <c r="GA44" s="80"/>
      <c r="GB44" s="80"/>
      <c r="GC44" s="80"/>
      <c r="GD44" s="80"/>
      <c r="GE44" s="80"/>
      <c r="GF44" s="80"/>
      <c r="GG44" s="80"/>
      <c r="GH44" s="80"/>
      <c r="GI44" s="80"/>
      <c r="GJ44" s="80"/>
      <c r="GK44" s="80"/>
      <c r="GL44" s="80"/>
      <c r="GM44" s="80"/>
      <c r="GN44" s="80"/>
      <c r="GO44" s="80"/>
      <c r="GP44" s="80"/>
      <c r="GQ44" s="80"/>
      <c r="GR44" s="80"/>
      <c r="GS44" s="80"/>
      <c r="GT44" s="80"/>
      <c r="GU44" s="80"/>
      <c r="GV44" s="80"/>
      <c r="GW44" s="80"/>
      <c r="GX44" s="80"/>
      <c r="GY44" s="80"/>
      <c r="GZ44" s="80"/>
      <c r="HA44" s="80"/>
      <c r="HB44" s="80"/>
      <c r="HC44" s="80"/>
      <c r="HD44" s="80"/>
      <c r="HE44" s="80"/>
      <c r="HF44" s="80"/>
      <c r="HG44" s="80"/>
      <c r="HH44" s="80"/>
      <c r="HI44" s="80"/>
      <c r="HJ44" s="80"/>
      <c r="HK44" s="80"/>
      <c r="HL44" s="80"/>
      <c r="HM44" s="80"/>
      <c r="HN44" s="80"/>
      <c r="HO44" s="80"/>
      <c r="HP44" s="80"/>
      <c r="HQ44" s="80"/>
      <c r="HR44" s="80"/>
      <c r="HS44" s="80"/>
      <c r="HT44" s="80"/>
      <c r="HU44" s="80"/>
      <c r="HV44" s="80"/>
      <c r="HW44" s="80"/>
      <c r="HX44" s="80"/>
      <c r="HY44" s="80"/>
    </row>
    <row r="45" spans="1:233" ht="114.75" customHeight="1">
      <c r="A45" s="157">
        <v>32</v>
      </c>
      <c r="B45" s="97" t="s">
        <v>254</v>
      </c>
      <c r="C45" s="97" t="s">
        <v>255</v>
      </c>
      <c r="D45" s="97" t="s">
        <v>582</v>
      </c>
      <c r="E45" s="98" t="s">
        <v>256</v>
      </c>
      <c r="F45" s="97" t="s">
        <v>96</v>
      </c>
      <c r="G45" s="98" t="s">
        <v>260</v>
      </c>
      <c r="H45" s="97" t="s">
        <v>257</v>
      </c>
      <c r="I45" s="106">
        <f>246594.4*23198</f>
        <v>5720496891.1999998</v>
      </c>
      <c r="J45" s="99">
        <v>0</v>
      </c>
      <c r="K45" s="99"/>
      <c r="L45" s="97" t="s">
        <v>257</v>
      </c>
      <c r="M45" s="141">
        <f t="shared" si="5"/>
        <v>5720496891.1999998</v>
      </c>
      <c r="N45" s="158"/>
      <c r="O45" s="97"/>
      <c r="P45" s="97"/>
      <c r="Q45" s="106"/>
      <c r="R45" s="159"/>
      <c r="S45" s="80"/>
      <c r="T45" s="80"/>
      <c r="U45" s="80"/>
      <c r="V45" s="80"/>
      <c r="W45" s="80"/>
      <c r="X45" s="80"/>
      <c r="Y45" s="80"/>
      <c r="Z45" s="80"/>
      <c r="AA45" s="80"/>
      <c r="AB45" s="80"/>
      <c r="AC45" s="80"/>
      <c r="AD45" s="80"/>
      <c r="AE45" s="80"/>
      <c r="AF45" s="80"/>
      <c r="AG45" s="80"/>
      <c r="AH45" s="80"/>
      <c r="AI45" s="80"/>
      <c r="AJ45" s="80"/>
      <c r="AK45" s="80"/>
      <c r="AL45" s="80"/>
      <c r="AM45" s="80"/>
      <c r="AN45" s="80"/>
      <c r="AO45" s="80"/>
      <c r="AP45" s="80"/>
      <c r="AQ45" s="80"/>
      <c r="AR45" s="80"/>
      <c r="AS45" s="80"/>
      <c r="AT45" s="80"/>
      <c r="AU45" s="80"/>
      <c r="AV45" s="80"/>
      <c r="AW45" s="80"/>
      <c r="AX45" s="80"/>
      <c r="AY45" s="80"/>
      <c r="AZ45" s="80"/>
      <c r="BA45" s="80"/>
      <c r="BB45" s="80">
        <v>300</v>
      </c>
      <c r="BC45" s="80" t="s">
        <v>258</v>
      </c>
      <c r="BD45" s="80"/>
      <c r="BE45" s="80"/>
      <c r="BF45" s="80">
        <v>5265328933.1999998</v>
      </c>
      <c r="BG45" s="80"/>
      <c r="BH45" s="80"/>
      <c r="BI45" s="80"/>
      <c r="BJ45" s="80"/>
      <c r="BK45" s="80"/>
      <c r="BL45" s="80"/>
      <c r="BM45" s="80"/>
      <c r="BN45" s="80"/>
      <c r="BO45" s="80"/>
      <c r="BP45" s="80"/>
      <c r="BQ45" s="80"/>
      <c r="BR45" s="80"/>
      <c r="BS45" s="80"/>
      <c r="BT45" s="80"/>
      <c r="BU45" s="80"/>
      <c r="BV45" s="80"/>
      <c r="BW45" s="80"/>
      <c r="BX45" s="80"/>
      <c r="BY45" s="80"/>
      <c r="BZ45" s="80"/>
      <c r="CA45" s="80"/>
      <c r="CB45" s="80"/>
      <c r="CC45" s="80"/>
      <c r="CD45" s="80"/>
      <c r="CE45" s="80"/>
      <c r="CF45" s="80"/>
      <c r="CG45" s="80"/>
      <c r="CH45" s="80"/>
      <c r="CI45" s="80"/>
      <c r="CJ45" s="80"/>
      <c r="CK45" s="80"/>
      <c r="CL45" s="80"/>
      <c r="CM45" s="80"/>
      <c r="CN45" s="80"/>
      <c r="CO45" s="80"/>
      <c r="CP45" s="80"/>
      <c r="CQ45" s="80"/>
      <c r="CR45" s="80"/>
      <c r="CS45" s="80"/>
      <c r="CT45" s="80"/>
      <c r="CU45" s="80"/>
      <c r="CV45" s="80"/>
      <c r="CW45" s="80"/>
      <c r="CX45" s="80"/>
      <c r="CY45" s="80"/>
      <c r="CZ45" s="80"/>
      <c r="DA45" s="80"/>
      <c r="DB45" s="80"/>
      <c r="DC45" s="80"/>
      <c r="DD45" s="80"/>
      <c r="DE45" s="80"/>
      <c r="DF45" s="80"/>
      <c r="DG45" s="80"/>
      <c r="DH45" s="80"/>
      <c r="DI45" s="80"/>
      <c r="DJ45" s="80"/>
      <c r="DK45" s="80"/>
      <c r="DL45" s="80"/>
      <c r="DM45" s="80"/>
      <c r="DN45" s="80"/>
      <c r="DO45" s="80"/>
      <c r="DP45" s="80"/>
      <c r="DQ45" s="80"/>
      <c r="DR45" s="80"/>
      <c r="DS45" s="80"/>
      <c r="DT45" s="80"/>
      <c r="DU45" s="80"/>
      <c r="DV45" s="80"/>
      <c r="DW45" s="80"/>
      <c r="DX45" s="80"/>
      <c r="DY45" s="80"/>
      <c r="DZ45" s="80"/>
      <c r="EA45" s="80"/>
      <c r="EB45" s="80"/>
      <c r="EC45" s="80"/>
      <c r="ED45" s="80"/>
      <c r="EE45" s="80"/>
      <c r="EF45" s="80"/>
      <c r="EG45" s="80"/>
      <c r="EH45" s="80"/>
      <c r="EI45" s="80"/>
      <c r="EJ45" s="80"/>
      <c r="EK45" s="80"/>
      <c r="EL45" s="80"/>
      <c r="EM45" s="80"/>
      <c r="EN45" s="80"/>
      <c r="EO45" s="80"/>
      <c r="EP45" s="80"/>
      <c r="EQ45" s="80"/>
      <c r="ER45" s="80"/>
      <c r="ES45" s="80"/>
      <c r="ET45" s="80"/>
      <c r="EU45" s="80"/>
      <c r="EV45" s="80"/>
      <c r="EW45" s="80"/>
      <c r="EX45" s="80"/>
      <c r="EY45" s="80"/>
      <c r="EZ45" s="80"/>
      <c r="FA45" s="80"/>
      <c r="FB45" s="80"/>
      <c r="FC45" s="80"/>
      <c r="FD45" s="80"/>
      <c r="FE45" s="80"/>
      <c r="FF45" s="80"/>
      <c r="FG45" s="80"/>
      <c r="FH45" s="80"/>
      <c r="FI45" s="80"/>
      <c r="FJ45" s="80"/>
      <c r="FK45" s="80"/>
      <c r="FL45" s="80"/>
      <c r="FM45" s="80">
        <v>100</v>
      </c>
      <c r="FN45" s="80" t="s">
        <v>259</v>
      </c>
      <c r="FO45" s="80"/>
      <c r="FP45" s="80"/>
      <c r="FQ45" s="80">
        <v>455144760</v>
      </c>
      <c r="FR45" s="80"/>
      <c r="FS45" s="80"/>
      <c r="FT45" s="80"/>
      <c r="FU45" s="80"/>
      <c r="FV45" s="80"/>
      <c r="FW45" s="80"/>
      <c r="FX45" s="80"/>
      <c r="FY45" s="80"/>
      <c r="FZ45" s="80"/>
      <c r="GA45" s="80"/>
      <c r="GB45" s="80"/>
      <c r="GC45" s="80"/>
      <c r="GD45" s="80"/>
      <c r="GE45" s="80"/>
      <c r="GF45" s="80"/>
      <c r="GG45" s="80"/>
      <c r="GH45" s="80"/>
      <c r="GI45" s="80"/>
      <c r="GJ45" s="80"/>
      <c r="GK45" s="80"/>
      <c r="GL45" s="80"/>
      <c r="GM45" s="80"/>
      <c r="GN45" s="80"/>
      <c r="GO45" s="80"/>
      <c r="GP45" s="80"/>
      <c r="GQ45" s="80"/>
      <c r="GR45" s="80"/>
      <c r="GS45" s="80"/>
      <c r="GT45" s="80"/>
      <c r="GU45" s="80"/>
      <c r="GV45" s="80"/>
      <c r="GW45" s="80"/>
      <c r="GX45" s="80"/>
      <c r="GY45" s="80"/>
      <c r="GZ45" s="80"/>
      <c r="HA45" s="80"/>
      <c r="HB45" s="80"/>
      <c r="HC45" s="80"/>
      <c r="HD45" s="80"/>
      <c r="HE45" s="80"/>
      <c r="HF45" s="80"/>
      <c r="HG45" s="80"/>
      <c r="HH45" s="80"/>
      <c r="HI45" s="80"/>
      <c r="HJ45" s="80"/>
      <c r="HK45" s="80"/>
      <c r="HL45" s="80"/>
      <c r="HM45" s="80"/>
      <c r="HN45" s="80"/>
      <c r="HO45" s="80"/>
      <c r="HP45" s="80"/>
      <c r="HQ45" s="80"/>
      <c r="HR45" s="80"/>
      <c r="HS45" s="80"/>
      <c r="HT45" s="80"/>
      <c r="HU45" s="80"/>
      <c r="HV45" s="80"/>
      <c r="HW45" s="80"/>
      <c r="HX45" s="80"/>
      <c r="HY45" s="80"/>
    </row>
    <row r="46" spans="1:233" ht="129" customHeight="1">
      <c r="A46" s="157">
        <v>33</v>
      </c>
      <c r="B46" s="166" t="s">
        <v>622</v>
      </c>
      <c r="C46" s="97" t="s">
        <v>261</v>
      </c>
      <c r="D46" s="97" t="s">
        <v>583</v>
      </c>
      <c r="E46" s="98" t="s">
        <v>262</v>
      </c>
      <c r="F46" s="97" t="s">
        <v>263</v>
      </c>
      <c r="G46" s="98" t="s">
        <v>266</v>
      </c>
      <c r="H46" s="97" t="s">
        <v>264</v>
      </c>
      <c r="I46" s="106">
        <v>14866783440</v>
      </c>
      <c r="J46" s="99">
        <v>0</v>
      </c>
      <c r="K46" s="99"/>
      <c r="L46" s="97" t="s">
        <v>264</v>
      </c>
      <c r="M46" s="141">
        <f t="shared" si="5"/>
        <v>14866783440</v>
      </c>
      <c r="N46" s="158">
        <v>179440</v>
      </c>
      <c r="O46" s="179" t="s">
        <v>156</v>
      </c>
      <c r="P46" s="97"/>
      <c r="Q46" s="106" t="s">
        <v>265</v>
      </c>
      <c r="R46" s="159">
        <v>14886783440</v>
      </c>
      <c r="S46" s="80"/>
      <c r="T46" s="80"/>
      <c r="U46" s="80"/>
      <c r="V46" s="80"/>
      <c r="W46" s="80"/>
      <c r="X46" s="80"/>
      <c r="Y46" s="80"/>
      <c r="Z46" s="80"/>
      <c r="AA46" s="80"/>
      <c r="AB46" s="80"/>
      <c r="AC46" s="80"/>
      <c r="AD46" s="80"/>
      <c r="AE46" s="80"/>
      <c r="AF46" s="80"/>
      <c r="AG46" s="80"/>
      <c r="AH46" s="80"/>
      <c r="AI46" s="80"/>
      <c r="AJ46" s="80"/>
      <c r="AK46" s="80"/>
      <c r="AL46" s="80"/>
      <c r="AM46" s="80"/>
      <c r="AN46" s="80"/>
      <c r="AO46" s="80"/>
      <c r="AP46" s="80"/>
      <c r="AQ46" s="80"/>
      <c r="AR46" s="80"/>
      <c r="AS46" s="80"/>
      <c r="AT46" s="80"/>
      <c r="AU46" s="80"/>
      <c r="AV46" s="80"/>
      <c r="AW46" s="80"/>
      <c r="AX46" s="80"/>
      <c r="AY46" s="80"/>
      <c r="AZ46" s="80"/>
      <c r="BA46" s="80"/>
      <c r="BB46" s="80"/>
      <c r="BC46" s="80"/>
      <c r="BD46" s="80"/>
      <c r="BE46" s="80"/>
      <c r="BF46" s="80"/>
      <c r="BG46" s="80"/>
      <c r="BH46" s="80"/>
      <c r="BI46" s="80"/>
      <c r="BJ46" s="80"/>
      <c r="BK46" s="80"/>
      <c r="BL46" s="80"/>
      <c r="BM46" s="80"/>
      <c r="BN46" s="80"/>
      <c r="BO46" s="80"/>
      <c r="BP46" s="80"/>
      <c r="BQ46" s="80"/>
      <c r="BR46" s="80"/>
      <c r="BS46" s="80"/>
      <c r="BT46" s="80"/>
      <c r="BU46" s="80"/>
      <c r="BV46" s="80"/>
      <c r="BW46" s="80"/>
      <c r="BX46" s="80"/>
      <c r="BY46" s="80"/>
      <c r="BZ46" s="80"/>
      <c r="CA46" s="80"/>
      <c r="CB46" s="80"/>
      <c r="CC46" s="80"/>
      <c r="CD46" s="80"/>
      <c r="CE46" s="80"/>
      <c r="CF46" s="80"/>
      <c r="CG46" s="80"/>
      <c r="CH46" s="80"/>
      <c r="CI46" s="80"/>
      <c r="CJ46" s="80"/>
      <c r="CK46" s="80"/>
      <c r="CL46" s="80"/>
      <c r="CM46" s="80"/>
      <c r="CN46" s="80"/>
      <c r="CO46" s="80"/>
      <c r="CP46" s="80"/>
      <c r="CQ46" s="80"/>
      <c r="CR46" s="80"/>
      <c r="CS46" s="80"/>
      <c r="CT46" s="80"/>
      <c r="CU46" s="80"/>
      <c r="CV46" s="80"/>
      <c r="CW46" s="80"/>
      <c r="CX46" s="80"/>
      <c r="CY46" s="80"/>
      <c r="CZ46" s="80"/>
      <c r="DA46" s="80"/>
      <c r="DB46" s="80"/>
      <c r="DC46" s="80"/>
      <c r="DD46" s="80"/>
      <c r="DE46" s="80"/>
      <c r="DF46" s="80"/>
      <c r="DG46" s="80"/>
      <c r="DH46" s="80"/>
      <c r="DI46" s="80"/>
      <c r="DJ46" s="80"/>
      <c r="DK46" s="80"/>
      <c r="DL46" s="80"/>
      <c r="DM46" s="80"/>
      <c r="DN46" s="80"/>
      <c r="DO46" s="80"/>
      <c r="DP46" s="80"/>
      <c r="DQ46" s="80"/>
      <c r="DR46" s="80"/>
      <c r="DS46" s="80"/>
      <c r="DT46" s="80"/>
      <c r="DU46" s="80"/>
      <c r="DV46" s="80"/>
      <c r="DW46" s="80"/>
      <c r="DX46" s="80"/>
      <c r="DY46" s="80"/>
      <c r="DZ46" s="80"/>
      <c r="EA46" s="80"/>
      <c r="EB46" s="80">
        <f>DZ46*DY46</f>
        <v>0</v>
      </c>
      <c r="EC46" s="80">
        <f>EA46*DY46</f>
        <v>0</v>
      </c>
      <c r="ED46" s="80"/>
      <c r="EE46" s="80"/>
      <c r="EF46" s="80"/>
      <c r="EG46" s="80"/>
      <c r="EH46" s="80"/>
      <c r="EI46" s="80"/>
      <c r="EJ46" s="80"/>
      <c r="EK46" s="80"/>
      <c r="EL46" s="80"/>
      <c r="EM46" s="80"/>
      <c r="EN46" s="80"/>
      <c r="EO46" s="80"/>
      <c r="EP46" s="80"/>
      <c r="EQ46" s="80"/>
      <c r="ER46" s="80"/>
      <c r="ES46" s="80"/>
      <c r="ET46" s="80"/>
      <c r="EU46" s="80"/>
      <c r="EV46" s="80"/>
      <c r="EW46" s="80"/>
      <c r="EX46" s="80"/>
      <c r="EY46" s="80"/>
      <c r="EZ46" s="80"/>
      <c r="FA46" s="80"/>
      <c r="FB46" s="80"/>
      <c r="FC46" s="80"/>
      <c r="FD46" s="80"/>
      <c r="FE46" s="80"/>
      <c r="FF46" s="80"/>
      <c r="FG46" s="80"/>
      <c r="FH46" s="80"/>
      <c r="FI46" s="80"/>
      <c r="FJ46" s="80"/>
      <c r="FK46" s="80"/>
      <c r="FL46" s="80"/>
      <c r="FM46" s="80"/>
      <c r="FN46" s="80"/>
      <c r="FO46" s="80"/>
      <c r="FP46" s="80"/>
      <c r="FQ46" s="80"/>
      <c r="FR46" s="80"/>
      <c r="FS46" s="80"/>
      <c r="FT46" s="80"/>
      <c r="FU46" s="80"/>
      <c r="FV46" s="80"/>
      <c r="FW46" s="80"/>
      <c r="FX46" s="80"/>
      <c r="FY46" s="80"/>
      <c r="FZ46" s="80"/>
      <c r="GA46" s="80"/>
      <c r="GB46" s="80"/>
      <c r="GC46" s="80"/>
      <c r="GD46" s="80"/>
      <c r="GE46" s="80"/>
      <c r="GF46" s="80"/>
      <c r="GG46" s="80"/>
      <c r="GH46" s="80"/>
      <c r="GI46" s="80"/>
      <c r="GJ46" s="80"/>
      <c r="GK46" s="80"/>
      <c r="GL46" s="80"/>
      <c r="GM46" s="80"/>
      <c r="GN46" s="80"/>
      <c r="GO46" s="80"/>
      <c r="GP46" s="80"/>
      <c r="GQ46" s="80"/>
      <c r="GR46" s="80"/>
      <c r="GS46" s="80"/>
      <c r="GT46" s="80"/>
      <c r="GU46" s="80"/>
      <c r="GV46" s="80"/>
      <c r="GW46" s="80"/>
      <c r="GX46" s="80"/>
      <c r="GY46" s="80"/>
      <c r="GZ46" s="80"/>
      <c r="HA46" s="80"/>
      <c r="HB46" s="80"/>
      <c r="HC46" s="80"/>
      <c r="HD46" s="80"/>
      <c r="HE46" s="80"/>
      <c r="HF46" s="80"/>
      <c r="HG46" s="80"/>
      <c r="HH46" s="80"/>
      <c r="HI46" s="80"/>
      <c r="HJ46" s="80"/>
      <c r="HK46" s="80"/>
      <c r="HL46" s="80"/>
      <c r="HM46" s="80"/>
      <c r="HN46" s="80"/>
      <c r="HO46" s="80"/>
      <c r="HP46" s="80"/>
      <c r="HQ46" s="80"/>
      <c r="HR46" s="80"/>
      <c r="HS46" s="80"/>
      <c r="HT46" s="80"/>
      <c r="HU46" s="80"/>
      <c r="HV46" s="80"/>
      <c r="HW46" s="80"/>
      <c r="HX46" s="80"/>
      <c r="HY46" s="80"/>
    </row>
    <row r="47" spans="1:233" ht="264" customHeight="1">
      <c r="A47" s="157">
        <v>34</v>
      </c>
      <c r="B47" s="166" t="s">
        <v>622</v>
      </c>
      <c r="C47" s="97" t="s">
        <v>267</v>
      </c>
      <c r="D47" s="97" t="s">
        <v>584</v>
      </c>
      <c r="E47" s="111" t="s">
        <v>268</v>
      </c>
      <c r="F47" s="97" t="s">
        <v>247</v>
      </c>
      <c r="G47" s="98" t="s">
        <v>271</v>
      </c>
      <c r="H47" s="99"/>
      <c r="I47" s="106"/>
      <c r="J47" s="99"/>
      <c r="K47" s="99"/>
      <c r="L47" s="97"/>
      <c r="M47" s="141">
        <f t="shared" si="5"/>
        <v>0</v>
      </c>
      <c r="N47" s="158"/>
      <c r="O47" s="97"/>
      <c r="P47" s="97"/>
      <c r="Q47" s="106"/>
      <c r="R47" s="159"/>
      <c r="S47" s="80"/>
      <c r="T47" s="80"/>
      <c r="U47" s="80"/>
      <c r="V47" s="80"/>
      <c r="W47" s="80"/>
      <c r="X47" s="80"/>
      <c r="Y47" s="80"/>
      <c r="Z47" s="80"/>
      <c r="AA47" s="80"/>
      <c r="AB47" s="80"/>
      <c r="AC47" s="80"/>
      <c r="AD47" s="80"/>
      <c r="AE47" s="80"/>
      <c r="AF47" s="80"/>
      <c r="AG47" s="80"/>
      <c r="AH47" s="80"/>
      <c r="AI47" s="80"/>
      <c r="AJ47" s="80"/>
      <c r="AK47" s="80"/>
      <c r="AL47" s="80"/>
      <c r="AM47" s="80"/>
      <c r="AN47" s="80"/>
      <c r="AO47" s="80"/>
      <c r="AP47" s="80"/>
      <c r="AQ47" s="80"/>
      <c r="AR47" s="80"/>
      <c r="AS47" s="80"/>
      <c r="AT47" s="80"/>
      <c r="AU47" s="80"/>
      <c r="AV47" s="80"/>
      <c r="AW47" s="80"/>
      <c r="AX47" s="80"/>
      <c r="AY47" s="80"/>
      <c r="AZ47" s="80"/>
      <c r="BA47" s="80"/>
      <c r="BB47" s="80">
        <v>200</v>
      </c>
      <c r="BC47" s="80" t="s">
        <v>269</v>
      </c>
      <c r="BD47" s="80"/>
      <c r="BE47" s="80" t="s">
        <v>270</v>
      </c>
      <c r="BF47" s="80">
        <v>2730960000</v>
      </c>
      <c r="BG47" s="80"/>
      <c r="BH47" s="80"/>
      <c r="BI47" s="80"/>
      <c r="BJ47" s="80"/>
      <c r="BK47" s="80"/>
      <c r="BL47" s="80"/>
      <c r="BM47" s="80"/>
      <c r="BN47" s="80"/>
      <c r="BO47" s="80"/>
      <c r="BP47" s="80"/>
      <c r="BQ47" s="80"/>
      <c r="BR47" s="80"/>
      <c r="BS47" s="80"/>
      <c r="BT47" s="80"/>
      <c r="BU47" s="80"/>
      <c r="BV47" s="80"/>
      <c r="BW47" s="80"/>
      <c r="BX47" s="80"/>
      <c r="BY47" s="80"/>
      <c r="BZ47" s="80"/>
      <c r="CA47" s="80"/>
      <c r="CB47" s="80"/>
      <c r="CC47" s="80"/>
      <c r="CD47" s="80"/>
      <c r="CE47" s="80"/>
      <c r="CF47" s="80"/>
      <c r="CG47" s="80"/>
      <c r="CH47" s="80"/>
      <c r="CI47" s="80"/>
      <c r="CJ47" s="80"/>
      <c r="CK47" s="80"/>
      <c r="CL47" s="80"/>
      <c r="CM47" s="80"/>
      <c r="CN47" s="80"/>
      <c r="CO47" s="80"/>
      <c r="CP47" s="80"/>
      <c r="CQ47" s="80"/>
      <c r="CR47" s="80"/>
      <c r="CS47" s="80"/>
      <c r="CT47" s="80"/>
      <c r="CU47" s="80"/>
      <c r="CV47" s="80"/>
      <c r="CW47" s="80"/>
      <c r="CX47" s="80"/>
      <c r="CY47" s="80"/>
      <c r="CZ47" s="80"/>
      <c r="DA47" s="80"/>
      <c r="DB47" s="80"/>
      <c r="DC47" s="80"/>
      <c r="DD47" s="80"/>
      <c r="DE47" s="80"/>
      <c r="DF47" s="80"/>
      <c r="DG47" s="80"/>
      <c r="DH47" s="80"/>
      <c r="DI47" s="80"/>
      <c r="DJ47" s="80"/>
      <c r="DK47" s="80"/>
      <c r="DL47" s="80"/>
      <c r="DM47" s="80"/>
      <c r="DN47" s="80"/>
      <c r="DO47" s="80"/>
      <c r="DP47" s="80"/>
      <c r="DQ47" s="80"/>
      <c r="DR47" s="80"/>
      <c r="DS47" s="80"/>
      <c r="DT47" s="80"/>
      <c r="DU47" s="80"/>
      <c r="DV47" s="80"/>
      <c r="DW47" s="80"/>
      <c r="DX47" s="80"/>
      <c r="DY47" s="80"/>
      <c r="DZ47" s="80"/>
      <c r="EA47" s="80"/>
      <c r="EB47" s="80"/>
      <c r="EC47" s="80"/>
      <c r="ED47" s="80"/>
      <c r="EE47" s="80"/>
      <c r="EF47" s="80"/>
      <c r="EG47" s="80"/>
      <c r="EH47" s="80"/>
      <c r="EI47" s="80"/>
      <c r="EJ47" s="80"/>
      <c r="EK47" s="80"/>
      <c r="EL47" s="80"/>
      <c r="EM47" s="80"/>
      <c r="EN47" s="80"/>
      <c r="EO47" s="80"/>
      <c r="EP47" s="80"/>
      <c r="EQ47" s="80"/>
      <c r="ER47" s="80"/>
      <c r="ES47" s="80"/>
      <c r="ET47" s="80"/>
      <c r="EU47" s="80"/>
      <c r="EV47" s="80"/>
      <c r="EW47" s="80"/>
      <c r="EX47" s="80"/>
      <c r="EY47" s="80"/>
      <c r="EZ47" s="80"/>
      <c r="FA47" s="80"/>
      <c r="FB47" s="80"/>
      <c r="FC47" s="80"/>
      <c r="FD47" s="80"/>
      <c r="FE47" s="80"/>
      <c r="FF47" s="80"/>
      <c r="FG47" s="80"/>
      <c r="FH47" s="80"/>
      <c r="FI47" s="80"/>
      <c r="FJ47" s="80"/>
      <c r="FK47" s="80"/>
      <c r="FL47" s="80"/>
      <c r="FM47" s="80"/>
      <c r="FN47" s="80"/>
      <c r="FO47" s="80"/>
      <c r="FP47" s="80"/>
      <c r="FQ47" s="80"/>
      <c r="FR47" s="80"/>
      <c r="FS47" s="80"/>
      <c r="FT47" s="80"/>
      <c r="FU47" s="80"/>
      <c r="FV47" s="80"/>
      <c r="FW47" s="80"/>
      <c r="FX47" s="80"/>
      <c r="FY47" s="80"/>
      <c r="FZ47" s="80"/>
      <c r="GA47" s="80"/>
      <c r="GB47" s="80"/>
      <c r="GC47" s="80"/>
      <c r="GD47" s="80"/>
      <c r="GE47" s="80"/>
      <c r="GF47" s="80"/>
      <c r="GG47" s="80"/>
      <c r="GH47" s="80"/>
      <c r="GI47" s="80"/>
      <c r="GJ47" s="80"/>
      <c r="GK47" s="80"/>
      <c r="GL47" s="80"/>
      <c r="GM47" s="80"/>
      <c r="GN47" s="80"/>
      <c r="GO47" s="80"/>
      <c r="GP47" s="80"/>
      <c r="GQ47" s="80"/>
      <c r="GR47" s="80"/>
      <c r="GS47" s="80"/>
      <c r="GT47" s="80"/>
      <c r="GU47" s="80"/>
      <c r="GV47" s="80"/>
      <c r="GW47" s="80"/>
      <c r="GX47" s="80"/>
      <c r="GY47" s="80"/>
      <c r="GZ47" s="80"/>
      <c r="HA47" s="80"/>
      <c r="HB47" s="80"/>
      <c r="HC47" s="80"/>
      <c r="HD47" s="80"/>
      <c r="HE47" s="80"/>
      <c r="HF47" s="80"/>
      <c r="HG47" s="80"/>
      <c r="HH47" s="80"/>
      <c r="HI47" s="80"/>
      <c r="HJ47" s="80"/>
      <c r="HK47" s="80"/>
      <c r="HL47" s="80"/>
      <c r="HM47" s="80"/>
      <c r="HN47" s="80"/>
      <c r="HO47" s="80"/>
      <c r="HP47" s="80"/>
      <c r="HQ47" s="80"/>
      <c r="HR47" s="80"/>
      <c r="HS47" s="80"/>
      <c r="HT47" s="80"/>
      <c r="HU47" s="80"/>
      <c r="HV47" s="80"/>
      <c r="HW47" s="80"/>
      <c r="HX47" s="80"/>
      <c r="HY47" s="80"/>
    </row>
    <row r="48" spans="1:233" s="84" customFormat="1" ht="57">
      <c r="A48" s="167">
        <v>35</v>
      </c>
      <c r="B48" s="178" t="s">
        <v>622</v>
      </c>
      <c r="C48" s="110" t="s">
        <v>272</v>
      </c>
      <c r="D48" s="110" t="s">
        <v>585</v>
      </c>
      <c r="E48" s="111" t="s">
        <v>273</v>
      </c>
      <c r="F48" s="110" t="s">
        <v>69</v>
      </c>
      <c r="G48" s="97" t="s">
        <v>637</v>
      </c>
      <c r="H48" s="112"/>
      <c r="I48" s="113"/>
      <c r="J48" s="112" t="s">
        <v>274</v>
      </c>
      <c r="K48" s="112">
        <f>23161*1293</f>
        <v>29947173</v>
      </c>
      <c r="L48" s="110"/>
      <c r="M48" s="141">
        <f t="shared" si="5"/>
        <v>29947173</v>
      </c>
      <c r="N48" s="168"/>
      <c r="O48" s="110"/>
      <c r="P48" s="110"/>
      <c r="Q48" s="113"/>
      <c r="R48" s="169"/>
      <c r="S48" s="82"/>
      <c r="T48" s="82"/>
      <c r="U48" s="82"/>
      <c r="V48" s="82"/>
      <c r="W48" s="82"/>
      <c r="X48" s="82"/>
      <c r="Y48" s="82"/>
      <c r="Z48" s="82"/>
      <c r="AA48" s="82"/>
      <c r="AB48" s="82"/>
      <c r="AC48" s="82"/>
      <c r="AD48" s="82"/>
      <c r="AE48" s="82"/>
      <c r="AF48" s="82"/>
      <c r="AG48" s="82"/>
      <c r="AH48" s="82"/>
      <c r="AI48" s="82"/>
      <c r="AJ48" s="82"/>
      <c r="AK48" s="82"/>
      <c r="AL48" s="82"/>
      <c r="AM48" s="82"/>
      <c r="AN48" s="82"/>
      <c r="AO48" s="82"/>
      <c r="AP48" s="82"/>
      <c r="AQ48" s="82"/>
      <c r="AR48" s="82"/>
      <c r="AS48" s="82"/>
      <c r="AT48" s="82"/>
      <c r="AU48" s="82"/>
      <c r="AV48" s="82"/>
      <c r="AW48" s="82"/>
      <c r="AX48" s="82"/>
      <c r="AY48" s="82"/>
      <c r="AZ48" s="82"/>
      <c r="BA48" s="82"/>
      <c r="BB48" s="82"/>
      <c r="BC48" s="82"/>
      <c r="BD48" s="82"/>
      <c r="BE48" s="82"/>
      <c r="BF48" s="82"/>
      <c r="BG48" s="82"/>
      <c r="BH48" s="82"/>
      <c r="BI48" s="82"/>
      <c r="BJ48" s="82"/>
      <c r="BK48" s="82"/>
      <c r="BL48" s="82"/>
      <c r="BM48" s="82"/>
      <c r="BN48" s="82"/>
      <c r="BO48" s="82"/>
      <c r="BP48" s="82"/>
      <c r="BQ48" s="82"/>
      <c r="BR48" s="82"/>
      <c r="BS48" s="82"/>
      <c r="BT48" s="82"/>
      <c r="BU48" s="82"/>
      <c r="BV48" s="82"/>
      <c r="BW48" s="82"/>
      <c r="BX48" s="82"/>
      <c r="BY48" s="82"/>
      <c r="BZ48" s="82"/>
      <c r="CA48" s="82"/>
      <c r="CB48" s="82"/>
      <c r="CC48" s="82"/>
      <c r="CD48" s="82"/>
      <c r="CF48" s="82"/>
      <c r="CG48" s="82"/>
      <c r="CH48" s="82"/>
      <c r="CI48" s="82"/>
      <c r="CJ48" s="82"/>
      <c r="CK48" s="82"/>
      <c r="CL48" s="82"/>
      <c r="CM48" s="82"/>
      <c r="CN48" s="82"/>
      <c r="CO48" s="82"/>
      <c r="CP48" s="82"/>
      <c r="CQ48" s="82"/>
      <c r="CR48" s="82"/>
      <c r="CS48" s="82"/>
      <c r="CT48" s="82"/>
      <c r="CU48" s="82"/>
      <c r="CV48" s="82"/>
      <c r="CW48" s="82"/>
      <c r="CX48" s="82"/>
      <c r="CY48" s="82"/>
      <c r="CZ48" s="82"/>
      <c r="DA48" s="82"/>
      <c r="DB48" s="82"/>
      <c r="DC48" s="82"/>
      <c r="DD48" s="82"/>
      <c r="DE48" s="82"/>
      <c r="DF48" s="82"/>
      <c r="DG48" s="82"/>
      <c r="DH48" s="82"/>
      <c r="DI48" s="82"/>
      <c r="DJ48" s="82"/>
      <c r="DK48" s="82"/>
      <c r="DL48" s="82"/>
      <c r="DM48" s="82"/>
      <c r="DN48" s="82"/>
      <c r="DO48" s="82"/>
      <c r="DP48" s="82"/>
      <c r="DQ48" s="82"/>
      <c r="DR48" s="82"/>
      <c r="DS48" s="82"/>
      <c r="DT48" s="82"/>
      <c r="DU48" s="82"/>
      <c r="DV48" s="82"/>
      <c r="DW48" s="82"/>
      <c r="DX48" s="82"/>
      <c r="DY48" s="82"/>
      <c r="DZ48" s="82"/>
      <c r="EA48" s="82"/>
      <c r="EB48" s="82"/>
      <c r="EC48" s="82"/>
      <c r="ED48" s="82"/>
      <c r="EE48" s="82"/>
      <c r="EF48" s="82"/>
      <c r="EG48" s="82"/>
      <c r="EH48" s="82"/>
      <c r="EI48" s="82"/>
      <c r="EJ48" s="82"/>
      <c r="EK48" s="82"/>
      <c r="EL48" s="82"/>
      <c r="EM48" s="82"/>
      <c r="EN48" s="82"/>
      <c r="EO48" s="82"/>
      <c r="EP48" s="82"/>
      <c r="EQ48" s="82"/>
      <c r="ER48" s="82"/>
      <c r="ES48" s="82"/>
      <c r="ET48" s="82"/>
      <c r="EU48" s="82"/>
      <c r="EV48" s="82"/>
      <c r="EW48" s="82"/>
      <c r="EX48" s="82"/>
      <c r="EY48" s="82"/>
      <c r="EZ48" s="82"/>
      <c r="FA48" s="82"/>
      <c r="FB48" s="82"/>
      <c r="FC48" s="82"/>
      <c r="FD48" s="82"/>
      <c r="FE48" s="82"/>
      <c r="FF48" s="82"/>
      <c r="FG48" s="82"/>
      <c r="FH48" s="82"/>
      <c r="FI48" s="82"/>
      <c r="FJ48" s="82"/>
      <c r="FK48" s="82"/>
      <c r="FM48" s="82"/>
      <c r="FN48" s="82"/>
      <c r="FO48" s="82"/>
      <c r="FP48" s="82"/>
      <c r="FR48" s="82"/>
      <c r="FS48" s="82"/>
      <c r="FT48" s="82"/>
      <c r="FU48" s="82"/>
      <c r="FV48" s="82"/>
      <c r="FW48" s="82"/>
      <c r="FX48" s="82"/>
      <c r="FY48" s="82"/>
      <c r="FZ48" s="82"/>
      <c r="GA48" s="82"/>
      <c r="GB48" s="82"/>
      <c r="GC48" s="82"/>
      <c r="GD48" s="82"/>
      <c r="GE48" s="82"/>
      <c r="GF48" s="82"/>
      <c r="GG48" s="82"/>
      <c r="GH48" s="82"/>
      <c r="GI48" s="82"/>
      <c r="GJ48" s="82"/>
      <c r="GK48" s="82"/>
      <c r="GL48" s="82"/>
      <c r="GM48" s="82"/>
      <c r="GN48" s="82"/>
      <c r="GO48" s="82"/>
      <c r="GP48" s="82"/>
      <c r="GQ48" s="82"/>
      <c r="GR48" s="82"/>
      <c r="GS48" s="82"/>
      <c r="GT48" s="82"/>
      <c r="GU48" s="82"/>
      <c r="GV48" s="82"/>
      <c r="GW48" s="82"/>
      <c r="GX48" s="82"/>
      <c r="GY48" s="82"/>
      <c r="GZ48" s="82"/>
      <c r="HA48" s="82"/>
      <c r="HB48" s="82"/>
      <c r="HC48" s="82"/>
      <c r="HD48" s="82"/>
      <c r="HE48" s="82"/>
      <c r="HF48" s="82">
        <v>86680</v>
      </c>
      <c r="HG48" s="82"/>
      <c r="HH48" s="82"/>
      <c r="HI48" s="82"/>
      <c r="HJ48" s="82"/>
      <c r="HK48" s="82"/>
      <c r="HL48" s="82"/>
      <c r="HM48" s="82"/>
      <c r="HN48" s="82"/>
      <c r="HO48" s="82"/>
      <c r="HP48" s="82"/>
      <c r="HQ48" s="82"/>
      <c r="HR48" s="82"/>
      <c r="HS48" s="82"/>
      <c r="HT48" s="82"/>
      <c r="HU48" s="82"/>
      <c r="HV48" s="82"/>
      <c r="HW48" s="82"/>
      <c r="HX48" s="82"/>
      <c r="HY48" s="82"/>
    </row>
    <row r="49" spans="1:233" ht="135.75" customHeight="1">
      <c r="A49" s="157">
        <v>36</v>
      </c>
      <c r="B49" s="166" t="s">
        <v>623</v>
      </c>
      <c r="C49" s="97" t="s">
        <v>275</v>
      </c>
      <c r="D49" s="97" t="s">
        <v>586</v>
      </c>
      <c r="E49" s="111" t="s">
        <v>276</v>
      </c>
      <c r="F49" s="97" t="s">
        <v>277</v>
      </c>
      <c r="G49" s="100" t="s">
        <v>281</v>
      </c>
      <c r="H49" s="99" t="s">
        <v>278</v>
      </c>
      <c r="I49" s="106">
        <f>592861*23161</f>
        <v>13731253621</v>
      </c>
      <c r="J49" s="99" t="s">
        <v>279</v>
      </c>
      <c r="K49" s="99">
        <f>3018*23161</f>
        <v>69899898</v>
      </c>
      <c r="L49" s="97" t="s">
        <v>280</v>
      </c>
      <c r="M49" s="141">
        <f t="shared" si="5"/>
        <v>13801153519</v>
      </c>
      <c r="N49" s="158">
        <v>100000</v>
      </c>
      <c r="O49" s="97"/>
      <c r="P49" s="97"/>
      <c r="Q49" s="106"/>
      <c r="R49" s="159">
        <v>13753000</v>
      </c>
      <c r="S49" s="80"/>
      <c r="T49" s="80"/>
      <c r="U49" s="80"/>
      <c r="V49" s="80"/>
      <c r="W49" s="80"/>
      <c r="X49" s="80"/>
      <c r="Y49" s="80"/>
      <c r="Z49" s="80"/>
      <c r="AA49" s="80"/>
      <c r="AB49" s="80"/>
      <c r="AC49" s="80"/>
      <c r="AD49" s="80"/>
      <c r="AE49" s="80"/>
      <c r="AF49" s="80"/>
      <c r="AG49" s="80"/>
      <c r="AH49" s="80"/>
      <c r="AI49" s="80"/>
      <c r="AJ49" s="80"/>
      <c r="AK49" s="80"/>
      <c r="AL49" s="80"/>
      <c r="AM49" s="80"/>
      <c r="AN49" s="80"/>
      <c r="AO49" s="80"/>
      <c r="AP49" s="80"/>
      <c r="AQ49" s="80"/>
      <c r="AR49" s="80"/>
      <c r="AS49" s="80"/>
      <c r="AT49" s="80"/>
      <c r="AU49" s="80"/>
      <c r="AV49" s="80"/>
      <c r="AW49" s="80"/>
      <c r="AX49" s="80"/>
      <c r="AY49" s="80"/>
      <c r="AZ49" s="80"/>
      <c r="BA49" s="80"/>
      <c r="BB49" s="80"/>
      <c r="BC49" s="80"/>
      <c r="BD49" s="80"/>
      <c r="BE49" s="80"/>
      <c r="BF49" s="80"/>
      <c r="BG49" s="80"/>
      <c r="BH49" s="80"/>
      <c r="BI49" s="80"/>
      <c r="BJ49" s="80"/>
      <c r="BK49" s="80"/>
      <c r="BL49" s="80"/>
      <c r="BM49" s="80"/>
      <c r="BN49" s="80"/>
      <c r="BO49" s="80"/>
      <c r="BP49" s="80"/>
      <c r="BQ49" s="80"/>
      <c r="BR49" s="80"/>
      <c r="BS49" s="80"/>
      <c r="BT49" s="80"/>
      <c r="BU49" s="80"/>
      <c r="BV49" s="80"/>
      <c r="BW49" s="80"/>
      <c r="BX49" s="80"/>
      <c r="BY49" s="80"/>
      <c r="BZ49" s="80"/>
      <c r="CA49" s="80"/>
      <c r="CB49" s="80"/>
      <c r="CC49" s="80"/>
      <c r="CD49" s="80"/>
      <c r="CF49" s="80"/>
      <c r="CG49" s="80"/>
      <c r="CH49" s="80"/>
      <c r="CI49" s="80"/>
      <c r="CJ49" s="80"/>
      <c r="CK49" s="80"/>
      <c r="CL49" s="80"/>
      <c r="CM49" s="80"/>
      <c r="CN49" s="80"/>
      <c r="CO49" s="80"/>
      <c r="CP49" s="80"/>
      <c r="CQ49" s="80"/>
      <c r="CR49" s="80"/>
      <c r="CS49" s="80"/>
      <c r="CT49" s="80"/>
      <c r="CU49" s="80"/>
      <c r="CV49" s="80"/>
      <c r="CW49" s="80"/>
      <c r="CX49" s="80"/>
      <c r="CY49" s="80"/>
      <c r="CZ49" s="80"/>
      <c r="DA49" s="80"/>
      <c r="DB49" s="80"/>
      <c r="DC49" s="80"/>
      <c r="DD49" s="80"/>
      <c r="DE49" s="80"/>
      <c r="DF49" s="80"/>
      <c r="DG49" s="80"/>
      <c r="DH49" s="80"/>
      <c r="DI49" s="80"/>
      <c r="DJ49" s="80"/>
      <c r="DK49" s="80"/>
      <c r="DL49" s="80"/>
      <c r="DM49" s="80"/>
      <c r="DN49" s="80"/>
      <c r="DO49" s="80"/>
      <c r="DP49" s="80"/>
      <c r="DQ49" s="80"/>
      <c r="DR49" s="80"/>
      <c r="DS49" s="80"/>
      <c r="DT49" s="80"/>
      <c r="DU49" s="80"/>
      <c r="DV49" s="80"/>
      <c r="DW49" s="80"/>
      <c r="DX49" s="80"/>
      <c r="DY49" s="80"/>
      <c r="DZ49" s="80"/>
      <c r="EA49" s="80"/>
      <c r="EB49" s="80"/>
      <c r="EC49" s="80"/>
      <c r="ED49" s="80"/>
      <c r="EE49" s="80"/>
      <c r="EF49" s="80"/>
      <c r="EG49" s="80"/>
      <c r="EH49" s="80"/>
      <c r="EI49" s="80"/>
      <c r="EJ49" s="80"/>
      <c r="EK49" s="80"/>
      <c r="EL49" s="80"/>
      <c r="EM49" s="80"/>
      <c r="EN49" s="80"/>
      <c r="EO49" s="80"/>
      <c r="EP49" s="80"/>
      <c r="EQ49" s="80"/>
      <c r="ER49" s="80"/>
      <c r="ES49" s="80"/>
      <c r="ET49" s="80"/>
      <c r="EU49" s="80"/>
      <c r="EV49" s="80"/>
      <c r="EW49" s="80"/>
      <c r="EX49" s="80"/>
      <c r="EY49" s="80"/>
      <c r="EZ49" s="80"/>
      <c r="FA49" s="80"/>
      <c r="FB49" s="80"/>
      <c r="FC49" s="80"/>
      <c r="FD49" s="80"/>
      <c r="FE49" s="80"/>
      <c r="FF49" s="80"/>
      <c r="FG49" s="80"/>
      <c r="FH49" s="80"/>
      <c r="FI49" s="80"/>
      <c r="FJ49" s="80"/>
      <c r="FK49" s="80"/>
      <c r="FM49" s="80"/>
      <c r="FN49" s="80"/>
      <c r="FO49" s="80"/>
      <c r="FP49" s="80"/>
      <c r="FR49" s="80"/>
      <c r="FS49" s="80"/>
      <c r="FT49" s="80"/>
      <c r="FU49" s="80"/>
      <c r="FW49" s="80"/>
      <c r="FX49" s="80"/>
      <c r="FY49" s="80"/>
      <c r="FZ49" s="80"/>
      <c r="GB49" s="80"/>
      <c r="GC49" s="80"/>
      <c r="GD49" s="80"/>
      <c r="GE49" s="80"/>
      <c r="GF49" s="80"/>
      <c r="GG49" s="80"/>
      <c r="GH49" s="80"/>
      <c r="GI49" s="80"/>
      <c r="GJ49" s="80"/>
      <c r="GK49" s="80"/>
      <c r="GL49" s="80"/>
      <c r="GM49" s="80"/>
      <c r="GN49" s="80"/>
      <c r="GO49" s="80"/>
      <c r="GP49" s="80"/>
      <c r="GQ49" s="80"/>
      <c r="GR49" s="80"/>
      <c r="GS49" s="80"/>
      <c r="GT49" s="80"/>
      <c r="GU49" s="80"/>
      <c r="GV49" s="80"/>
      <c r="GW49" s="80"/>
      <c r="GX49" s="80"/>
      <c r="GY49" s="80"/>
      <c r="GZ49" s="80"/>
      <c r="HA49" s="80"/>
      <c r="HB49" s="80"/>
      <c r="HC49" s="80"/>
      <c r="HD49" s="80"/>
      <c r="HE49" s="80"/>
      <c r="HF49" s="80">
        <v>100000</v>
      </c>
      <c r="HG49" s="80"/>
      <c r="HH49" s="80"/>
      <c r="HI49" s="80"/>
      <c r="HJ49" s="80"/>
      <c r="HK49" s="80"/>
      <c r="HL49" s="80"/>
      <c r="HM49" s="80"/>
      <c r="HN49" s="80"/>
      <c r="HO49" s="80"/>
      <c r="HP49" s="80"/>
      <c r="HQ49" s="80"/>
      <c r="HR49" s="80"/>
      <c r="HS49" s="80"/>
      <c r="HT49" s="80"/>
      <c r="HU49" s="80"/>
      <c r="HV49" s="80"/>
      <c r="HW49" s="80"/>
      <c r="HX49" s="80"/>
    </row>
    <row r="50" spans="1:233" s="84" customFormat="1" ht="71.25">
      <c r="A50" s="167">
        <v>37</v>
      </c>
      <c r="B50" s="166" t="s">
        <v>623</v>
      </c>
      <c r="C50" s="110" t="s">
        <v>282</v>
      </c>
      <c r="D50" s="110" t="s">
        <v>587</v>
      </c>
      <c r="E50" s="111" t="s">
        <v>283</v>
      </c>
      <c r="F50" s="110" t="s">
        <v>277</v>
      </c>
      <c r="G50" s="97" t="s">
        <v>637</v>
      </c>
      <c r="H50" s="112"/>
      <c r="I50" s="113"/>
      <c r="J50" s="112" t="s">
        <v>284</v>
      </c>
      <c r="K50" s="112">
        <f>1295*23161</f>
        <v>29993495</v>
      </c>
      <c r="L50" s="110"/>
      <c r="M50" s="141">
        <f t="shared" si="5"/>
        <v>29993495</v>
      </c>
      <c r="N50" s="168"/>
      <c r="O50" s="110"/>
      <c r="P50" s="110"/>
      <c r="Q50" s="113"/>
      <c r="R50" s="169"/>
      <c r="S50" s="82"/>
      <c r="T50" s="82"/>
      <c r="U50" s="82"/>
      <c r="V50" s="82"/>
      <c r="W50" s="82"/>
      <c r="X50" s="82"/>
      <c r="Y50" s="82"/>
      <c r="Z50" s="82"/>
      <c r="AA50" s="82"/>
      <c r="AB50" s="82"/>
      <c r="AC50" s="82"/>
      <c r="AD50" s="82"/>
      <c r="AE50" s="82"/>
      <c r="AF50" s="82"/>
      <c r="AG50" s="82"/>
      <c r="AH50" s="82"/>
      <c r="AI50" s="82"/>
      <c r="AJ50" s="82"/>
      <c r="AK50" s="82"/>
      <c r="AL50" s="82"/>
      <c r="AM50" s="82"/>
      <c r="AN50" s="82"/>
      <c r="AO50" s="82"/>
      <c r="AP50" s="82"/>
      <c r="AQ50" s="82"/>
      <c r="AR50" s="82"/>
      <c r="AS50" s="82"/>
      <c r="AT50" s="82"/>
      <c r="AU50" s="82"/>
      <c r="AV50" s="82"/>
      <c r="AW50" s="82"/>
      <c r="AX50" s="82"/>
      <c r="AY50" s="82"/>
      <c r="AZ50" s="82"/>
      <c r="BA50" s="82"/>
      <c r="BB50" s="82"/>
      <c r="BC50" s="82"/>
      <c r="BD50" s="82"/>
      <c r="BE50" s="82"/>
      <c r="BF50" s="82"/>
      <c r="BG50" s="82"/>
      <c r="BH50" s="82"/>
      <c r="BI50" s="82"/>
      <c r="BJ50" s="82"/>
      <c r="BK50" s="82"/>
      <c r="BL50" s="82"/>
      <c r="BM50" s="82"/>
      <c r="BN50" s="82"/>
      <c r="BO50" s="82"/>
      <c r="BP50" s="82"/>
      <c r="BQ50" s="82"/>
      <c r="BR50" s="82"/>
      <c r="BS50" s="82"/>
      <c r="BT50" s="82"/>
      <c r="BU50" s="82"/>
      <c r="BV50" s="82"/>
      <c r="BW50" s="82"/>
      <c r="BX50" s="82"/>
      <c r="BY50" s="82"/>
      <c r="BZ50" s="82"/>
      <c r="CA50" s="82"/>
      <c r="CB50" s="82"/>
      <c r="CC50" s="82"/>
      <c r="CD50" s="82"/>
      <c r="CF50" s="82"/>
      <c r="CG50" s="82"/>
      <c r="CH50" s="82"/>
      <c r="CI50" s="82"/>
      <c r="CJ50" s="82"/>
      <c r="CK50" s="82"/>
      <c r="CL50" s="82"/>
      <c r="CM50" s="82"/>
      <c r="CN50" s="82"/>
      <c r="CO50" s="82"/>
      <c r="CP50" s="82"/>
      <c r="CQ50" s="82"/>
      <c r="CR50" s="82"/>
      <c r="CS50" s="82"/>
      <c r="CT50" s="82"/>
      <c r="CU50" s="82"/>
      <c r="CV50" s="82"/>
      <c r="CW50" s="82"/>
      <c r="CX50" s="82"/>
      <c r="CY50" s="82"/>
      <c r="CZ50" s="82"/>
      <c r="DA50" s="82"/>
      <c r="DB50" s="82"/>
      <c r="DC50" s="82"/>
      <c r="DD50" s="82"/>
      <c r="DE50" s="82"/>
      <c r="DF50" s="82"/>
      <c r="DG50" s="82"/>
      <c r="DH50" s="82"/>
      <c r="DI50" s="82"/>
      <c r="DJ50" s="82"/>
      <c r="DK50" s="82"/>
      <c r="DL50" s="82"/>
      <c r="DM50" s="82"/>
      <c r="DN50" s="82"/>
      <c r="DO50" s="82"/>
      <c r="DP50" s="82"/>
      <c r="DQ50" s="82"/>
      <c r="DR50" s="82"/>
      <c r="DS50" s="82"/>
      <c r="DT50" s="82"/>
      <c r="DU50" s="82"/>
      <c r="DV50" s="82"/>
      <c r="DW50" s="82"/>
      <c r="DX50" s="82"/>
      <c r="DY50" s="82"/>
      <c r="DZ50" s="82"/>
      <c r="EA50" s="82"/>
      <c r="EB50" s="82"/>
      <c r="EC50" s="82"/>
      <c r="ED50" s="82"/>
      <c r="EE50" s="82"/>
      <c r="EF50" s="82"/>
      <c r="EG50" s="82"/>
      <c r="EH50" s="82"/>
      <c r="EI50" s="82"/>
      <c r="EJ50" s="82"/>
      <c r="EK50" s="82"/>
      <c r="EL50" s="82"/>
      <c r="EM50" s="82"/>
      <c r="EN50" s="82"/>
      <c r="EO50" s="82"/>
      <c r="EP50" s="82"/>
      <c r="EQ50" s="82"/>
      <c r="ER50" s="82"/>
      <c r="ES50" s="82"/>
      <c r="ET50" s="82"/>
      <c r="EU50" s="82"/>
      <c r="EV50" s="82"/>
      <c r="EW50" s="82"/>
      <c r="EX50" s="82"/>
      <c r="EY50" s="82"/>
      <c r="EZ50" s="82"/>
      <c r="FA50" s="82"/>
      <c r="FB50" s="82"/>
      <c r="FC50" s="82"/>
      <c r="FD50" s="82"/>
      <c r="FE50" s="82"/>
      <c r="FF50" s="82"/>
      <c r="FG50" s="82"/>
      <c r="FH50" s="82"/>
      <c r="FI50" s="82"/>
      <c r="FJ50" s="82"/>
      <c r="FK50" s="82"/>
      <c r="FM50" s="82"/>
      <c r="FN50" s="82"/>
      <c r="FO50" s="82"/>
      <c r="FP50" s="82"/>
      <c r="FR50" s="82"/>
      <c r="FS50" s="82"/>
      <c r="FT50" s="82"/>
      <c r="FU50" s="82"/>
      <c r="FV50" s="82"/>
      <c r="FW50" s="82"/>
      <c r="FX50" s="82"/>
      <c r="FY50" s="82"/>
      <c r="FZ50" s="82"/>
      <c r="GA50" s="82"/>
      <c r="GB50" s="82"/>
      <c r="GC50" s="82"/>
      <c r="GD50" s="82"/>
      <c r="GE50" s="82"/>
      <c r="GF50" s="82"/>
      <c r="GG50" s="82"/>
      <c r="GH50" s="82"/>
      <c r="GI50" s="82"/>
      <c r="GJ50" s="82"/>
      <c r="GK50" s="82"/>
      <c r="GL50" s="82"/>
      <c r="GM50" s="82"/>
      <c r="GN50" s="82"/>
      <c r="GO50" s="82"/>
      <c r="GP50" s="82"/>
      <c r="GQ50" s="82"/>
      <c r="GR50" s="82"/>
      <c r="GS50" s="82"/>
      <c r="GT50" s="82"/>
      <c r="GU50" s="82"/>
      <c r="GV50" s="82"/>
      <c r="GW50" s="82"/>
      <c r="GX50" s="82"/>
      <c r="GY50" s="82"/>
      <c r="GZ50" s="82"/>
      <c r="HA50" s="82"/>
      <c r="HB50" s="82"/>
      <c r="HC50" s="82"/>
      <c r="HD50" s="82"/>
      <c r="HE50" s="82"/>
      <c r="HF50" s="82">
        <v>100000</v>
      </c>
      <c r="HG50" s="82"/>
      <c r="HH50" s="82"/>
      <c r="HI50" s="82"/>
      <c r="HJ50" s="82"/>
      <c r="HK50" s="82"/>
      <c r="HL50" s="82"/>
      <c r="HM50" s="82"/>
      <c r="HN50" s="82"/>
      <c r="HO50" s="82"/>
      <c r="HP50" s="82"/>
      <c r="HQ50" s="82"/>
      <c r="HR50" s="82"/>
      <c r="HS50" s="82"/>
      <c r="HT50" s="82"/>
      <c r="HU50" s="82"/>
      <c r="HV50" s="82"/>
      <c r="HW50" s="82"/>
      <c r="HX50" s="82"/>
      <c r="HY50" s="82"/>
    </row>
    <row r="51" spans="1:233" ht="158.25" customHeight="1">
      <c r="A51" s="157">
        <v>38</v>
      </c>
      <c r="B51" s="166" t="s">
        <v>623</v>
      </c>
      <c r="C51" s="97" t="s">
        <v>285</v>
      </c>
      <c r="D51" s="97" t="s">
        <v>588</v>
      </c>
      <c r="E51" s="98" t="s">
        <v>286</v>
      </c>
      <c r="F51" s="97" t="s">
        <v>216</v>
      </c>
      <c r="G51" s="98" t="s">
        <v>289</v>
      </c>
      <c r="H51" s="99" t="s">
        <v>287</v>
      </c>
      <c r="I51" s="106">
        <f>2106000*23161</f>
        <v>48777066000</v>
      </c>
      <c r="J51" s="99">
        <v>0</v>
      </c>
      <c r="K51" s="99"/>
      <c r="L51" s="99" t="s">
        <v>287</v>
      </c>
      <c r="M51" s="141">
        <f t="shared" si="5"/>
        <v>48777066000</v>
      </c>
      <c r="N51" s="158"/>
      <c r="O51" s="97"/>
      <c r="P51" s="97"/>
      <c r="Q51" s="106"/>
      <c r="R51" s="159"/>
      <c r="S51" s="80">
        <v>270000</v>
      </c>
      <c r="T51" s="80" t="s">
        <v>288</v>
      </c>
      <c r="U51" s="80"/>
      <c r="V51" s="80" t="s">
        <v>287</v>
      </c>
      <c r="W51" s="80">
        <v>47928348000</v>
      </c>
      <c r="X51" s="80"/>
      <c r="Y51" s="80"/>
      <c r="Z51" s="80"/>
      <c r="AA51" s="80"/>
      <c r="AB51" s="80"/>
      <c r="AC51" s="80"/>
      <c r="AD51" s="80"/>
      <c r="AE51" s="80"/>
      <c r="AF51" s="80"/>
      <c r="AG51" s="80"/>
      <c r="AH51" s="80"/>
      <c r="AI51" s="80"/>
      <c r="AJ51" s="80"/>
      <c r="AK51" s="80"/>
      <c r="AL51" s="80"/>
      <c r="AM51" s="80"/>
      <c r="AN51" s="80"/>
      <c r="AO51" s="80"/>
      <c r="AP51" s="80"/>
      <c r="AQ51" s="80"/>
      <c r="AR51" s="80"/>
      <c r="AS51" s="80"/>
      <c r="AT51" s="80"/>
      <c r="AU51" s="80"/>
      <c r="AV51" s="80"/>
      <c r="AW51" s="80"/>
      <c r="AX51" s="80"/>
      <c r="AY51" s="80"/>
      <c r="AZ51" s="80"/>
      <c r="BA51" s="80"/>
      <c r="BB51" s="80"/>
      <c r="BC51" s="80"/>
      <c r="BD51" s="80"/>
      <c r="BE51" s="80"/>
      <c r="BF51" s="80"/>
      <c r="BG51" s="80"/>
      <c r="BH51" s="80"/>
      <c r="BI51" s="80"/>
      <c r="BJ51" s="80"/>
      <c r="BK51" s="80"/>
      <c r="BL51" s="80"/>
      <c r="BM51" s="80"/>
      <c r="BN51" s="80"/>
      <c r="BO51" s="80"/>
      <c r="BP51" s="80"/>
      <c r="BQ51" s="80"/>
      <c r="BR51" s="80"/>
      <c r="BS51" s="80"/>
      <c r="BT51" s="80"/>
      <c r="BU51" s="80"/>
      <c r="BV51" s="80"/>
      <c r="BW51" s="80"/>
      <c r="BX51" s="80"/>
      <c r="BY51" s="80"/>
      <c r="BZ51" s="80"/>
      <c r="CA51" s="80"/>
      <c r="CB51" s="80"/>
      <c r="CC51" s="80"/>
      <c r="CD51" s="80"/>
      <c r="CE51" s="80"/>
      <c r="CF51" s="80"/>
      <c r="CG51" s="80"/>
      <c r="CH51" s="80"/>
      <c r="CI51" s="80"/>
      <c r="CJ51" s="80"/>
      <c r="CK51" s="80"/>
      <c r="CL51" s="80"/>
      <c r="CM51" s="80"/>
      <c r="CN51" s="80"/>
      <c r="CO51" s="80"/>
      <c r="CP51" s="80"/>
      <c r="CQ51" s="80"/>
      <c r="CR51" s="80"/>
      <c r="CS51" s="80"/>
      <c r="CT51" s="80"/>
      <c r="CU51" s="80"/>
      <c r="CV51" s="80"/>
      <c r="CW51" s="80"/>
      <c r="CX51" s="80"/>
      <c r="CY51" s="80"/>
      <c r="CZ51" s="80"/>
      <c r="DA51" s="80"/>
      <c r="DB51" s="80"/>
      <c r="DC51" s="80"/>
      <c r="DD51" s="80"/>
      <c r="DE51" s="80"/>
      <c r="DF51" s="80"/>
      <c r="DG51" s="80"/>
      <c r="DH51" s="80"/>
      <c r="DI51" s="80"/>
      <c r="DJ51" s="80"/>
      <c r="DK51" s="80"/>
      <c r="DL51" s="80"/>
      <c r="DM51" s="80"/>
      <c r="DN51" s="80"/>
      <c r="DO51" s="80"/>
      <c r="DP51" s="80"/>
      <c r="DQ51" s="80"/>
      <c r="DR51" s="80"/>
      <c r="DS51" s="80"/>
      <c r="DT51" s="80"/>
      <c r="DU51" s="80"/>
      <c r="DV51" s="80"/>
      <c r="DW51" s="80"/>
      <c r="DX51" s="80"/>
      <c r="DY51" s="80"/>
      <c r="DZ51" s="80"/>
      <c r="EA51" s="80"/>
      <c r="EB51" s="80"/>
      <c r="EC51" s="80"/>
      <c r="ED51" s="80"/>
      <c r="EE51" s="80"/>
      <c r="EF51" s="80"/>
      <c r="EG51" s="80"/>
      <c r="EH51" s="80"/>
      <c r="EI51" s="80"/>
      <c r="EJ51" s="80"/>
      <c r="EK51" s="80"/>
      <c r="EL51" s="80"/>
      <c r="EM51" s="80"/>
      <c r="EN51" s="80"/>
      <c r="EO51" s="80"/>
      <c r="EP51" s="80"/>
      <c r="EQ51" s="80"/>
      <c r="ER51" s="80"/>
      <c r="ES51" s="80"/>
      <c r="ET51" s="80"/>
      <c r="EU51" s="80"/>
      <c r="EV51" s="80"/>
      <c r="EW51" s="80"/>
      <c r="EX51" s="80"/>
      <c r="EY51" s="80"/>
      <c r="EZ51" s="80"/>
      <c r="FA51" s="80"/>
      <c r="FB51" s="80"/>
      <c r="FC51" s="80"/>
      <c r="FD51" s="80"/>
      <c r="FE51" s="80"/>
      <c r="FF51" s="80"/>
      <c r="FG51" s="80"/>
      <c r="FH51" s="80"/>
      <c r="FI51" s="80"/>
      <c r="FJ51" s="80"/>
      <c r="FK51" s="80"/>
      <c r="FL51" s="80"/>
      <c r="FM51" s="80"/>
      <c r="FN51" s="80"/>
      <c r="FO51" s="80"/>
      <c r="FP51" s="80"/>
      <c r="FQ51" s="80"/>
      <c r="FR51" s="80"/>
      <c r="FS51" s="80"/>
      <c r="FT51" s="80"/>
      <c r="FU51" s="80"/>
      <c r="FV51" s="80"/>
      <c r="FW51" s="80"/>
      <c r="FX51" s="80"/>
      <c r="FY51" s="80"/>
      <c r="FZ51" s="80"/>
      <c r="GA51" s="80"/>
      <c r="GB51" s="80"/>
      <c r="GC51" s="80"/>
      <c r="GD51" s="80"/>
      <c r="GE51" s="80"/>
      <c r="GF51" s="80"/>
      <c r="GG51" s="80"/>
      <c r="GH51" s="80"/>
      <c r="GI51" s="80"/>
      <c r="GJ51" s="80"/>
      <c r="GK51" s="80"/>
      <c r="GL51" s="80"/>
      <c r="GM51" s="80"/>
      <c r="GN51" s="80"/>
      <c r="GO51" s="80"/>
      <c r="GP51" s="80"/>
      <c r="GQ51" s="80"/>
      <c r="GR51" s="80"/>
      <c r="GS51" s="80"/>
      <c r="GT51" s="80"/>
      <c r="GU51" s="80"/>
      <c r="GV51" s="80"/>
      <c r="GW51" s="80"/>
      <c r="GX51" s="80"/>
      <c r="GY51" s="80"/>
      <c r="GZ51" s="80"/>
      <c r="HA51" s="80"/>
      <c r="HB51" s="80"/>
      <c r="HC51" s="80"/>
      <c r="HD51" s="80"/>
      <c r="HE51" s="80"/>
      <c r="HF51" s="80"/>
      <c r="HG51" s="80"/>
      <c r="HH51" s="80"/>
      <c r="HI51" s="80"/>
      <c r="HJ51" s="80"/>
      <c r="HK51" s="80"/>
      <c r="HL51" s="80"/>
      <c r="HM51" s="80"/>
      <c r="HN51" s="80"/>
      <c r="HO51" s="80"/>
      <c r="HP51" s="80"/>
      <c r="HQ51" s="80"/>
      <c r="HR51" s="80"/>
      <c r="HS51" s="80"/>
      <c r="HT51" s="80"/>
      <c r="HU51" s="80"/>
      <c r="HV51" s="80"/>
      <c r="HW51" s="80"/>
      <c r="HX51" s="80"/>
      <c r="HY51" s="80"/>
    </row>
    <row r="52" spans="1:233" s="84" customFormat="1" ht="105" customHeight="1">
      <c r="A52" s="181">
        <v>39</v>
      </c>
      <c r="B52" s="166" t="s">
        <v>623</v>
      </c>
      <c r="C52" s="110" t="s">
        <v>290</v>
      </c>
      <c r="D52" s="110" t="s">
        <v>589</v>
      </c>
      <c r="E52" s="111" t="s">
        <v>291</v>
      </c>
      <c r="F52" s="110" t="s">
        <v>277</v>
      </c>
      <c r="G52" s="97" t="s">
        <v>637</v>
      </c>
      <c r="H52" s="112"/>
      <c r="I52" s="113"/>
      <c r="J52" s="112" t="s">
        <v>292</v>
      </c>
      <c r="K52" s="112">
        <f>240326*23161</f>
        <v>5566190486</v>
      </c>
      <c r="L52" s="112"/>
      <c r="M52" s="141">
        <f t="shared" si="5"/>
        <v>5566190486</v>
      </c>
      <c r="N52" s="182"/>
      <c r="O52" s="110"/>
      <c r="P52" s="110"/>
      <c r="Q52" s="113"/>
      <c r="R52" s="169"/>
      <c r="S52" s="82"/>
      <c r="T52" s="82"/>
      <c r="U52" s="82"/>
      <c r="V52" s="82"/>
      <c r="W52" s="82"/>
      <c r="X52" s="183"/>
      <c r="Y52" s="82"/>
      <c r="Z52" s="82"/>
      <c r="AA52" s="82"/>
      <c r="AB52" s="82"/>
      <c r="AC52" s="183"/>
      <c r="AD52" s="82"/>
      <c r="AE52" s="82"/>
      <c r="AF52" s="82"/>
      <c r="AG52" s="82"/>
      <c r="AH52" s="82"/>
      <c r="AI52" s="82"/>
      <c r="AJ52" s="82"/>
      <c r="AK52" s="82"/>
      <c r="AL52" s="82"/>
      <c r="AM52" s="82"/>
      <c r="AN52" s="82"/>
      <c r="AO52" s="82"/>
      <c r="AP52" s="82"/>
      <c r="AQ52" s="82"/>
      <c r="AR52" s="82"/>
      <c r="AS52" s="82"/>
      <c r="AT52" s="82"/>
      <c r="AU52" s="82"/>
      <c r="AV52" s="82"/>
      <c r="AW52" s="82"/>
      <c r="AX52" s="82"/>
      <c r="AY52" s="82"/>
      <c r="AZ52" s="82"/>
      <c r="BA52" s="82"/>
      <c r="BB52" s="82"/>
      <c r="BC52" s="82"/>
      <c r="BD52" s="82"/>
      <c r="BE52" s="82"/>
      <c r="BF52" s="82"/>
      <c r="BG52" s="82"/>
      <c r="BH52" s="82"/>
      <c r="BI52" s="82"/>
      <c r="BJ52" s="82"/>
      <c r="BK52" s="82"/>
      <c r="BL52" s="82">
        <v>2200000</v>
      </c>
      <c r="BM52" s="82"/>
      <c r="BN52" s="82"/>
      <c r="BO52" s="82"/>
      <c r="BP52" s="82"/>
      <c r="BQ52" s="82"/>
      <c r="BR52" s="82"/>
      <c r="BS52" s="82"/>
      <c r="BT52" s="82"/>
      <c r="BU52" s="82"/>
      <c r="BV52" s="82"/>
      <c r="BW52" s="82"/>
      <c r="BX52" s="82"/>
      <c r="BY52" s="82"/>
      <c r="BZ52" s="82"/>
      <c r="CA52" s="82"/>
      <c r="CB52" s="82"/>
      <c r="CC52" s="82"/>
      <c r="CD52" s="82"/>
      <c r="CF52" s="82"/>
      <c r="CG52" s="82"/>
      <c r="CH52" s="82"/>
      <c r="CI52" s="82"/>
      <c r="CJ52" s="82"/>
      <c r="CK52" s="82"/>
      <c r="CL52" s="82"/>
      <c r="CM52" s="82"/>
      <c r="CN52" s="82"/>
      <c r="CO52" s="82"/>
      <c r="CP52" s="82"/>
      <c r="CQ52" s="82"/>
      <c r="CR52" s="82"/>
      <c r="CS52" s="82"/>
      <c r="CT52" s="82"/>
      <c r="CU52" s="82"/>
      <c r="CV52" s="82"/>
      <c r="CW52" s="82"/>
      <c r="CX52" s="82"/>
      <c r="CY52" s="82"/>
      <c r="CZ52" s="82"/>
      <c r="DA52" s="82"/>
      <c r="DB52" s="82"/>
      <c r="DC52" s="82"/>
      <c r="DD52" s="82"/>
      <c r="DE52" s="82"/>
      <c r="DF52" s="82"/>
      <c r="DG52" s="82"/>
      <c r="DH52" s="82"/>
      <c r="DI52" s="82"/>
      <c r="DJ52" s="82"/>
      <c r="DK52" s="82"/>
      <c r="DL52" s="82"/>
      <c r="DM52" s="82"/>
      <c r="DN52" s="82"/>
      <c r="DO52" s="82"/>
      <c r="DP52" s="82"/>
      <c r="DQ52" s="82"/>
      <c r="DR52" s="82"/>
      <c r="DS52" s="82"/>
      <c r="DT52" s="82"/>
      <c r="DU52" s="82"/>
      <c r="DV52" s="82"/>
      <c r="DW52" s="82"/>
      <c r="DX52" s="82"/>
      <c r="DY52" s="82"/>
      <c r="DZ52" s="82"/>
      <c r="EA52" s="82"/>
      <c r="EB52" s="82"/>
      <c r="EC52" s="82"/>
      <c r="ED52" s="82"/>
      <c r="EE52" s="82"/>
      <c r="EF52" s="82"/>
      <c r="EG52" s="82"/>
      <c r="EH52" s="82"/>
      <c r="EI52" s="82"/>
      <c r="EJ52" s="82"/>
      <c r="EK52" s="82"/>
      <c r="EL52" s="82"/>
      <c r="EM52" s="82"/>
      <c r="EN52" s="82"/>
      <c r="EO52" s="82"/>
      <c r="EP52" s="82"/>
      <c r="EQ52" s="82"/>
      <c r="ER52" s="82"/>
      <c r="ES52" s="82"/>
      <c r="ET52" s="82"/>
      <c r="EU52" s="82"/>
      <c r="EV52" s="82"/>
      <c r="EW52" s="82"/>
      <c r="EX52" s="82"/>
      <c r="EY52" s="82"/>
      <c r="EZ52" s="82"/>
      <c r="FA52" s="82"/>
      <c r="FB52" s="82"/>
      <c r="FC52" s="82"/>
      <c r="FD52" s="82"/>
      <c r="FE52" s="82"/>
      <c r="FF52" s="82"/>
      <c r="FG52" s="82"/>
      <c r="FH52" s="82"/>
      <c r="FI52" s="82"/>
      <c r="FJ52" s="82"/>
      <c r="FK52" s="82"/>
      <c r="FM52" s="82"/>
      <c r="FN52" s="82"/>
      <c r="FO52" s="82"/>
      <c r="FP52" s="82"/>
      <c r="FR52" s="82"/>
      <c r="FS52" s="82"/>
      <c r="FT52" s="82"/>
      <c r="FU52" s="82"/>
      <c r="FV52" s="82"/>
      <c r="FW52" s="82"/>
      <c r="FX52" s="82"/>
      <c r="FY52" s="82"/>
      <c r="FZ52" s="82"/>
      <c r="GA52" s="82"/>
      <c r="GB52" s="82"/>
      <c r="GC52" s="82"/>
      <c r="GD52" s="82"/>
      <c r="GE52" s="82"/>
      <c r="GF52" s="82"/>
      <c r="GG52" s="82"/>
      <c r="GH52" s="82"/>
      <c r="GI52" s="82"/>
      <c r="GJ52" s="82"/>
      <c r="GK52" s="82"/>
      <c r="GL52" s="82"/>
      <c r="GM52" s="82"/>
      <c r="GN52" s="82"/>
      <c r="GO52" s="82"/>
      <c r="GP52" s="82"/>
      <c r="GQ52" s="82"/>
      <c r="GR52" s="82"/>
      <c r="GS52" s="82"/>
      <c r="GT52" s="82"/>
      <c r="GU52" s="82"/>
      <c r="GV52" s="82"/>
      <c r="GW52" s="82"/>
      <c r="GX52" s="82"/>
      <c r="GY52" s="82"/>
      <c r="GZ52" s="82"/>
      <c r="HA52" s="82"/>
      <c r="HB52" s="82"/>
      <c r="HC52" s="82"/>
      <c r="HD52" s="82"/>
      <c r="HE52" s="82"/>
      <c r="HF52" s="82"/>
      <c r="HG52" s="82"/>
      <c r="HH52" s="82"/>
      <c r="HI52" s="82"/>
      <c r="HJ52" s="82"/>
      <c r="HK52" s="82">
        <v>2000000</v>
      </c>
      <c r="HL52" s="82"/>
      <c r="HM52" s="82"/>
      <c r="HN52" s="82"/>
      <c r="HO52" s="82"/>
      <c r="HP52" s="82"/>
      <c r="HQ52" s="82"/>
      <c r="HR52" s="82"/>
      <c r="HS52" s="82"/>
      <c r="HT52" s="82"/>
      <c r="HU52" s="82"/>
      <c r="HV52" s="82"/>
      <c r="HW52" s="82"/>
      <c r="HX52" s="82"/>
      <c r="HY52" s="82"/>
    </row>
    <row r="53" spans="1:233" s="81" customFormat="1" ht="139.5" customHeight="1">
      <c r="A53" s="167">
        <v>40</v>
      </c>
      <c r="B53" s="110" t="s">
        <v>293</v>
      </c>
      <c r="C53" s="110" t="s">
        <v>294</v>
      </c>
      <c r="D53" s="110" t="s">
        <v>590</v>
      </c>
      <c r="E53" s="111" t="s">
        <v>295</v>
      </c>
      <c r="F53" s="110" t="s">
        <v>296</v>
      </c>
      <c r="G53" s="111" t="s">
        <v>295</v>
      </c>
      <c r="H53" s="112"/>
      <c r="I53" s="113"/>
      <c r="J53" s="112"/>
      <c r="K53" s="112"/>
      <c r="L53" s="112"/>
      <c r="M53" s="141">
        <f t="shared" si="5"/>
        <v>0</v>
      </c>
      <c r="N53" s="168"/>
      <c r="O53" s="110"/>
      <c r="P53" s="110"/>
      <c r="Q53" s="113"/>
      <c r="R53" s="169"/>
      <c r="S53" s="82"/>
      <c r="T53" s="82"/>
      <c r="U53" s="82"/>
      <c r="V53" s="82"/>
      <c r="W53" s="82"/>
      <c r="X53" s="82">
        <v>70000</v>
      </c>
      <c r="Y53" s="82" t="s">
        <v>297</v>
      </c>
      <c r="Z53" s="82">
        <v>41805.61</v>
      </c>
      <c r="AB53" s="82">
        <f>X53*Z53</f>
        <v>2926392700</v>
      </c>
      <c r="AC53" s="82"/>
      <c r="AD53" s="82"/>
      <c r="AE53" s="82"/>
      <c r="AF53" s="82"/>
      <c r="AG53" s="82"/>
      <c r="AH53" s="82">
        <v>36000</v>
      </c>
      <c r="AI53" s="82" t="s">
        <v>298</v>
      </c>
      <c r="AJ53" s="82">
        <v>7272.55</v>
      </c>
      <c r="AK53" s="82"/>
      <c r="AL53" s="82">
        <f>AH53*AJ53</f>
        <v>261811800</v>
      </c>
      <c r="AM53" s="82">
        <v>3660</v>
      </c>
      <c r="AN53" s="82" t="s">
        <v>299</v>
      </c>
      <c r="AO53" s="82">
        <v>473624.45</v>
      </c>
      <c r="AP53" s="82"/>
      <c r="AQ53" s="82">
        <f>AM53*AO53</f>
        <v>1733465487</v>
      </c>
      <c r="AR53" s="82">
        <v>20</v>
      </c>
      <c r="AS53" s="82" t="s">
        <v>300</v>
      </c>
      <c r="AT53" s="82">
        <v>103347090</v>
      </c>
      <c r="AU53" s="82"/>
      <c r="AV53" s="82">
        <f>AR53*AT53</f>
        <v>2066941800</v>
      </c>
      <c r="AW53" s="82">
        <v>50</v>
      </c>
      <c r="AX53" s="82"/>
      <c r="AY53" s="82"/>
      <c r="AZ53" s="82"/>
      <c r="BA53" s="82">
        <v>4759401550</v>
      </c>
      <c r="BB53" s="82"/>
      <c r="BC53" s="82"/>
      <c r="BD53" s="82"/>
      <c r="BE53" s="82"/>
      <c r="BF53" s="82"/>
      <c r="BG53" s="82"/>
      <c r="BH53" s="82"/>
      <c r="BI53" s="82"/>
      <c r="BJ53" s="82"/>
      <c r="BK53" s="82"/>
      <c r="BL53" s="82"/>
      <c r="BM53" s="82"/>
      <c r="BN53" s="82"/>
      <c r="BO53" s="82"/>
      <c r="BP53" s="82"/>
      <c r="BQ53" s="82"/>
      <c r="BR53" s="82"/>
      <c r="BS53" s="82"/>
      <c r="BT53" s="82"/>
      <c r="BU53" s="82"/>
      <c r="BV53" s="82"/>
      <c r="BW53" s="82"/>
      <c r="BX53" s="82"/>
      <c r="BY53" s="82"/>
      <c r="BZ53" s="82"/>
      <c r="CA53" s="82"/>
      <c r="CB53" s="82"/>
      <c r="CC53" s="82"/>
      <c r="CD53" s="82"/>
      <c r="CF53" s="82"/>
      <c r="CG53" s="82"/>
      <c r="CH53" s="82"/>
      <c r="CI53" s="82"/>
      <c r="CJ53" s="82"/>
      <c r="CK53" s="82"/>
      <c r="CL53" s="82"/>
      <c r="CM53" s="82"/>
      <c r="CN53" s="82"/>
      <c r="CO53" s="82"/>
      <c r="CP53" s="82"/>
      <c r="CQ53" s="82"/>
      <c r="CR53" s="82"/>
      <c r="CS53" s="82"/>
      <c r="CT53" s="82"/>
      <c r="CU53" s="82"/>
      <c r="CV53" s="82"/>
      <c r="CW53" s="82"/>
      <c r="CX53" s="82"/>
      <c r="CY53" s="82"/>
      <c r="CZ53" s="82"/>
      <c r="DA53" s="82"/>
      <c r="DB53" s="82"/>
      <c r="DC53" s="82"/>
      <c r="DD53" s="82"/>
      <c r="DE53" s="82"/>
      <c r="DF53" s="82"/>
      <c r="DG53" s="82"/>
      <c r="DH53" s="82"/>
      <c r="DI53" s="82"/>
      <c r="DJ53" s="82"/>
      <c r="DK53" s="82"/>
      <c r="DL53" s="82"/>
      <c r="DM53" s="82"/>
      <c r="DN53" s="82"/>
      <c r="DO53" s="82"/>
      <c r="DP53" s="82"/>
      <c r="DQ53" s="82"/>
      <c r="DR53" s="82"/>
      <c r="DS53" s="82"/>
      <c r="DT53" s="82"/>
      <c r="DU53" s="82"/>
      <c r="DV53" s="82"/>
      <c r="DW53" s="82"/>
      <c r="DX53" s="82"/>
      <c r="DY53" s="82"/>
      <c r="DZ53" s="82"/>
      <c r="EA53" s="82"/>
      <c r="EB53" s="82"/>
      <c r="EC53" s="82"/>
      <c r="ED53" s="82"/>
      <c r="EE53" s="82"/>
      <c r="EF53" s="82"/>
      <c r="EG53" s="82"/>
      <c r="EH53" s="82"/>
      <c r="EI53" s="82"/>
      <c r="EJ53" s="82"/>
      <c r="EK53" s="82"/>
      <c r="EL53" s="82"/>
      <c r="EM53" s="82"/>
      <c r="EN53" s="82"/>
      <c r="EO53" s="82"/>
      <c r="EP53" s="82"/>
      <c r="EQ53" s="82"/>
      <c r="ER53" s="82"/>
      <c r="ES53" s="82"/>
      <c r="ET53" s="82"/>
      <c r="EU53" s="82"/>
      <c r="EV53" s="82"/>
      <c r="EW53" s="82"/>
      <c r="EX53" s="82"/>
      <c r="EY53" s="82"/>
      <c r="EZ53" s="82"/>
      <c r="FA53" s="82"/>
      <c r="FB53" s="82"/>
      <c r="FC53" s="82"/>
      <c r="FD53" s="82"/>
      <c r="FE53" s="82"/>
      <c r="FF53" s="82"/>
      <c r="FG53" s="82"/>
      <c r="FH53" s="82"/>
      <c r="FI53" s="82"/>
      <c r="FJ53" s="82"/>
      <c r="FK53" s="82"/>
      <c r="FM53" s="82"/>
      <c r="FN53" s="82"/>
      <c r="FO53" s="82"/>
      <c r="FP53" s="82"/>
      <c r="FR53" s="82"/>
      <c r="FS53" s="82"/>
      <c r="FT53" s="82"/>
      <c r="FU53" s="82"/>
      <c r="FV53" s="82"/>
      <c r="FW53" s="82"/>
      <c r="FX53" s="82"/>
      <c r="FY53" s="82"/>
      <c r="FZ53" s="82"/>
      <c r="GA53" s="82"/>
      <c r="GB53" s="82"/>
      <c r="GC53" s="82"/>
      <c r="GD53" s="82"/>
      <c r="GE53" s="82"/>
      <c r="GF53" s="82"/>
      <c r="GG53" s="82"/>
      <c r="GH53" s="82"/>
      <c r="GI53" s="82"/>
      <c r="GJ53" s="82"/>
      <c r="GK53" s="82"/>
      <c r="GL53" s="82"/>
      <c r="GM53" s="82"/>
      <c r="GN53" s="82"/>
      <c r="GO53" s="82"/>
      <c r="GP53" s="82"/>
      <c r="GQ53" s="82"/>
      <c r="GR53" s="82"/>
      <c r="GS53" s="82"/>
      <c r="GT53" s="82"/>
      <c r="GU53" s="82"/>
      <c r="GV53" s="82"/>
      <c r="GW53" s="82"/>
      <c r="GX53" s="82"/>
      <c r="GY53" s="82"/>
      <c r="GZ53" s="82"/>
      <c r="HA53" s="82"/>
      <c r="HB53" s="82"/>
      <c r="HC53" s="82"/>
      <c r="HD53" s="82"/>
      <c r="HE53" s="82"/>
      <c r="HF53" s="82"/>
      <c r="HG53" s="82"/>
      <c r="HH53" s="82"/>
      <c r="HI53" s="82"/>
      <c r="HJ53" s="82"/>
      <c r="HK53" s="82"/>
      <c r="HL53" s="82"/>
      <c r="HM53" s="82"/>
      <c r="HN53" s="82"/>
      <c r="HO53" s="82"/>
      <c r="HP53" s="82"/>
      <c r="HQ53" s="82"/>
      <c r="HR53" s="82"/>
      <c r="HS53" s="82"/>
      <c r="HT53" s="82"/>
      <c r="HU53" s="82"/>
      <c r="HV53" s="82"/>
      <c r="HW53" s="82"/>
      <c r="HX53" s="82"/>
      <c r="HY53" s="82"/>
    </row>
    <row r="54" spans="1:233" s="81" customFormat="1" ht="215.25" customHeight="1">
      <c r="A54" s="167">
        <v>41</v>
      </c>
      <c r="B54" s="110" t="s">
        <v>301</v>
      </c>
      <c r="C54" s="113" t="s">
        <v>302</v>
      </c>
      <c r="D54" s="113" t="s">
        <v>591</v>
      </c>
      <c r="E54" s="111" t="s">
        <v>303</v>
      </c>
      <c r="F54" s="110" t="s">
        <v>304</v>
      </c>
      <c r="G54" s="110" t="s">
        <v>642</v>
      </c>
      <c r="H54" s="112"/>
      <c r="I54" s="113"/>
      <c r="J54" s="112"/>
      <c r="K54" s="112"/>
      <c r="L54" s="112"/>
      <c r="M54" s="141">
        <f t="shared" si="5"/>
        <v>0</v>
      </c>
      <c r="N54" s="168"/>
      <c r="O54" s="110"/>
      <c r="P54" s="110"/>
      <c r="Q54" s="113"/>
      <c r="R54" s="169"/>
      <c r="S54" s="82"/>
      <c r="T54" s="82"/>
      <c r="U54" s="82"/>
      <c r="V54" s="82"/>
      <c r="W54" s="82"/>
      <c r="X54" s="82">
        <v>200000</v>
      </c>
      <c r="Y54" s="82"/>
      <c r="Z54" s="82"/>
      <c r="AA54" s="82" t="s">
        <v>305</v>
      </c>
      <c r="AB54" s="82">
        <v>15898220000</v>
      </c>
      <c r="AC54" s="82">
        <v>50000</v>
      </c>
      <c r="AD54" s="82"/>
      <c r="AE54" s="82"/>
      <c r="AF54" s="82" t="s">
        <v>306</v>
      </c>
      <c r="AG54" s="82">
        <v>2959775000</v>
      </c>
      <c r="AH54" s="82"/>
      <c r="AI54" s="82"/>
      <c r="AJ54" s="82"/>
      <c r="AK54" s="82"/>
      <c r="AL54" s="82"/>
      <c r="AM54" s="82">
        <v>100000</v>
      </c>
      <c r="AN54" s="82"/>
      <c r="AO54" s="82"/>
      <c r="AP54" s="82" t="s">
        <v>307</v>
      </c>
      <c r="AQ54" s="82">
        <v>54121600000</v>
      </c>
      <c r="AR54" s="82">
        <v>16</v>
      </c>
      <c r="AS54" s="82"/>
      <c r="AT54" s="82"/>
      <c r="AU54" s="82" t="s">
        <v>308</v>
      </c>
      <c r="AV54" s="82">
        <v>8185892000</v>
      </c>
      <c r="AW54" s="82"/>
      <c r="AX54" s="82"/>
      <c r="AY54" s="82"/>
      <c r="AZ54" s="82"/>
      <c r="BA54" s="82"/>
      <c r="BB54" s="82"/>
      <c r="BC54" s="82"/>
      <c r="BD54" s="82"/>
      <c r="BE54" s="82"/>
      <c r="BF54" s="82"/>
      <c r="BG54" s="82"/>
      <c r="BH54" s="82"/>
      <c r="BI54" s="82"/>
      <c r="BJ54" s="82"/>
      <c r="BK54" s="82"/>
      <c r="BL54" s="82"/>
      <c r="BM54" s="82"/>
      <c r="BN54" s="82"/>
      <c r="BO54" s="82"/>
      <c r="BP54" s="82"/>
      <c r="BQ54" s="82"/>
      <c r="BR54" s="82"/>
      <c r="BS54" s="82"/>
      <c r="BT54" s="82"/>
      <c r="BU54" s="82"/>
      <c r="BV54" s="82"/>
      <c r="BW54" s="82"/>
      <c r="BX54" s="82"/>
      <c r="BY54" s="82"/>
      <c r="BZ54" s="82"/>
      <c r="CA54" s="82"/>
      <c r="CB54" s="82"/>
      <c r="CD54" s="82"/>
      <c r="CE54" s="184"/>
      <c r="CF54" s="82"/>
      <c r="CG54" s="82"/>
      <c r="CH54" s="82"/>
      <c r="CI54" s="82"/>
      <c r="CJ54" s="82"/>
      <c r="CK54" s="82"/>
      <c r="CL54" s="82"/>
      <c r="CM54" s="82"/>
      <c r="CN54" s="82"/>
      <c r="CO54" s="82"/>
      <c r="CP54" s="82"/>
      <c r="CQ54" s="82"/>
      <c r="CR54" s="82"/>
      <c r="CS54" s="82"/>
      <c r="CT54" s="82"/>
      <c r="CU54" s="82"/>
      <c r="CV54" s="82"/>
      <c r="CW54" s="82"/>
      <c r="CX54" s="82"/>
      <c r="CY54" s="82"/>
      <c r="CZ54" s="82"/>
      <c r="DA54" s="82"/>
      <c r="DB54" s="82"/>
      <c r="DC54" s="82"/>
      <c r="DD54" s="82"/>
      <c r="DE54" s="82"/>
      <c r="DF54" s="82"/>
      <c r="DG54" s="82"/>
      <c r="DH54" s="82"/>
      <c r="DI54" s="82"/>
      <c r="DJ54" s="82"/>
      <c r="DK54" s="82"/>
      <c r="DL54" s="82"/>
      <c r="DM54" s="82"/>
      <c r="DN54" s="82"/>
      <c r="DO54" s="82"/>
      <c r="DP54" s="82"/>
      <c r="DQ54" s="82"/>
      <c r="DR54" s="82"/>
      <c r="DS54" s="82"/>
      <c r="DT54" s="82"/>
      <c r="DU54" s="82"/>
      <c r="DV54" s="82"/>
      <c r="DW54" s="82"/>
      <c r="DX54" s="82"/>
      <c r="DY54" s="82"/>
      <c r="DZ54" s="82"/>
      <c r="EA54" s="82"/>
      <c r="EB54" s="82"/>
      <c r="EC54" s="82"/>
      <c r="ED54" s="82"/>
      <c r="EE54" s="82"/>
      <c r="EF54" s="82"/>
      <c r="EG54" s="82"/>
      <c r="EH54" s="82"/>
      <c r="EI54" s="82"/>
      <c r="EJ54" s="82"/>
      <c r="EK54" s="82"/>
      <c r="EL54" s="82"/>
      <c r="EM54" s="82"/>
      <c r="EN54" s="82">
        <v>200000</v>
      </c>
      <c r="EO54" s="82"/>
      <c r="EP54" s="82"/>
      <c r="EQ54" s="82" t="s">
        <v>309</v>
      </c>
      <c r="ER54" s="82">
        <v>10147800000</v>
      </c>
      <c r="ES54" s="82">
        <v>5000</v>
      </c>
      <c r="ET54" s="82"/>
      <c r="EU54" s="82"/>
      <c r="EV54" s="82" t="s">
        <v>310</v>
      </c>
      <c r="EW54" s="82">
        <v>761085000</v>
      </c>
      <c r="EX54" s="82"/>
      <c r="EY54" s="82"/>
      <c r="EZ54" s="82"/>
      <c r="FA54" s="82"/>
      <c r="FB54" s="82"/>
      <c r="FC54" s="82">
        <v>4500</v>
      </c>
      <c r="FD54" s="82"/>
      <c r="FE54" s="82"/>
      <c r="FF54" s="82" t="s">
        <v>311</v>
      </c>
      <c r="FG54" s="82"/>
      <c r="FH54" s="82"/>
      <c r="FI54" s="82"/>
      <c r="FK54" s="82"/>
      <c r="FM54" s="82"/>
      <c r="FN54" s="82"/>
      <c r="FP54" s="82"/>
      <c r="FR54" s="82"/>
      <c r="FS54" s="82"/>
      <c r="FT54" s="82"/>
      <c r="FU54" s="82"/>
      <c r="FV54" s="82"/>
      <c r="FW54" s="82"/>
      <c r="FX54" s="82"/>
      <c r="FY54" s="82"/>
      <c r="FZ54" s="82"/>
      <c r="GA54" s="82"/>
      <c r="GB54" s="82"/>
      <c r="GC54" s="82"/>
      <c r="GD54" s="82"/>
      <c r="GE54" s="82"/>
      <c r="GF54" s="82"/>
      <c r="GG54" s="82"/>
      <c r="GH54" s="82"/>
      <c r="GI54" s="82"/>
      <c r="GJ54" s="82"/>
      <c r="GK54" s="82"/>
      <c r="GL54" s="82"/>
      <c r="GM54" s="82"/>
      <c r="GN54" s="82"/>
      <c r="GO54" s="82"/>
      <c r="GP54" s="82"/>
      <c r="GQ54" s="82"/>
      <c r="GR54" s="82"/>
      <c r="GS54" s="82"/>
      <c r="GT54" s="82"/>
      <c r="GU54" s="82"/>
      <c r="GV54" s="82"/>
      <c r="GW54" s="82"/>
      <c r="GX54" s="82"/>
      <c r="GY54" s="82"/>
      <c r="GZ54" s="82"/>
      <c r="HA54" s="82"/>
      <c r="HB54" s="82"/>
      <c r="HC54" s="82"/>
      <c r="HD54" s="82"/>
      <c r="HE54" s="82"/>
      <c r="HF54" s="82"/>
      <c r="HG54" s="82"/>
      <c r="HH54" s="82"/>
      <c r="HI54" s="82"/>
      <c r="HJ54" s="82"/>
      <c r="HK54" s="82"/>
      <c r="HL54" s="82"/>
      <c r="HM54" s="82"/>
      <c r="HN54" s="82"/>
      <c r="HO54" s="82"/>
      <c r="HP54" s="82"/>
      <c r="HQ54" s="82"/>
      <c r="HR54" s="82"/>
      <c r="HS54" s="82"/>
      <c r="HT54" s="82"/>
      <c r="HU54" s="82"/>
      <c r="HV54" s="82"/>
      <c r="HW54" s="82"/>
      <c r="HX54" s="82"/>
      <c r="HY54" s="82"/>
    </row>
    <row r="55" spans="1:233" s="84" customFormat="1" ht="65.25" customHeight="1">
      <c r="A55" s="181">
        <v>40</v>
      </c>
      <c r="B55" s="110" t="s">
        <v>312</v>
      </c>
      <c r="C55" s="110" t="s">
        <v>313</v>
      </c>
      <c r="D55" s="110" t="s">
        <v>592</v>
      </c>
      <c r="E55" s="111" t="s">
        <v>314</v>
      </c>
      <c r="F55" s="110" t="s">
        <v>277</v>
      </c>
      <c r="G55" s="110" t="s">
        <v>643</v>
      </c>
      <c r="H55" s="112" t="s">
        <v>315</v>
      </c>
      <c r="I55" s="113">
        <f>14570*23161</f>
        <v>337455770</v>
      </c>
      <c r="J55" s="112" t="s">
        <v>316</v>
      </c>
      <c r="K55" s="112">
        <f>900000*23161</f>
        <v>20844900000</v>
      </c>
      <c r="L55" s="112" t="s">
        <v>317</v>
      </c>
      <c r="M55" s="141">
        <f t="shared" si="5"/>
        <v>21182355770</v>
      </c>
      <c r="N55" s="182"/>
      <c r="O55" s="110"/>
      <c r="P55" s="110"/>
      <c r="Q55" s="113"/>
      <c r="R55" s="169"/>
      <c r="S55" s="82"/>
      <c r="T55" s="82"/>
      <c r="U55" s="82"/>
      <c r="V55" s="82"/>
      <c r="W55" s="82"/>
      <c r="X55" s="183"/>
      <c r="Y55" s="82"/>
      <c r="Z55" s="82"/>
      <c r="AA55" s="82"/>
      <c r="AB55" s="82"/>
      <c r="AC55" s="183"/>
      <c r="AD55" s="82"/>
      <c r="AE55" s="82"/>
      <c r="AF55" s="82"/>
      <c r="AG55" s="82"/>
      <c r="AH55" s="82"/>
      <c r="AI55" s="82"/>
      <c r="AJ55" s="82"/>
      <c r="AK55" s="82"/>
      <c r="AL55" s="82"/>
      <c r="AM55" s="82"/>
      <c r="AN55" s="82"/>
      <c r="AO55" s="82"/>
      <c r="AP55" s="82"/>
      <c r="AQ55" s="82"/>
      <c r="AR55" s="82"/>
      <c r="AS55" s="82"/>
      <c r="AT55" s="82"/>
      <c r="AU55" s="82"/>
      <c r="AV55" s="82"/>
      <c r="AW55" s="82"/>
      <c r="AX55" s="82"/>
      <c r="AY55" s="82"/>
      <c r="AZ55" s="82"/>
      <c r="BA55" s="82"/>
      <c r="BB55" s="82"/>
      <c r="BC55" s="82"/>
      <c r="BD55" s="82"/>
      <c r="BE55" s="82"/>
      <c r="BF55" s="82"/>
      <c r="BG55" s="82"/>
      <c r="BH55" s="82"/>
      <c r="BI55" s="82"/>
      <c r="BJ55" s="82"/>
      <c r="BK55" s="82"/>
      <c r="BL55" s="82"/>
      <c r="BM55" s="82"/>
      <c r="BN55" s="82"/>
      <c r="BO55" s="82"/>
      <c r="BP55" s="82"/>
      <c r="BQ55" s="82"/>
      <c r="BR55" s="82"/>
      <c r="BS55" s="82"/>
      <c r="BT55" s="82"/>
      <c r="BU55" s="82"/>
      <c r="BV55" s="82"/>
      <c r="BW55" s="82"/>
      <c r="BX55" s="82"/>
      <c r="BY55" s="82"/>
      <c r="BZ55" s="82"/>
      <c r="CA55" s="82">
        <v>1600</v>
      </c>
      <c r="CB55" s="82"/>
      <c r="CD55" s="82" t="s">
        <v>316</v>
      </c>
      <c r="CE55" s="185">
        <v>20482200000</v>
      </c>
      <c r="CF55" s="82"/>
      <c r="CG55" s="82"/>
      <c r="CH55" s="82"/>
      <c r="CI55" s="82"/>
      <c r="CJ55" s="82"/>
      <c r="CK55" s="82"/>
      <c r="CL55" s="82"/>
      <c r="CM55" s="82"/>
      <c r="CN55" s="82"/>
      <c r="CO55" s="82"/>
      <c r="CP55" s="82"/>
      <c r="CQ55" s="82"/>
      <c r="CR55" s="82"/>
      <c r="CS55" s="82"/>
      <c r="CT55" s="82"/>
      <c r="CU55" s="82"/>
      <c r="CV55" s="82"/>
      <c r="CW55" s="82"/>
      <c r="CX55" s="82"/>
      <c r="CY55" s="82"/>
      <c r="CZ55" s="82"/>
      <c r="DA55" s="82"/>
      <c r="DB55" s="82"/>
      <c r="DC55" s="82"/>
      <c r="DD55" s="82"/>
      <c r="DE55" s="82"/>
      <c r="DF55" s="82"/>
      <c r="DG55" s="82"/>
      <c r="DH55" s="82"/>
      <c r="DI55" s="82"/>
      <c r="DJ55" s="82"/>
      <c r="DK55" s="82"/>
      <c r="DL55" s="82"/>
      <c r="DM55" s="82"/>
      <c r="DN55" s="82"/>
      <c r="DO55" s="82"/>
      <c r="DP55" s="82"/>
      <c r="DQ55" s="82"/>
      <c r="DR55" s="82"/>
      <c r="DS55" s="82"/>
      <c r="DT55" s="82"/>
      <c r="DU55" s="82"/>
      <c r="DV55" s="82"/>
      <c r="DW55" s="82"/>
      <c r="DX55" s="82"/>
      <c r="DY55" s="82"/>
      <c r="DZ55" s="82"/>
      <c r="EA55" s="82"/>
      <c r="EB55" s="82"/>
      <c r="EC55" s="82"/>
      <c r="ED55" s="82"/>
      <c r="EE55" s="82"/>
      <c r="EF55" s="82"/>
      <c r="EG55" s="82"/>
      <c r="EH55" s="82"/>
      <c r="EI55" s="82"/>
      <c r="EJ55" s="82"/>
      <c r="EK55" s="82"/>
      <c r="EL55" s="82"/>
      <c r="EM55" s="82"/>
      <c r="EN55" s="82"/>
      <c r="EO55" s="82"/>
      <c r="EP55" s="82"/>
      <c r="EQ55" s="82"/>
      <c r="ER55" s="82"/>
      <c r="ES55" s="82"/>
      <c r="ET55" s="82"/>
      <c r="EU55" s="82"/>
      <c r="EV55" s="82"/>
      <c r="EW55" s="82"/>
      <c r="EX55" s="82"/>
      <c r="EY55" s="82"/>
      <c r="EZ55" s="82"/>
      <c r="FA55" s="82"/>
      <c r="FB55" s="82"/>
      <c r="FC55" s="82"/>
      <c r="FD55" s="82"/>
      <c r="FE55" s="82"/>
      <c r="FF55" s="82"/>
      <c r="FG55" s="82"/>
      <c r="FH55" s="82"/>
      <c r="FI55" s="82"/>
      <c r="FK55" s="82"/>
      <c r="FM55" s="82"/>
      <c r="FN55" s="82"/>
      <c r="FP55" s="82"/>
      <c r="FR55" s="82"/>
      <c r="FS55" s="82"/>
      <c r="FT55" s="82"/>
      <c r="FU55" s="82"/>
      <c r="FV55" s="82"/>
      <c r="FW55" s="82"/>
      <c r="FX55" s="82"/>
      <c r="FY55" s="82"/>
      <c r="FZ55" s="82"/>
      <c r="GA55" s="82"/>
      <c r="GB55" s="82"/>
      <c r="GC55" s="82"/>
      <c r="GD55" s="82"/>
      <c r="GE55" s="82"/>
      <c r="GF55" s="82"/>
      <c r="GG55" s="82"/>
      <c r="GH55" s="82"/>
      <c r="GI55" s="82"/>
      <c r="GJ55" s="82"/>
      <c r="GK55" s="82"/>
      <c r="GL55" s="82"/>
      <c r="GM55" s="82"/>
      <c r="GN55" s="82"/>
      <c r="GO55" s="82"/>
      <c r="GP55" s="82"/>
      <c r="GQ55" s="82"/>
      <c r="GR55" s="82"/>
      <c r="GS55" s="82"/>
      <c r="GT55" s="82"/>
      <c r="GU55" s="82"/>
      <c r="GV55" s="82"/>
      <c r="GW55" s="82"/>
      <c r="GX55" s="82"/>
      <c r="GY55" s="82"/>
      <c r="GZ55" s="82"/>
      <c r="HA55" s="82"/>
      <c r="HB55" s="82"/>
      <c r="HC55" s="82"/>
      <c r="HD55" s="82"/>
      <c r="HE55" s="82"/>
      <c r="HF55" s="82"/>
      <c r="HG55" s="82"/>
      <c r="HH55" s="82"/>
      <c r="HI55" s="82"/>
      <c r="HJ55" s="82"/>
      <c r="HK55" s="82"/>
      <c r="HL55" s="82"/>
      <c r="HM55" s="82"/>
      <c r="HN55" s="82"/>
      <c r="HO55" s="82"/>
      <c r="HP55" s="82"/>
      <c r="HQ55" s="82"/>
      <c r="HR55" s="82"/>
      <c r="HS55" s="82"/>
      <c r="HT55" s="82"/>
      <c r="HU55" s="82"/>
      <c r="HV55" s="82"/>
      <c r="HW55" s="82"/>
      <c r="HX55" s="82"/>
      <c r="HY55" s="82"/>
    </row>
    <row r="56" spans="1:233" ht="71.25">
      <c r="A56" s="121">
        <v>42</v>
      </c>
      <c r="B56" s="97" t="s">
        <v>318</v>
      </c>
      <c r="C56" s="97" t="s">
        <v>319</v>
      </c>
      <c r="D56" s="97" t="s">
        <v>593</v>
      </c>
      <c r="E56" s="98" t="s">
        <v>320</v>
      </c>
      <c r="F56" s="97" t="s">
        <v>321</v>
      </c>
      <c r="G56" s="97" t="s">
        <v>645</v>
      </c>
      <c r="H56" s="99" t="s">
        <v>322</v>
      </c>
      <c r="I56" s="106">
        <f>16906*1007616</f>
        <v>17034756096</v>
      </c>
      <c r="J56" s="99" t="s">
        <v>323</v>
      </c>
      <c r="K56" s="99">
        <f>5915*16906</f>
        <v>99998990</v>
      </c>
      <c r="L56" s="99" t="s">
        <v>324</v>
      </c>
      <c r="M56" s="141">
        <f t="shared" si="5"/>
        <v>17134755086</v>
      </c>
      <c r="N56" s="186"/>
      <c r="O56" s="97"/>
      <c r="P56" s="97"/>
      <c r="Q56" s="106"/>
      <c r="R56" s="159"/>
      <c r="S56" s="80"/>
      <c r="T56" s="80"/>
      <c r="U56" s="80"/>
      <c r="V56" s="80"/>
      <c r="W56" s="80"/>
      <c r="X56" s="89">
        <v>307200</v>
      </c>
      <c r="Y56" s="80" t="s">
        <v>325</v>
      </c>
      <c r="Z56" s="80"/>
      <c r="AA56" s="80" t="s">
        <v>326</v>
      </c>
      <c r="AB56" s="80">
        <v>11845167502</v>
      </c>
      <c r="AC56" s="89">
        <v>307200</v>
      </c>
      <c r="AD56" s="80" t="s">
        <v>327</v>
      </c>
      <c r="AE56" s="80"/>
      <c r="AF56" s="80" t="s">
        <v>328</v>
      </c>
      <c r="AG56" s="80">
        <v>4829574732.6000004</v>
      </c>
      <c r="AH56" s="80"/>
      <c r="AI56" s="80"/>
      <c r="AJ56" s="80"/>
      <c r="AK56" s="80"/>
      <c r="AL56" s="80"/>
      <c r="AM56" s="80"/>
      <c r="AN56" s="80"/>
      <c r="AO56" s="80"/>
      <c r="AP56" s="80"/>
      <c r="AQ56" s="80"/>
      <c r="AR56" s="80"/>
      <c r="AS56" s="80"/>
      <c r="AT56" s="80"/>
      <c r="AU56" s="80"/>
      <c r="AV56" s="80"/>
      <c r="AW56" s="80"/>
      <c r="AX56" s="80"/>
      <c r="AY56" s="80"/>
      <c r="AZ56" s="80"/>
      <c r="BA56" s="80"/>
      <c r="BB56" s="80"/>
      <c r="BC56" s="80"/>
      <c r="BD56" s="80"/>
      <c r="BE56" s="80"/>
      <c r="BF56" s="80"/>
      <c r="BG56" s="80"/>
      <c r="BH56" s="80"/>
      <c r="BI56" s="80"/>
      <c r="BJ56" s="80"/>
      <c r="BK56" s="80"/>
      <c r="BL56" s="80"/>
      <c r="BM56" s="80"/>
      <c r="BN56" s="80"/>
      <c r="BO56" s="80"/>
      <c r="BP56" s="80"/>
      <c r="BQ56" s="80"/>
      <c r="BR56" s="80"/>
      <c r="BS56" s="80"/>
      <c r="BT56" s="80"/>
      <c r="BU56" s="80"/>
      <c r="BV56" s="80"/>
      <c r="BW56" s="80"/>
      <c r="BX56" s="80"/>
      <c r="BY56" s="80"/>
      <c r="BZ56" s="80"/>
      <c r="CA56" s="80"/>
      <c r="CB56" s="80"/>
      <c r="CC56" s="80"/>
      <c r="CD56" s="80"/>
      <c r="CF56" s="80"/>
      <c r="CG56" s="80"/>
      <c r="CH56" s="80"/>
      <c r="CI56" s="80"/>
      <c r="CJ56" s="80"/>
      <c r="CK56" s="80"/>
      <c r="CL56" s="80"/>
      <c r="CM56" s="80"/>
      <c r="CN56" s="80"/>
      <c r="CO56" s="80"/>
      <c r="CP56" s="80"/>
      <c r="CQ56" s="80"/>
      <c r="CR56" s="80"/>
      <c r="CS56" s="80"/>
      <c r="CT56" s="80"/>
      <c r="CU56" s="80"/>
      <c r="CV56" s="80"/>
      <c r="CW56" s="80"/>
      <c r="CX56" s="80"/>
      <c r="CY56" s="80"/>
      <c r="CZ56" s="80"/>
      <c r="DA56" s="80"/>
      <c r="DB56" s="80"/>
      <c r="DC56" s="80"/>
      <c r="DD56" s="80"/>
      <c r="DE56" s="80"/>
      <c r="DF56" s="80"/>
      <c r="DG56" s="80"/>
      <c r="DH56" s="80"/>
      <c r="DI56" s="80"/>
      <c r="DJ56" s="80"/>
      <c r="DK56" s="80"/>
      <c r="DL56" s="80"/>
      <c r="DM56" s="80"/>
      <c r="DN56" s="80"/>
      <c r="DO56" s="80"/>
      <c r="DP56" s="80"/>
      <c r="DQ56" s="80"/>
      <c r="DR56" s="80"/>
      <c r="DS56" s="80"/>
      <c r="DT56" s="80"/>
      <c r="DU56" s="80"/>
      <c r="DV56" s="80"/>
      <c r="DW56" s="80"/>
      <c r="DX56" s="80"/>
      <c r="DY56" s="80"/>
      <c r="DZ56" s="80"/>
      <c r="EA56" s="80"/>
      <c r="EB56" s="80"/>
      <c r="EC56" s="80"/>
      <c r="ED56" s="80"/>
      <c r="EE56" s="80"/>
      <c r="EF56" s="80"/>
      <c r="EG56" s="80"/>
      <c r="EH56" s="80"/>
      <c r="EI56" s="80"/>
      <c r="EJ56" s="80"/>
      <c r="EK56" s="80"/>
      <c r="EL56" s="80"/>
      <c r="EM56" s="80"/>
      <c r="EN56" s="80"/>
      <c r="EO56" s="80"/>
      <c r="EP56" s="80"/>
      <c r="EQ56" s="80"/>
      <c r="ER56" s="80"/>
      <c r="ES56" s="80"/>
      <c r="ET56" s="80"/>
      <c r="EU56" s="80"/>
      <c r="EV56" s="80"/>
      <c r="EW56" s="80"/>
      <c r="EX56" s="80"/>
      <c r="EY56" s="80"/>
      <c r="EZ56" s="80"/>
      <c r="FA56" s="80"/>
      <c r="FB56" s="80"/>
      <c r="FC56" s="80"/>
      <c r="FD56" s="80"/>
      <c r="FE56" s="80"/>
      <c r="FF56" s="80"/>
      <c r="FG56" s="80"/>
      <c r="FH56" s="80"/>
      <c r="FI56" s="80"/>
      <c r="FJ56" s="80"/>
      <c r="FK56" s="80"/>
      <c r="FM56" s="80"/>
      <c r="FN56" s="80"/>
      <c r="FO56" s="80"/>
      <c r="FP56" s="80"/>
      <c r="FR56" s="80"/>
      <c r="FS56" s="80"/>
      <c r="FT56" s="80"/>
      <c r="FU56" s="80"/>
      <c r="FV56" s="80"/>
      <c r="FW56" s="80"/>
      <c r="FX56" s="80"/>
      <c r="FY56" s="80"/>
      <c r="FZ56" s="80"/>
      <c r="GA56" s="80"/>
      <c r="GB56" s="80"/>
      <c r="GC56" s="80"/>
      <c r="GD56" s="80"/>
      <c r="GE56" s="80"/>
      <c r="GF56" s="80"/>
      <c r="GG56" s="80"/>
      <c r="GH56" s="80"/>
      <c r="GI56" s="80"/>
      <c r="GJ56" s="80"/>
      <c r="GK56" s="80"/>
      <c r="GL56" s="80"/>
      <c r="GM56" s="80"/>
      <c r="GN56" s="80"/>
      <c r="GO56" s="80"/>
      <c r="GP56" s="80"/>
      <c r="GQ56" s="80"/>
      <c r="GR56" s="80"/>
      <c r="GS56" s="80"/>
      <c r="GT56" s="80"/>
      <c r="GU56" s="80"/>
      <c r="GV56" s="80"/>
      <c r="GW56" s="80"/>
      <c r="GX56" s="80"/>
      <c r="GY56" s="80"/>
      <c r="GZ56" s="80"/>
      <c r="HA56" s="80"/>
      <c r="HB56" s="80"/>
      <c r="HC56" s="80"/>
      <c r="HD56" s="80"/>
      <c r="HE56" s="80"/>
      <c r="HF56" s="80"/>
      <c r="HG56" s="80"/>
      <c r="HH56" s="80"/>
      <c r="HI56" s="80"/>
      <c r="HJ56" s="80"/>
      <c r="HK56" s="80"/>
      <c r="HL56" s="80"/>
      <c r="HM56" s="80"/>
      <c r="HN56" s="80"/>
      <c r="HO56" s="80"/>
      <c r="HP56" s="80"/>
      <c r="HQ56" s="80"/>
      <c r="HR56" s="80"/>
      <c r="HS56" s="80"/>
      <c r="HT56" s="80"/>
      <c r="HU56" s="80"/>
      <c r="HV56" s="80"/>
      <c r="HW56" s="80"/>
      <c r="HX56" s="80"/>
      <c r="HY56" s="80"/>
    </row>
    <row r="57" spans="1:233" ht="110.25" customHeight="1">
      <c r="A57" s="121">
        <v>43</v>
      </c>
      <c r="B57" s="97" t="s">
        <v>318</v>
      </c>
      <c r="C57" s="97" t="s">
        <v>329</v>
      </c>
      <c r="D57" s="97" t="s">
        <v>594</v>
      </c>
      <c r="E57" s="98" t="s">
        <v>330</v>
      </c>
      <c r="F57" s="97" t="s">
        <v>331</v>
      </c>
      <c r="G57" s="97" t="s">
        <v>645</v>
      </c>
      <c r="H57" s="99" t="s">
        <v>332</v>
      </c>
      <c r="I57" s="106">
        <f>69120*23161</f>
        <v>1600888320</v>
      </c>
      <c r="J57" s="99">
        <v>0</v>
      </c>
      <c r="K57" s="99"/>
      <c r="L57" s="99" t="s">
        <v>332</v>
      </c>
      <c r="M57" s="141">
        <f t="shared" si="5"/>
        <v>1600888320</v>
      </c>
      <c r="N57" s="186"/>
      <c r="O57" s="97"/>
      <c r="P57" s="97"/>
      <c r="Q57" s="106"/>
      <c r="R57" s="159"/>
      <c r="S57" s="80"/>
      <c r="T57" s="80"/>
      <c r="U57" s="80"/>
      <c r="V57" s="80"/>
      <c r="W57" s="80"/>
      <c r="X57" s="89"/>
      <c r="Y57" s="80"/>
      <c r="Z57" s="80"/>
      <c r="AA57" s="80"/>
      <c r="AB57" s="80"/>
      <c r="AC57" s="89"/>
      <c r="AE57" s="80"/>
      <c r="AH57" s="80"/>
      <c r="AI57" s="80"/>
      <c r="AJ57" s="80"/>
      <c r="AK57" s="80"/>
      <c r="AL57" s="80"/>
      <c r="AM57" s="80"/>
      <c r="AN57" s="80"/>
      <c r="AO57" s="80"/>
      <c r="AP57" s="80"/>
      <c r="AQ57" s="80"/>
      <c r="AR57" s="80"/>
      <c r="AS57" s="80"/>
      <c r="AT57" s="80"/>
      <c r="AU57" s="80"/>
      <c r="AV57" s="80"/>
      <c r="AW57" s="80"/>
      <c r="AX57" s="80"/>
      <c r="AY57" s="80"/>
      <c r="AZ57" s="80"/>
      <c r="BA57" s="80"/>
      <c r="BB57" s="80"/>
      <c r="BC57" s="80"/>
      <c r="BD57" s="80"/>
      <c r="BE57" s="80"/>
      <c r="BF57" s="80"/>
      <c r="BG57" s="80"/>
      <c r="BH57" s="80"/>
      <c r="BI57" s="80"/>
      <c r="BJ57" s="80"/>
      <c r="BK57" s="80"/>
      <c r="BL57" s="80"/>
      <c r="BM57" s="80"/>
      <c r="BN57" s="80"/>
      <c r="BO57" s="80"/>
      <c r="BP57" s="80"/>
      <c r="BQ57" s="80"/>
      <c r="BR57" s="80"/>
      <c r="BS57" s="80"/>
      <c r="BT57" s="80"/>
      <c r="BU57" s="80"/>
      <c r="BV57" s="80">
        <v>86400</v>
      </c>
      <c r="BX57" s="80"/>
      <c r="BY57" s="80" t="s">
        <v>332</v>
      </c>
      <c r="BZ57" s="80">
        <v>1143846647.1900001</v>
      </c>
      <c r="CA57" s="80"/>
      <c r="CB57" s="80"/>
      <c r="CC57" s="80"/>
      <c r="CD57" s="80"/>
      <c r="CE57" s="80"/>
      <c r="CF57" s="80"/>
      <c r="CG57" s="80"/>
      <c r="CH57" s="80"/>
      <c r="CI57" s="80"/>
      <c r="CJ57" s="80"/>
      <c r="CK57" s="80"/>
      <c r="CL57" s="80"/>
      <c r="CM57" s="80"/>
      <c r="CN57" s="80"/>
      <c r="CO57" s="80"/>
      <c r="CP57" s="80"/>
      <c r="CQ57" s="80"/>
      <c r="CR57" s="80"/>
      <c r="CS57" s="80"/>
      <c r="CT57" s="80"/>
      <c r="CU57" s="80"/>
      <c r="CV57" s="80"/>
      <c r="CW57" s="80"/>
      <c r="CX57" s="80"/>
      <c r="CY57" s="80"/>
      <c r="CZ57" s="80"/>
      <c r="DA57" s="80"/>
      <c r="DB57" s="80"/>
      <c r="DC57" s="80"/>
      <c r="DD57" s="80"/>
      <c r="DE57" s="80"/>
      <c r="DF57" s="80"/>
      <c r="DG57" s="80"/>
      <c r="DH57" s="80"/>
      <c r="DI57" s="80"/>
      <c r="DJ57" s="80"/>
      <c r="DK57" s="80"/>
      <c r="DL57" s="80"/>
      <c r="DM57" s="80"/>
      <c r="DN57" s="80"/>
      <c r="DO57" s="80"/>
      <c r="DP57" s="80"/>
      <c r="DQ57" s="80"/>
      <c r="DR57" s="80"/>
      <c r="DS57" s="80"/>
      <c r="DT57" s="80"/>
      <c r="DU57" s="80"/>
      <c r="DV57" s="80"/>
      <c r="DW57" s="80"/>
      <c r="DX57" s="80"/>
      <c r="DY57" s="80"/>
      <c r="DZ57" s="80"/>
      <c r="EA57" s="80"/>
      <c r="EB57" s="80"/>
      <c r="EC57" s="80"/>
      <c r="ED57" s="80"/>
      <c r="EE57" s="80"/>
      <c r="EF57" s="80"/>
      <c r="EG57" s="80"/>
      <c r="EH57" s="80"/>
      <c r="EI57" s="80"/>
      <c r="EJ57" s="80"/>
      <c r="EK57" s="80"/>
      <c r="EL57" s="80"/>
      <c r="EM57" s="80"/>
      <c r="EN57" s="80"/>
      <c r="EO57" s="80"/>
      <c r="EP57" s="80"/>
      <c r="EQ57" s="80"/>
      <c r="ER57" s="80"/>
      <c r="ES57" s="80"/>
      <c r="ET57" s="80"/>
      <c r="EU57" s="80"/>
      <c r="EV57" s="80"/>
      <c r="EW57" s="80"/>
      <c r="EX57" s="80"/>
      <c r="EY57" s="80"/>
      <c r="EZ57" s="80"/>
      <c r="FA57" s="80"/>
      <c r="FB57" s="80"/>
      <c r="FC57" s="80"/>
      <c r="FD57" s="80"/>
      <c r="FE57" s="80"/>
      <c r="FF57" s="80"/>
      <c r="FG57" s="80"/>
      <c r="FH57" s="80"/>
      <c r="FI57" s="80"/>
      <c r="FJ57" s="80"/>
      <c r="FK57" s="80"/>
      <c r="FL57" s="80"/>
      <c r="FM57" s="80"/>
      <c r="FN57" s="80"/>
      <c r="FO57" s="80"/>
      <c r="FP57" s="80"/>
      <c r="FQ57" s="80"/>
      <c r="FR57" s="80"/>
      <c r="FS57" s="80"/>
      <c r="FT57" s="80"/>
      <c r="FU57" s="80"/>
      <c r="FV57" s="80"/>
      <c r="FW57" s="80"/>
      <c r="FX57" s="80"/>
      <c r="FY57" s="80"/>
      <c r="FZ57" s="80"/>
      <c r="GA57" s="80"/>
      <c r="GB57" s="80"/>
      <c r="GC57" s="80"/>
      <c r="GD57" s="80"/>
      <c r="GE57" s="80"/>
      <c r="GF57" s="80"/>
      <c r="GG57" s="80"/>
      <c r="GH57" s="80"/>
      <c r="GI57" s="80"/>
      <c r="GJ57" s="80"/>
      <c r="GK57" s="80"/>
      <c r="GL57" s="80"/>
      <c r="GM57" s="80"/>
      <c r="GN57" s="80"/>
      <c r="GO57" s="80"/>
      <c r="GP57" s="80"/>
      <c r="GQ57" s="80"/>
      <c r="GR57" s="80"/>
      <c r="GS57" s="80"/>
      <c r="GT57" s="80"/>
      <c r="GU57" s="80"/>
      <c r="GV57" s="80"/>
      <c r="GW57" s="80"/>
      <c r="GX57" s="80"/>
      <c r="GY57" s="80"/>
      <c r="GZ57" s="80"/>
      <c r="HA57" s="80"/>
      <c r="HB57" s="80"/>
      <c r="HC57" s="80"/>
      <c r="HD57" s="80"/>
      <c r="HE57" s="80"/>
      <c r="HF57" s="80"/>
      <c r="HG57" s="80"/>
      <c r="HH57" s="80"/>
      <c r="HI57" s="80"/>
      <c r="HJ57" s="80"/>
      <c r="HK57" s="80"/>
      <c r="HL57" s="80"/>
      <c r="HM57" s="80"/>
      <c r="HN57" s="80"/>
      <c r="HO57" s="80"/>
      <c r="HP57" s="80"/>
      <c r="HQ57" s="80"/>
      <c r="HR57" s="80"/>
      <c r="HS57" s="80"/>
      <c r="HT57" s="80"/>
      <c r="HU57" s="80"/>
      <c r="HV57" s="80"/>
      <c r="HW57" s="80"/>
      <c r="HX57" s="80"/>
      <c r="HY57" s="80"/>
    </row>
    <row r="58" spans="1:233" s="87" customFormat="1" ht="60" hidden="1">
      <c r="A58" s="124"/>
      <c r="B58" s="102"/>
      <c r="C58" s="102" t="s">
        <v>71</v>
      </c>
      <c r="D58" s="102"/>
      <c r="E58" s="125"/>
      <c r="F58" s="102"/>
      <c r="G58" s="102"/>
      <c r="H58" s="125"/>
      <c r="I58" s="126"/>
      <c r="J58" s="125"/>
      <c r="K58" s="125"/>
      <c r="L58" s="125"/>
      <c r="M58" s="187"/>
      <c r="N58" s="188"/>
      <c r="O58" s="102"/>
      <c r="P58" s="102"/>
      <c r="Q58" s="189"/>
      <c r="R58" s="190"/>
      <c r="S58" s="191"/>
      <c r="T58" s="191"/>
      <c r="U58" s="191"/>
      <c r="V58" s="191"/>
      <c r="W58" s="191"/>
      <c r="X58" s="192"/>
      <c r="Y58" s="191"/>
      <c r="Z58" s="191"/>
      <c r="AA58" s="191"/>
      <c r="AB58" s="191"/>
      <c r="AC58" s="192"/>
      <c r="AD58" s="191"/>
      <c r="AE58" s="191"/>
      <c r="AF58" s="191"/>
      <c r="AG58" s="191"/>
      <c r="AH58" s="191"/>
      <c r="AI58" s="191"/>
      <c r="AJ58" s="191"/>
      <c r="AK58" s="191"/>
      <c r="AL58" s="191"/>
      <c r="AM58" s="191"/>
      <c r="AN58" s="191"/>
      <c r="AO58" s="191"/>
      <c r="AP58" s="191"/>
      <c r="AQ58" s="191"/>
      <c r="AR58" s="191"/>
      <c r="AS58" s="191"/>
      <c r="AT58" s="191"/>
      <c r="AU58" s="191"/>
      <c r="AV58" s="191"/>
      <c r="AW58" s="191"/>
      <c r="AX58" s="191"/>
      <c r="AY58" s="191"/>
      <c r="AZ58" s="191"/>
      <c r="BA58" s="191"/>
      <c r="BB58" s="191"/>
      <c r="BC58" s="191"/>
      <c r="BD58" s="191"/>
      <c r="BE58" s="191"/>
      <c r="BF58" s="191"/>
      <c r="BG58" s="191"/>
      <c r="BH58" s="191"/>
      <c r="BI58" s="191"/>
      <c r="BJ58" s="191"/>
      <c r="BK58" s="191"/>
      <c r="BL58" s="191"/>
      <c r="BM58" s="191"/>
      <c r="BN58" s="191"/>
      <c r="BO58" s="191"/>
      <c r="BP58" s="191"/>
      <c r="BQ58" s="191"/>
      <c r="BR58" s="191"/>
      <c r="BS58" s="191"/>
      <c r="BT58" s="191"/>
      <c r="BU58" s="191"/>
      <c r="BV58" s="191"/>
      <c r="BX58" s="191"/>
      <c r="BY58" s="191"/>
      <c r="BZ58" s="191"/>
      <c r="CA58" s="80"/>
      <c r="CB58" s="80"/>
      <c r="CC58" s="80"/>
      <c r="CD58" s="80"/>
      <c r="CE58" s="80"/>
      <c r="CF58" s="191"/>
      <c r="CG58" s="191"/>
      <c r="CH58" s="191"/>
      <c r="CI58" s="191"/>
      <c r="CJ58" s="191"/>
      <c r="CK58" s="191"/>
      <c r="CL58" s="191"/>
      <c r="CM58" s="191"/>
      <c r="CN58" s="191"/>
      <c r="CO58" s="191"/>
      <c r="CP58" s="191"/>
      <c r="CQ58" s="191"/>
      <c r="CR58" s="191"/>
      <c r="CS58" s="191"/>
      <c r="CT58" s="191"/>
      <c r="CU58" s="191"/>
      <c r="CV58" s="191"/>
      <c r="CW58" s="191"/>
      <c r="CX58" s="191"/>
      <c r="CY58" s="191"/>
      <c r="CZ58" s="191"/>
      <c r="DA58" s="191"/>
      <c r="DB58" s="191"/>
      <c r="DC58" s="191"/>
      <c r="DD58" s="191"/>
      <c r="DE58" s="191"/>
      <c r="DF58" s="191"/>
      <c r="DG58" s="191"/>
      <c r="DH58" s="191"/>
      <c r="DI58" s="191"/>
      <c r="DJ58" s="191"/>
      <c r="DK58" s="191"/>
      <c r="DL58" s="191"/>
      <c r="DM58" s="191"/>
      <c r="DN58" s="191"/>
      <c r="DO58" s="191"/>
      <c r="DP58" s="191"/>
      <c r="DQ58" s="191"/>
      <c r="DR58" s="191"/>
      <c r="DS58" s="191"/>
      <c r="DT58" s="191"/>
      <c r="DU58" s="191"/>
      <c r="DV58" s="191"/>
      <c r="DW58" s="191"/>
      <c r="DX58" s="191"/>
      <c r="DY58" s="191"/>
      <c r="DZ58" s="191"/>
      <c r="EA58" s="191"/>
      <c r="EB58" s="191"/>
      <c r="EC58" s="191"/>
      <c r="ED58" s="191"/>
      <c r="EE58" s="191"/>
      <c r="EF58" s="191"/>
      <c r="EG58" s="191"/>
      <c r="EH58" s="191"/>
      <c r="EI58" s="80"/>
      <c r="EJ58" s="80"/>
      <c r="EK58" s="80"/>
      <c r="EL58" s="80"/>
      <c r="EM58" s="80"/>
      <c r="EN58" s="80"/>
      <c r="EO58" s="80"/>
      <c r="EP58" s="80"/>
      <c r="EQ58" s="80"/>
      <c r="ER58" s="80"/>
      <c r="ES58" s="80"/>
      <c r="ET58" s="80"/>
      <c r="EU58" s="80"/>
      <c r="EV58" s="80"/>
      <c r="EW58" s="80"/>
      <c r="EX58" s="80"/>
      <c r="EY58" s="80"/>
      <c r="EZ58" s="80"/>
      <c r="FA58" s="80"/>
      <c r="FB58" s="80"/>
      <c r="FC58" s="80"/>
      <c r="FD58" s="80"/>
      <c r="FE58" s="80"/>
      <c r="FF58" s="80"/>
      <c r="FG58" s="80"/>
      <c r="FH58" s="80"/>
      <c r="FI58" s="80"/>
      <c r="FJ58" s="80"/>
      <c r="FK58" s="80"/>
      <c r="FL58" s="80"/>
      <c r="FM58" s="80"/>
      <c r="FN58" s="80"/>
      <c r="FO58" s="80"/>
      <c r="FP58" s="80"/>
      <c r="FQ58" s="80"/>
      <c r="FR58" s="80"/>
      <c r="FS58" s="80"/>
      <c r="FT58" s="80"/>
      <c r="FU58" s="80"/>
      <c r="FV58" s="80"/>
      <c r="FW58" s="80"/>
      <c r="FX58" s="80"/>
      <c r="FY58" s="80"/>
      <c r="FZ58" s="80"/>
      <c r="GA58" s="80"/>
      <c r="GB58" s="191"/>
      <c r="GC58" s="191"/>
      <c r="GD58" s="191"/>
      <c r="GE58" s="191"/>
      <c r="GF58" s="191"/>
      <c r="GG58" s="191"/>
      <c r="GH58" s="191"/>
      <c r="GI58" s="191"/>
      <c r="GJ58" s="191"/>
      <c r="GK58" s="191"/>
      <c r="GL58" s="191"/>
      <c r="GM58" s="191"/>
      <c r="GN58" s="191"/>
      <c r="GO58" s="191"/>
      <c r="GP58" s="191"/>
      <c r="GQ58" s="191"/>
      <c r="GR58" s="191"/>
      <c r="GS58" s="191"/>
      <c r="GT58" s="191"/>
      <c r="GU58" s="191"/>
      <c r="GV58" s="191"/>
      <c r="GW58" s="191"/>
      <c r="GX58" s="191"/>
      <c r="GY58" s="191"/>
      <c r="GZ58" s="191"/>
      <c r="HA58" s="191"/>
      <c r="HB58" s="191"/>
      <c r="HC58" s="191"/>
      <c r="HD58" s="191"/>
      <c r="HE58" s="191"/>
      <c r="HF58" s="191"/>
      <c r="HG58" s="191"/>
      <c r="HH58" s="191"/>
      <c r="HI58" s="191"/>
      <c r="HJ58" s="191"/>
      <c r="HK58" s="191"/>
      <c r="HL58" s="191"/>
      <c r="HM58" s="191"/>
      <c r="HN58" s="191"/>
      <c r="HO58" s="191"/>
      <c r="HP58" s="191"/>
      <c r="HQ58" s="191"/>
      <c r="HR58" s="191"/>
      <c r="HS58" s="191"/>
      <c r="HT58" s="191"/>
      <c r="HU58" s="80"/>
      <c r="HV58" s="80"/>
      <c r="HW58" s="80"/>
      <c r="HX58" s="80"/>
      <c r="HY58" s="80"/>
    </row>
    <row r="59" spans="1:233" s="75" customFormat="1" ht="15">
      <c r="A59" s="156"/>
      <c r="B59" s="92" t="s">
        <v>333</v>
      </c>
      <c r="C59" s="92"/>
      <c r="D59" s="92"/>
      <c r="E59" s="92"/>
      <c r="F59" s="92"/>
      <c r="G59" s="92"/>
      <c r="H59" s="92" t="s">
        <v>63</v>
      </c>
      <c r="I59" s="93">
        <f>SUM(I60:I76)</f>
        <v>295846137839.03198</v>
      </c>
      <c r="J59" s="94" t="s">
        <v>63</v>
      </c>
      <c r="K59" s="93">
        <f>SUM(K60:K76)</f>
        <v>5018793000</v>
      </c>
      <c r="L59" s="94" t="s">
        <v>63</v>
      </c>
      <c r="M59" s="140">
        <f>SUM(M60:M76)</f>
        <v>300864930839.03198</v>
      </c>
      <c r="N59" s="193">
        <f>SUM(N60:N77)</f>
        <v>250000</v>
      </c>
      <c r="O59" s="92"/>
      <c r="P59" s="92"/>
      <c r="Q59" s="93"/>
      <c r="R59" s="194">
        <f>SUM(R60:R77)</f>
        <v>0</v>
      </c>
      <c r="S59" s="73">
        <f>SUM(S60:S77)</f>
        <v>63000</v>
      </c>
      <c r="T59" s="73"/>
      <c r="U59" s="73"/>
      <c r="V59" s="74"/>
      <c r="W59" s="74">
        <f>SUM(W60:W77)</f>
        <v>1429600000</v>
      </c>
      <c r="X59" s="73">
        <f>SUM(X60:X77)</f>
        <v>0</v>
      </c>
      <c r="Y59" s="73"/>
      <c r="Z59" s="73"/>
      <c r="AA59" s="74"/>
      <c r="AB59" s="74">
        <f>SUM(AB60:AB77)</f>
        <v>0</v>
      </c>
      <c r="AC59" s="73">
        <f>SUM(AC60:AC77)</f>
        <v>35800</v>
      </c>
      <c r="AD59" s="73"/>
      <c r="AE59" s="73"/>
      <c r="AF59" s="74"/>
      <c r="AG59" s="74">
        <f>SUM(AG60:AG77)</f>
        <v>499148570</v>
      </c>
      <c r="AH59" s="73">
        <f>SUM(AH60:AH77)</f>
        <v>449800</v>
      </c>
      <c r="AI59" s="73"/>
      <c r="AJ59" s="73"/>
      <c r="AK59" s="74"/>
      <c r="AL59" s="74">
        <f>SUM(AL60:AL77)</f>
        <v>7146570400</v>
      </c>
      <c r="AM59" s="73">
        <f>SUM(AM60:AM77)</f>
        <v>210220</v>
      </c>
      <c r="AN59" s="73"/>
      <c r="AO59" s="73"/>
      <c r="AP59" s="74"/>
      <c r="AQ59" s="74">
        <f>SUM(AQ60:AQ77)</f>
        <v>26152706000</v>
      </c>
      <c r="AR59" s="73">
        <f>SUM(AR60:AR77)</f>
        <v>172</v>
      </c>
      <c r="AS59" s="73"/>
      <c r="AT59" s="73"/>
      <c r="AU59" s="74"/>
      <c r="AV59" s="74">
        <f>SUM(AV60:AV77)</f>
        <v>31098874650.200001</v>
      </c>
      <c r="AW59" s="73">
        <f>SUM(AW60:AW77)</f>
        <v>0</v>
      </c>
      <c r="AX59" s="73"/>
      <c r="AY59" s="73"/>
      <c r="AZ59" s="74"/>
      <c r="BA59" s="74">
        <f>SUM(BA60:BA77)</f>
        <v>0</v>
      </c>
      <c r="BB59" s="73">
        <f>SUM(BB60:BB77)</f>
        <v>1036</v>
      </c>
      <c r="BC59" s="73"/>
      <c r="BD59" s="73"/>
      <c r="BE59" s="74"/>
      <c r="BF59" s="74">
        <f>SUM(BF60:BF77)</f>
        <v>70264322560</v>
      </c>
      <c r="BG59" s="73">
        <f>SUM(BG60:BG77)</f>
        <v>6</v>
      </c>
      <c r="BH59" s="73"/>
      <c r="BI59" s="73"/>
      <c r="BJ59" s="74"/>
      <c r="BK59" s="74">
        <f>SUM(BK60:BK77)</f>
        <v>4288800000</v>
      </c>
      <c r="BL59" s="73">
        <f>SUM(BL60:BL77)</f>
        <v>0</v>
      </c>
      <c r="BM59" s="73"/>
      <c r="BN59" s="73"/>
      <c r="BO59" s="74"/>
      <c r="BP59" s="74">
        <f>SUM(BP60:BP77)</f>
        <v>0</v>
      </c>
      <c r="BQ59" s="73">
        <f>SUM(BQ60:BQ77)</f>
        <v>13400</v>
      </c>
      <c r="BR59" s="73"/>
      <c r="BS59" s="73"/>
      <c r="BT59" s="74"/>
      <c r="BU59" s="74">
        <f>SUM(BU60:BU77)</f>
        <v>0</v>
      </c>
      <c r="BV59" s="73">
        <f>SUM(BV60:BV77)</f>
        <v>2560</v>
      </c>
      <c r="BW59" s="73"/>
      <c r="BX59" s="73"/>
      <c r="BY59" s="74"/>
      <c r="BZ59" s="74">
        <f>SUM(BZ60:BZ77)</f>
        <v>0</v>
      </c>
      <c r="CA59" s="177">
        <f>SUM(CA60:CA77)</f>
        <v>0</v>
      </c>
      <c r="CB59" s="177"/>
      <c r="CC59" s="177"/>
      <c r="CD59" s="177"/>
      <c r="CE59" s="177">
        <f>SUM(CE60:CE77)</f>
        <v>0</v>
      </c>
      <c r="CF59" s="73">
        <f>SUM(CF60:CF77)</f>
        <v>0</v>
      </c>
      <c r="CG59" s="73"/>
      <c r="CH59" s="73"/>
      <c r="CI59" s="74"/>
      <c r="CJ59" s="74">
        <f>SUM(CJ60:CJ77)</f>
        <v>0</v>
      </c>
      <c r="CK59" s="73">
        <f>SUM(CK60:CK77)</f>
        <v>0</v>
      </c>
      <c r="CL59" s="73"/>
      <c r="CM59" s="73"/>
      <c r="CN59" s="74"/>
      <c r="CO59" s="74">
        <f>SUM(CO60:CO77)</f>
        <v>0</v>
      </c>
      <c r="CP59" s="73">
        <f>SUM(CP60:CP77)</f>
        <v>0</v>
      </c>
      <c r="CQ59" s="73"/>
      <c r="CR59" s="73"/>
      <c r="CS59" s="74"/>
      <c r="CT59" s="74">
        <f>SUM(CT60:CT77)</f>
        <v>0</v>
      </c>
      <c r="CU59" s="73">
        <f>SUM(CU60:CU77)</f>
        <v>2</v>
      </c>
      <c r="CV59" s="73"/>
      <c r="CW59" s="73"/>
      <c r="CX59" s="74"/>
      <c r="CY59" s="74">
        <f>SUM(CY60:CY77)</f>
        <v>0</v>
      </c>
      <c r="CZ59" s="73">
        <f>SUM(CZ60:CZ77)</f>
        <v>23040</v>
      </c>
      <c r="DA59" s="73"/>
      <c r="DB59" s="73"/>
      <c r="DC59" s="74"/>
      <c r="DD59" s="74">
        <f>SUM(DD60:DD77)</f>
        <v>0</v>
      </c>
      <c r="DE59" s="73">
        <f>SUM(DE60:DE77)</f>
        <v>0</v>
      </c>
      <c r="DF59" s="73"/>
      <c r="DG59" s="73"/>
      <c r="DH59" s="74"/>
      <c r="DI59" s="74">
        <f>SUM(DI60:DI77)</f>
        <v>0</v>
      </c>
      <c r="DJ59" s="73">
        <f>SUM(DJ60:DJ77)</f>
        <v>0</v>
      </c>
      <c r="DK59" s="73"/>
      <c r="DL59" s="73"/>
      <c r="DM59" s="74"/>
      <c r="DN59" s="74">
        <f>SUM(DN60:DN77)</f>
        <v>0</v>
      </c>
      <c r="DO59" s="73">
        <f>SUM(DO60:DO77)</f>
        <v>0</v>
      </c>
      <c r="DP59" s="73"/>
      <c r="DQ59" s="73"/>
      <c r="DR59" s="74"/>
      <c r="DS59" s="74">
        <f>SUM(DS60:DS77)</f>
        <v>0</v>
      </c>
      <c r="DT59" s="73">
        <f>SUM(DT60:DT77)</f>
        <v>0</v>
      </c>
      <c r="DU59" s="73"/>
      <c r="DV59" s="73"/>
      <c r="DW59" s="74"/>
      <c r="DX59" s="74">
        <f>SUM(DX60:DX77)</f>
        <v>0</v>
      </c>
      <c r="DY59" s="73">
        <f>SUM(DY60:DY77)</f>
        <v>0</v>
      </c>
      <c r="DZ59" s="73"/>
      <c r="EA59" s="73"/>
      <c r="EB59" s="74"/>
      <c r="EC59" s="74">
        <f>SUM(EC60:EC77)</f>
        <v>0</v>
      </c>
      <c r="ED59" s="73">
        <f>SUM(ED60:ED77)</f>
        <v>0</v>
      </c>
      <c r="EE59" s="73"/>
      <c r="EF59" s="73"/>
      <c r="EG59" s="74"/>
      <c r="EH59" s="74">
        <f>SUM(EH60:EH77)</f>
        <v>0</v>
      </c>
      <c r="EI59" s="73">
        <f>SUM(EI60:EI77)</f>
        <v>0</v>
      </c>
      <c r="EJ59" s="177"/>
      <c r="EK59" s="177"/>
      <c r="EL59" s="177"/>
      <c r="EM59" s="177">
        <f>SUM(EM60:EM77)</f>
        <v>0</v>
      </c>
      <c r="EN59" s="177">
        <f>SUM(EN60:EN77)</f>
        <v>0</v>
      </c>
      <c r="EO59" s="177"/>
      <c r="EP59" s="177"/>
      <c r="EQ59" s="177"/>
      <c r="ER59" s="177">
        <f>SUM(ER60:ER77)</f>
        <v>0</v>
      </c>
      <c r="ES59" s="177">
        <f>SUM(ES60:ES77)</f>
        <v>0</v>
      </c>
      <c r="ET59" s="177"/>
      <c r="EU59" s="177"/>
      <c r="EV59" s="177"/>
      <c r="EW59" s="177">
        <f>SUM(EW60:EW77)</f>
        <v>0</v>
      </c>
      <c r="EX59" s="177">
        <f>SUM(EX60:EX77)</f>
        <v>0</v>
      </c>
      <c r="EY59" s="177"/>
      <c r="EZ59" s="177"/>
      <c r="FA59" s="177"/>
      <c r="FB59" s="177">
        <f>SUM(FB60:FB77)</f>
        <v>0</v>
      </c>
      <c r="FC59" s="177">
        <f>SUM(FC60:FC77)</f>
        <v>0</v>
      </c>
      <c r="FD59" s="177"/>
      <c r="FE59" s="177"/>
      <c r="FF59" s="177"/>
      <c r="FG59" s="177">
        <f>SUM(FG60:FG77)</f>
        <v>0</v>
      </c>
      <c r="FH59" s="177">
        <f>SUM(FH60:FH77)</f>
        <v>0</v>
      </c>
      <c r="FI59" s="177"/>
      <c r="FJ59" s="177"/>
      <c r="FK59" s="177"/>
      <c r="FL59" s="177">
        <f>SUM(FL60:FL77)</f>
        <v>0</v>
      </c>
      <c r="FM59" s="177">
        <f>SUM(FM60:FM77)</f>
        <v>0</v>
      </c>
      <c r="FN59" s="177"/>
      <c r="FO59" s="177"/>
      <c r="FP59" s="177"/>
      <c r="FQ59" s="177">
        <f>SUM(FQ60:FQ77)</f>
        <v>0</v>
      </c>
      <c r="FR59" s="177">
        <f>SUM(FR60:FR77)</f>
        <v>91</v>
      </c>
      <c r="FS59" s="177"/>
      <c r="FT59" s="177"/>
      <c r="FU59" s="177"/>
      <c r="FV59" s="177">
        <f>SUM(FV60:FV77)</f>
        <v>8974651169</v>
      </c>
      <c r="FW59" s="177">
        <f>SUM(FW60:FW77)</f>
        <v>20000</v>
      </c>
      <c r="FX59" s="177"/>
      <c r="FY59" s="177"/>
      <c r="FZ59" s="177"/>
      <c r="GA59" s="177">
        <f>SUM(GA60:GA77)</f>
        <v>5544175200</v>
      </c>
      <c r="GB59" s="177">
        <f>SUM(GB60:GB77)</f>
        <v>0</v>
      </c>
      <c r="GC59" s="177"/>
      <c r="GD59" s="177"/>
      <c r="GE59" s="177"/>
      <c r="GF59" s="177">
        <f>SUM(GF60:GF77)</f>
        <v>0</v>
      </c>
      <c r="GG59" s="177">
        <f>SUM(GG60:GG77)</f>
        <v>4</v>
      </c>
      <c r="GH59" s="177"/>
      <c r="GI59" s="177"/>
      <c r="GJ59" s="177"/>
      <c r="GK59" s="177">
        <f>SUM(GK60:GK77)</f>
        <v>714800000</v>
      </c>
      <c r="GL59" s="177">
        <f>SUM(GL60:GL77)</f>
        <v>4</v>
      </c>
      <c r="GM59" s="177"/>
      <c r="GN59" s="177"/>
      <c r="GO59" s="177"/>
      <c r="GP59" s="177">
        <f>SUM(GP60:GP77)</f>
        <v>5718400000</v>
      </c>
      <c r="GQ59" s="177">
        <f>SUM(GQ60:GQ77)</f>
        <v>1</v>
      </c>
      <c r="GR59" s="177"/>
      <c r="GS59" s="177"/>
      <c r="GT59" s="177"/>
      <c r="GU59" s="177">
        <f>SUM(GU60:GU77)</f>
        <v>8398900000</v>
      </c>
      <c r="GV59" s="177">
        <f>SUM(GV60:GV77)</f>
        <v>500000</v>
      </c>
      <c r="GW59" s="177"/>
      <c r="GX59" s="177"/>
      <c r="GY59" s="177"/>
      <c r="GZ59" s="177">
        <f>SUM(GZ60:GZ77)</f>
        <v>0</v>
      </c>
      <c r="HA59" s="177">
        <f>SUM(HA60:HA77)</f>
        <v>100000</v>
      </c>
      <c r="HB59" s="177"/>
      <c r="HC59" s="177"/>
      <c r="HD59" s="177"/>
      <c r="HE59" s="177">
        <f>SUM(HE60:HE77)</f>
        <v>0</v>
      </c>
      <c r="HF59" s="73">
        <f>SUM(HF60:HF77)</f>
        <v>2087700</v>
      </c>
      <c r="HG59" s="73"/>
      <c r="HH59" s="73"/>
      <c r="HI59" s="74"/>
      <c r="HJ59" s="74">
        <f>SUM(HJ60:HJ77)</f>
        <v>0</v>
      </c>
      <c r="HK59" s="73">
        <f>SUM(HK60:HK77)</f>
        <v>800000</v>
      </c>
      <c r="HL59" s="73"/>
      <c r="HM59" s="73"/>
      <c r="HN59" s="74"/>
      <c r="HO59" s="74">
        <f>SUM(HO60:HO77)</f>
        <v>143200000000</v>
      </c>
      <c r="HP59" s="73">
        <f>SUM(HP60:HP77)</f>
        <v>0</v>
      </c>
      <c r="HQ59" s="73"/>
      <c r="HR59" s="73"/>
      <c r="HS59" s="74"/>
      <c r="HT59" s="74">
        <f>SUM(HT60:HT77)</f>
        <v>0</v>
      </c>
      <c r="HU59" s="177">
        <f>SUM(HU60:HU77)</f>
        <v>0</v>
      </c>
      <c r="HV59" s="177"/>
      <c r="HW59" s="177"/>
      <c r="HX59" s="177"/>
      <c r="HY59" s="177">
        <f>SUM(HY60:HY77)</f>
        <v>0</v>
      </c>
    </row>
    <row r="60" spans="1:233" s="86" customFormat="1" ht="107.25" customHeight="1">
      <c r="A60" s="127">
        <v>44</v>
      </c>
      <c r="B60" s="195" t="s">
        <v>624</v>
      </c>
      <c r="C60" s="122" t="s">
        <v>334</v>
      </c>
      <c r="D60" s="122" t="s">
        <v>595</v>
      </c>
      <c r="E60" s="123" t="s">
        <v>335</v>
      </c>
      <c r="F60" s="122" t="s">
        <v>165</v>
      </c>
      <c r="G60" s="122" t="s">
        <v>647</v>
      </c>
      <c r="H60" s="112" t="s">
        <v>625</v>
      </c>
      <c r="I60" s="112">
        <v>143200000000</v>
      </c>
      <c r="J60" s="112" t="s">
        <v>626</v>
      </c>
      <c r="K60" s="112">
        <v>100000000</v>
      </c>
      <c r="L60" s="112">
        <v>143300000000</v>
      </c>
      <c r="M60" s="141">
        <f>I60+K60</f>
        <v>143300000000</v>
      </c>
      <c r="N60" s="196"/>
      <c r="O60" s="122"/>
      <c r="P60" s="122"/>
      <c r="Q60" s="197"/>
      <c r="R60" s="198"/>
      <c r="S60" s="88"/>
      <c r="T60" s="88"/>
      <c r="U60" s="88"/>
      <c r="V60" s="88"/>
      <c r="W60" s="88"/>
      <c r="X60" s="88"/>
      <c r="Y60" s="88"/>
      <c r="Z60" s="88"/>
      <c r="AA60" s="88"/>
      <c r="AB60" s="88"/>
      <c r="AC60" s="88"/>
      <c r="AD60" s="88"/>
      <c r="AE60" s="88"/>
      <c r="AF60" s="88"/>
      <c r="AG60" s="88"/>
      <c r="AH60" s="88"/>
      <c r="AI60" s="88"/>
      <c r="AJ60" s="88"/>
      <c r="AK60" s="88"/>
      <c r="AL60" s="88"/>
      <c r="AM60" s="88"/>
      <c r="AN60" s="88"/>
      <c r="AO60" s="88"/>
      <c r="AP60" s="88"/>
      <c r="AQ60" s="88"/>
      <c r="AR60" s="88"/>
      <c r="AS60" s="88"/>
      <c r="AT60" s="88"/>
      <c r="AU60" s="88"/>
      <c r="AV60" s="88"/>
      <c r="AW60" s="88"/>
      <c r="AX60" s="88"/>
      <c r="AY60" s="88"/>
      <c r="AZ60" s="88"/>
      <c r="BA60" s="88"/>
      <c r="BB60" s="88"/>
      <c r="BC60" s="88"/>
      <c r="BD60" s="88"/>
      <c r="BE60" s="88"/>
      <c r="BF60" s="88"/>
      <c r="BG60" s="88"/>
      <c r="BH60" s="88"/>
      <c r="BI60" s="88"/>
      <c r="BJ60" s="88"/>
      <c r="BK60" s="88"/>
      <c r="BL60" s="88"/>
      <c r="BM60" s="88"/>
      <c r="BN60" s="88"/>
      <c r="BO60" s="88"/>
      <c r="BP60" s="88"/>
      <c r="BQ60" s="88"/>
      <c r="BR60" s="88"/>
      <c r="BS60" s="88"/>
      <c r="BT60" s="88"/>
      <c r="BU60" s="88"/>
      <c r="BV60" s="88"/>
      <c r="BW60" s="85"/>
      <c r="BX60" s="199"/>
      <c r="BY60" s="199"/>
      <c r="BZ60" s="199"/>
      <c r="CA60" s="80"/>
      <c r="CB60" s="80"/>
      <c r="CC60" s="80"/>
      <c r="CD60" s="80"/>
      <c r="CE60" s="80"/>
      <c r="CF60" s="199"/>
      <c r="CG60" s="199"/>
      <c r="CH60" s="199"/>
      <c r="CI60" s="199"/>
      <c r="CJ60" s="199"/>
      <c r="CK60" s="199"/>
      <c r="CL60" s="199"/>
      <c r="CM60" s="199"/>
      <c r="CN60" s="199"/>
      <c r="CO60" s="199"/>
      <c r="CP60" s="199"/>
      <c r="CQ60" s="199"/>
      <c r="CR60" s="199"/>
      <c r="CS60" s="199"/>
      <c r="CT60" s="199"/>
      <c r="CU60" s="199"/>
      <c r="CV60" s="199"/>
      <c r="CW60" s="199"/>
      <c r="CX60" s="199"/>
      <c r="CY60" s="199"/>
      <c r="CZ60" s="199"/>
      <c r="DA60" s="199"/>
      <c r="DB60" s="199"/>
      <c r="DC60" s="199"/>
      <c r="DD60" s="199"/>
      <c r="DE60" s="199"/>
      <c r="DF60" s="199"/>
      <c r="DG60" s="199"/>
      <c r="DH60" s="199"/>
      <c r="DI60" s="199"/>
      <c r="DJ60" s="199"/>
      <c r="DK60" s="199"/>
      <c r="DL60" s="199"/>
      <c r="DM60" s="199"/>
      <c r="DN60" s="199"/>
      <c r="DO60" s="199"/>
      <c r="DP60" s="199"/>
      <c r="DQ60" s="199"/>
      <c r="DR60" s="199"/>
      <c r="DS60" s="199"/>
      <c r="DT60" s="199"/>
      <c r="DU60" s="199"/>
      <c r="DV60" s="199"/>
      <c r="DW60" s="199"/>
      <c r="DX60" s="199"/>
      <c r="DY60" s="199"/>
      <c r="DZ60" s="199"/>
      <c r="EA60" s="199"/>
      <c r="EB60" s="199"/>
      <c r="EC60" s="199"/>
      <c r="ED60" s="199"/>
      <c r="EE60" s="199"/>
      <c r="EF60" s="199"/>
      <c r="EG60" s="199"/>
      <c r="EH60" s="199"/>
      <c r="EI60" s="80"/>
      <c r="EJ60" s="80"/>
      <c r="EK60" s="80"/>
      <c r="EL60" s="80"/>
      <c r="EM60" s="80"/>
      <c r="EN60" s="80"/>
      <c r="EO60" s="80"/>
      <c r="EP60" s="80"/>
      <c r="EQ60" s="80"/>
      <c r="ER60" s="80"/>
      <c r="ES60" s="80"/>
      <c r="ET60" s="80"/>
      <c r="EU60" s="80"/>
      <c r="EV60" s="80"/>
      <c r="EW60" s="80"/>
      <c r="EX60" s="80"/>
      <c r="EY60" s="80"/>
      <c r="EZ60" s="80"/>
      <c r="FA60" s="80"/>
      <c r="FB60" s="80"/>
      <c r="FC60" s="80"/>
      <c r="FD60" s="80"/>
      <c r="FE60" s="80"/>
      <c r="FF60" s="80"/>
      <c r="FG60" s="80"/>
      <c r="FH60" s="80"/>
      <c r="FI60" s="80"/>
      <c r="FJ60" s="80"/>
      <c r="FK60" s="80"/>
      <c r="FL60" s="80"/>
      <c r="FM60" s="80"/>
      <c r="FN60" s="80"/>
      <c r="FO60" s="80"/>
      <c r="FP60" s="80"/>
      <c r="FQ60" s="80"/>
      <c r="FR60" s="80"/>
      <c r="FS60" s="80"/>
      <c r="FT60" s="80"/>
      <c r="FU60" s="80"/>
      <c r="FV60" s="80"/>
      <c r="FW60" s="80"/>
      <c r="FX60" s="80"/>
      <c r="FY60" s="80"/>
      <c r="FZ60" s="80"/>
      <c r="GA60" s="80"/>
      <c r="GB60" s="199"/>
      <c r="GC60" s="199"/>
      <c r="GD60" s="199"/>
      <c r="GE60" s="199"/>
      <c r="GF60" s="199"/>
      <c r="GG60" s="199"/>
      <c r="GH60" s="199"/>
      <c r="GI60" s="199"/>
      <c r="GJ60" s="199"/>
      <c r="GK60" s="199"/>
      <c r="GL60" s="199"/>
      <c r="GM60" s="199"/>
      <c r="GN60" s="199"/>
      <c r="GO60" s="199"/>
      <c r="GP60" s="199"/>
      <c r="GQ60" s="199"/>
      <c r="GR60" s="199"/>
      <c r="GS60" s="199"/>
      <c r="GT60" s="199"/>
      <c r="GU60" s="199"/>
      <c r="GV60" s="199"/>
      <c r="GW60" s="199"/>
      <c r="GX60" s="199"/>
      <c r="GY60" s="199"/>
      <c r="GZ60" s="199"/>
      <c r="HA60" s="199"/>
      <c r="HB60" s="199"/>
      <c r="HC60" s="199"/>
      <c r="HD60" s="199"/>
      <c r="HE60" s="199"/>
      <c r="HF60" s="199"/>
      <c r="HG60" s="199"/>
      <c r="HH60" s="199"/>
      <c r="HI60" s="199"/>
      <c r="HJ60" s="199"/>
      <c r="HK60" s="199">
        <v>800000</v>
      </c>
      <c r="HL60" s="199"/>
      <c r="HM60" s="199"/>
      <c r="HN60" s="199"/>
      <c r="HO60" s="199">
        <v>143200000000</v>
      </c>
      <c r="HP60" s="199"/>
      <c r="HQ60" s="199"/>
      <c r="HR60" s="199"/>
      <c r="HS60" s="199"/>
      <c r="HT60" s="199"/>
      <c r="HU60" s="80"/>
      <c r="HV60" s="80"/>
      <c r="HW60" s="80"/>
      <c r="HX60" s="80"/>
      <c r="HY60" s="80"/>
    </row>
    <row r="61" spans="1:233" s="86" customFormat="1" ht="114">
      <c r="A61" s="127">
        <v>45</v>
      </c>
      <c r="B61" s="195" t="s">
        <v>624</v>
      </c>
      <c r="C61" s="122" t="s">
        <v>336</v>
      </c>
      <c r="D61" s="122" t="s">
        <v>596</v>
      </c>
      <c r="E61" s="98" t="s">
        <v>337</v>
      </c>
      <c r="F61" s="122" t="s">
        <v>96</v>
      </c>
      <c r="G61" s="97" t="s">
        <v>645</v>
      </c>
      <c r="H61" s="112" t="s">
        <v>338</v>
      </c>
      <c r="I61" s="113">
        <f>122019.302*23161</f>
        <v>2826089053.6219997</v>
      </c>
      <c r="J61" s="112"/>
      <c r="K61" s="112">
        <v>50000000</v>
      </c>
      <c r="L61" s="112"/>
      <c r="M61" s="141">
        <f t="shared" ref="M61:M76" si="6">I61+K61</f>
        <v>2876089053.6219997</v>
      </c>
      <c r="N61" s="196"/>
      <c r="O61" s="122"/>
      <c r="P61" s="122"/>
      <c r="Q61" s="197"/>
      <c r="R61" s="198"/>
      <c r="S61" s="88"/>
      <c r="T61" s="88"/>
      <c r="U61" s="88"/>
      <c r="V61" s="88"/>
      <c r="W61" s="88"/>
      <c r="X61" s="88"/>
      <c r="Y61" s="88"/>
      <c r="Z61" s="88"/>
      <c r="AA61" s="88"/>
      <c r="AB61" s="88"/>
      <c r="AC61" s="88">
        <v>20800</v>
      </c>
      <c r="AD61" s="88"/>
      <c r="AE61" s="88"/>
      <c r="AF61" s="88"/>
      <c r="AG61" s="88"/>
      <c r="AH61" s="88"/>
      <c r="AI61" s="88"/>
      <c r="AJ61" s="88"/>
      <c r="AK61" s="88"/>
      <c r="AL61" s="88"/>
      <c r="AM61" s="88">
        <v>26720</v>
      </c>
      <c r="AN61" s="88"/>
      <c r="AO61" s="88"/>
      <c r="AP61" s="88"/>
      <c r="AQ61" s="88"/>
      <c r="AR61" s="88"/>
      <c r="AS61" s="88"/>
      <c r="AT61" s="88"/>
      <c r="AU61" s="88"/>
      <c r="AV61" s="88"/>
      <c r="AW61" s="88"/>
      <c r="AX61" s="88"/>
      <c r="AY61" s="88"/>
      <c r="AZ61" s="88"/>
      <c r="BA61" s="88"/>
      <c r="BB61" s="88"/>
      <c r="BC61" s="88"/>
      <c r="BD61" s="88"/>
      <c r="BE61" s="88"/>
      <c r="BF61" s="88"/>
      <c r="BG61" s="88"/>
      <c r="BH61" s="88"/>
      <c r="BI61" s="88"/>
      <c r="BJ61" s="88"/>
      <c r="BK61" s="88"/>
      <c r="BL61" s="88"/>
      <c r="BM61" s="88"/>
      <c r="BN61" s="88"/>
      <c r="BO61" s="88"/>
      <c r="BP61" s="88"/>
      <c r="BQ61" s="88">
        <v>13400</v>
      </c>
      <c r="BR61" s="88"/>
      <c r="BS61" s="88"/>
      <c r="BT61" s="88"/>
      <c r="BU61" s="88"/>
      <c r="BV61" s="88">
        <v>2560</v>
      </c>
      <c r="BW61" s="85"/>
      <c r="BX61" s="199"/>
      <c r="BY61" s="199"/>
      <c r="BZ61" s="199"/>
      <c r="CA61" s="80"/>
      <c r="CB61" s="80"/>
      <c r="CC61" s="80"/>
      <c r="CD61" s="80"/>
      <c r="CE61" s="80"/>
      <c r="CF61" s="199"/>
      <c r="CG61" s="199"/>
      <c r="CH61" s="199"/>
      <c r="CI61" s="199"/>
      <c r="CJ61" s="199"/>
      <c r="CK61" s="199"/>
      <c r="CL61" s="199"/>
      <c r="CM61" s="199"/>
      <c r="CN61" s="199"/>
      <c r="CO61" s="199"/>
      <c r="CP61" s="199"/>
      <c r="CQ61" s="199"/>
      <c r="CR61" s="199"/>
      <c r="CS61" s="199"/>
      <c r="CT61" s="199"/>
      <c r="CU61" s="199"/>
      <c r="CV61" s="199"/>
      <c r="CW61" s="199"/>
      <c r="CX61" s="199"/>
      <c r="CY61" s="199"/>
      <c r="CZ61" s="199"/>
      <c r="DA61" s="199"/>
      <c r="DB61" s="199"/>
      <c r="DC61" s="199"/>
      <c r="DD61" s="199"/>
      <c r="DE61" s="199"/>
      <c r="DF61" s="199"/>
      <c r="DG61" s="199"/>
      <c r="DH61" s="199"/>
      <c r="DI61" s="199"/>
      <c r="DJ61" s="199"/>
      <c r="DK61" s="199"/>
      <c r="DL61" s="199"/>
      <c r="DM61" s="199"/>
      <c r="DN61" s="199"/>
      <c r="DO61" s="199"/>
      <c r="DP61" s="199"/>
      <c r="DQ61" s="199"/>
      <c r="DR61" s="199"/>
      <c r="DS61" s="199"/>
      <c r="DT61" s="199"/>
      <c r="DU61" s="199"/>
      <c r="DV61" s="199"/>
      <c r="DW61" s="199"/>
      <c r="DX61" s="199"/>
      <c r="DY61" s="199"/>
      <c r="DZ61" s="199"/>
      <c r="EA61" s="199"/>
      <c r="EB61" s="199"/>
      <c r="EC61" s="199"/>
      <c r="ED61" s="199"/>
      <c r="EE61" s="199"/>
      <c r="EF61" s="199"/>
      <c r="EG61" s="199"/>
      <c r="EH61" s="199"/>
      <c r="EI61" s="80"/>
      <c r="EJ61" s="80"/>
      <c r="EK61" s="80"/>
      <c r="EL61" s="80"/>
      <c r="EM61" s="80"/>
      <c r="EN61" s="80"/>
      <c r="EO61" s="80"/>
      <c r="EP61" s="80"/>
      <c r="EQ61" s="80"/>
      <c r="ER61" s="80"/>
      <c r="ES61" s="80"/>
      <c r="ET61" s="80"/>
      <c r="EU61" s="80"/>
      <c r="EV61" s="80"/>
      <c r="EW61" s="80"/>
      <c r="EX61" s="80"/>
      <c r="EY61" s="80"/>
      <c r="EZ61" s="80"/>
      <c r="FA61" s="80"/>
      <c r="FB61" s="80"/>
      <c r="FC61" s="80"/>
      <c r="FD61" s="80"/>
      <c r="FE61" s="80"/>
      <c r="FF61" s="80"/>
      <c r="FG61" s="80"/>
      <c r="FH61" s="80"/>
      <c r="FI61" s="80"/>
      <c r="FJ61" s="80"/>
      <c r="FK61" s="80"/>
      <c r="FL61" s="80"/>
      <c r="FM61" s="80"/>
      <c r="FN61" s="80"/>
      <c r="FO61" s="80"/>
      <c r="FP61" s="80"/>
      <c r="FQ61" s="80"/>
      <c r="FR61" s="80"/>
      <c r="FS61" s="80"/>
      <c r="FT61" s="80"/>
      <c r="FU61" s="80"/>
      <c r="FV61" s="80"/>
      <c r="FW61" s="80"/>
      <c r="FX61" s="80"/>
      <c r="FY61" s="80"/>
      <c r="FZ61" s="80"/>
      <c r="GA61" s="80"/>
      <c r="GB61" s="199"/>
      <c r="GC61" s="199"/>
      <c r="GD61" s="199"/>
      <c r="GE61" s="199"/>
      <c r="GF61" s="199"/>
      <c r="GG61" s="199"/>
      <c r="GH61" s="199"/>
      <c r="GI61" s="199"/>
      <c r="GJ61" s="199"/>
      <c r="GK61" s="199"/>
      <c r="GL61" s="199"/>
      <c r="GM61" s="199"/>
      <c r="GN61" s="199"/>
      <c r="GO61" s="199"/>
      <c r="GP61" s="199"/>
      <c r="GQ61" s="199"/>
      <c r="GR61" s="199"/>
      <c r="GS61" s="199"/>
      <c r="GT61" s="199"/>
      <c r="GU61" s="199"/>
      <c r="GV61" s="199"/>
      <c r="GW61" s="199"/>
      <c r="GX61" s="199"/>
      <c r="GY61" s="199"/>
      <c r="GZ61" s="199"/>
      <c r="HA61" s="199"/>
      <c r="HB61" s="199"/>
      <c r="HC61" s="199"/>
      <c r="HD61" s="199"/>
      <c r="HE61" s="199"/>
      <c r="HF61" s="199"/>
      <c r="HG61" s="199"/>
      <c r="HH61" s="199"/>
      <c r="HI61" s="199"/>
      <c r="HJ61" s="199"/>
      <c r="HK61" s="199"/>
      <c r="HL61" s="199"/>
      <c r="HM61" s="199"/>
      <c r="HN61" s="199"/>
      <c r="HO61" s="199"/>
      <c r="HP61" s="199"/>
      <c r="HQ61" s="199"/>
      <c r="HR61" s="199"/>
      <c r="HS61" s="199"/>
      <c r="HT61" s="199"/>
      <c r="HU61" s="80"/>
      <c r="HV61" s="80"/>
      <c r="HW61" s="80"/>
      <c r="HX61" s="80"/>
      <c r="HY61" s="80"/>
    </row>
    <row r="62" spans="1:233" s="86" customFormat="1" ht="142.5">
      <c r="A62" s="127">
        <v>46</v>
      </c>
      <c r="B62" s="195" t="s">
        <v>624</v>
      </c>
      <c r="C62" s="122" t="s">
        <v>339</v>
      </c>
      <c r="D62" s="122" t="s">
        <v>597</v>
      </c>
      <c r="E62" s="98" t="s">
        <v>340</v>
      </c>
      <c r="F62" s="122" t="s">
        <v>341</v>
      </c>
      <c r="G62" s="97" t="s">
        <v>645</v>
      </c>
      <c r="H62" s="112" t="s">
        <v>342</v>
      </c>
      <c r="I62" s="113">
        <f>404076*23161</f>
        <v>9358804236</v>
      </c>
      <c r="J62" s="112"/>
      <c r="K62" s="112"/>
      <c r="L62" s="112"/>
      <c r="M62" s="141">
        <f t="shared" si="6"/>
        <v>9358804236</v>
      </c>
      <c r="N62" s="196"/>
      <c r="O62" s="122"/>
      <c r="P62" s="122"/>
      <c r="Q62" s="197"/>
      <c r="R62" s="198"/>
      <c r="S62" s="88">
        <v>23000</v>
      </c>
      <c r="T62" s="88"/>
      <c r="U62" s="88"/>
      <c r="V62" s="88"/>
      <c r="W62" s="88"/>
      <c r="X62" s="88"/>
      <c r="Y62" s="88"/>
      <c r="Z62" s="88"/>
      <c r="AA62" s="88"/>
      <c r="AB62" s="88"/>
      <c r="AC62" s="88"/>
      <c r="AD62" s="88"/>
      <c r="AE62" s="88"/>
      <c r="AF62" s="88"/>
      <c r="AG62" s="88"/>
      <c r="AH62" s="88"/>
      <c r="AI62" s="88"/>
      <c r="AJ62" s="88"/>
      <c r="AK62" s="88"/>
      <c r="AL62" s="88"/>
      <c r="AM62" s="88">
        <v>500</v>
      </c>
      <c r="AN62" s="88"/>
      <c r="AO62" s="88"/>
      <c r="AP62" s="88"/>
      <c r="AQ62" s="88"/>
      <c r="AR62" s="88"/>
      <c r="AS62" s="88"/>
      <c r="AT62" s="88"/>
      <c r="AU62" s="88"/>
      <c r="AV62" s="88"/>
      <c r="AW62" s="88"/>
      <c r="AX62" s="88"/>
      <c r="AY62" s="88"/>
      <c r="AZ62" s="88"/>
      <c r="BA62" s="88"/>
      <c r="BB62" s="88"/>
      <c r="BC62" s="88"/>
      <c r="BD62" s="88"/>
      <c r="BE62" s="88"/>
      <c r="BF62" s="88"/>
      <c r="BG62" s="88">
        <v>2</v>
      </c>
      <c r="BH62" s="88"/>
      <c r="BI62" s="88"/>
      <c r="BJ62" s="88"/>
      <c r="BK62" s="88"/>
      <c r="BL62" s="88"/>
      <c r="BM62" s="88"/>
      <c r="BN62" s="88"/>
      <c r="BO62" s="88"/>
      <c r="BP62" s="88"/>
      <c r="BQ62" s="88"/>
      <c r="BR62" s="88"/>
      <c r="BS62" s="88"/>
      <c r="BT62" s="88"/>
      <c r="BU62" s="88"/>
      <c r="BV62" s="88"/>
      <c r="BW62" s="85"/>
      <c r="BX62" s="199"/>
      <c r="BY62" s="199"/>
      <c r="BZ62" s="199"/>
      <c r="CA62" s="80"/>
      <c r="CB62" s="80"/>
      <c r="CC62" s="80"/>
      <c r="CD62" s="80"/>
      <c r="CE62" s="80"/>
      <c r="CF62" s="199"/>
      <c r="CG62" s="199"/>
      <c r="CH62" s="199"/>
      <c r="CI62" s="199"/>
      <c r="CJ62" s="199"/>
      <c r="CK62" s="199"/>
      <c r="CL62" s="199"/>
      <c r="CM62" s="199"/>
      <c r="CN62" s="199"/>
      <c r="CO62" s="199"/>
      <c r="CP62" s="199"/>
      <c r="CQ62" s="199"/>
      <c r="CR62" s="199"/>
      <c r="CS62" s="199"/>
      <c r="CT62" s="199"/>
      <c r="CU62" s="199">
        <v>2</v>
      </c>
      <c r="CV62" s="199"/>
      <c r="CW62" s="199"/>
      <c r="CX62" s="199"/>
      <c r="CY62" s="199"/>
      <c r="CZ62" s="199">
        <v>23040</v>
      </c>
      <c r="DA62" s="199"/>
      <c r="DB62" s="199"/>
      <c r="DC62" s="199"/>
      <c r="DD62" s="199"/>
      <c r="DE62" s="199"/>
      <c r="DF62" s="199"/>
      <c r="DG62" s="199"/>
      <c r="DH62" s="199"/>
      <c r="DI62" s="199"/>
      <c r="DJ62" s="199"/>
      <c r="DK62" s="199"/>
      <c r="DL62" s="199"/>
      <c r="DM62" s="199"/>
      <c r="DN62" s="199"/>
      <c r="DO62" s="199"/>
      <c r="DP62" s="199"/>
      <c r="DQ62" s="199"/>
      <c r="DR62" s="199"/>
      <c r="DS62" s="199"/>
      <c r="DT62" s="199"/>
      <c r="DU62" s="199"/>
      <c r="DV62" s="199"/>
      <c r="DW62" s="199"/>
      <c r="DX62" s="199"/>
      <c r="DY62" s="199"/>
      <c r="DZ62" s="199"/>
      <c r="EA62" s="199"/>
      <c r="EB62" s="199"/>
      <c r="EC62" s="199"/>
      <c r="ED62" s="199"/>
      <c r="EE62" s="199"/>
      <c r="EF62" s="199"/>
      <c r="EG62" s="199"/>
      <c r="EH62" s="199"/>
      <c r="EI62" s="80"/>
      <c r="EJ62" s="80"/>
      <c r="EK62" s="80"/>
      <c r="EL62" s="80"/>
      <c r="EM62" s="80"/>
      <c r="EN62" s="80"/>
      <c r="EO62" s="80"/>
      <c r="EP62" s="80"/>
      <c r="EQ62" s="80"/>
      <c r="ER62" s="80"/>
      <c r="ES62" s="80"/>
      <c r="ET62" s="80"/>
      <c r="EU62" s="80"/>
      <c r="EV62" s="80"/>
      <c r="EW62" s="80"/>
      <c r="EX62" s="80"/>
      <c r="EY62" s="80"/>
      <c r="EZ62" s="80"/>
      <c r="FA62" s="80"/>
      <c r="FB62" s="80"/>
      <c r="FC62" s="80"/>
      <c r="FD62" s="80"/>
      <c r="FE62" s="80"/>
      <c r="FF62" s="80"/>
      <c r="FG62" s="80"/>
      <c r="FH62" s="80"/>
      <c r="FI62" s="80"/>
      <c r="FJ62" s="80"/>
      <c r="FK62" s="80"/>
      <c r="FL62" s="80"/>
      <c r="FM62" s="80"/>
      <c r="FN62" s="80"/>
      <c r="FO62" s="80"/>
      <c r="FP62" s="80"/>
      <c r="FQ62" s="80"/>
      <c r="FR62" s="80"/>
      <c r="FS62" s="80"/>
      <c r="FT62" s="80"/>
      <c r="FU62" s="80"/>
      <c r="FV62" s="80"/>
      <c r="FW62" s="80"/>
      <c r="FX62" s="80"/>
      <c r="FY62" s="80"/>
      <c r="FZ62" s="80"/>
      <c r="GA62" s="80"/>
      <c r="GB62" s="199"/>
      <c r="GC62" s="199"/>
      <c r="GD62" s="199"/>
      <c r="GE62" s="199"/>
      <c r="GF62" s="199"/>
      <c r="GG62" s="199"/>
      <c r="GH62" s="199"/>
      <c r="GI62" s="199"/>
      <c r="GJ62" s="199"/>
      <c r="GK62" s="199"/>
      <c r="GL62" s="199"/>
      <c r="GM62" s="199"/>
      <c r="GN62" s="199"/>
      <c r="GO62" s="199"/>
      <c r="GP62" s="199"/>
      <c r="GQ62" s="199"/>
      <c r="GR62" s="199"/>
      <c r="GS62" s="199"/>
      <c r="GT62" s="199"/>
      <c r="GU62" s="199"/>
      <c r="GV62" s="199"/>
      <c r="GW62" s="199"/>
      <c r="GX62" s="199"/>
      <c r="GY62" s="199"/>
      <c r="GZ62" s="199"/>
      <c r="HA62" s="199"/>
      <c r="HB62" s="199"/>
      <c r="HC62" s="199"/>
      <c r="HD62" s="199"/>
      <c r="HE62" s="199"/>
      <c r="HF62" s="199"/>
      <c r="HG62" s="199"/>
      <c r="HH62" s="199"/>
      <c r="HI62" s="199"/>
      <c r="HJ62" s="199"/>
      <c r="HK62" s="199"/>
      <c r="HL62" s="199"/>
      <c r="HM62" s="199"/>
      <c r="HN62" s="199"/>
      <c r="HO62" s="199"/>
      <c r="HP62" s="199"/>
      <c r="HQ62" s="199"/>
      <c r="HR62" s="199"/>
      <c r="HS62" s="199"/>
      <c r="HT62" s="199"/>
      <c r="HU62" s="80"/>
      <c r="HV62" s="80"/>
      <c r="HW62" s="80"/>
      <c r="HX62" s="80"/>
      <c r="HY62" s="80"/>
    </row>
    <row r="63" spans="1:233" s="86" customFormat="1" ht="99.75">
      <c r="A63" s="127">
        <v>47</v>
      </c>
      <c r="B63" s="195" t="s">
        <v>628</v>
      </c>
      <c r="C63" s="122" t="s">
        <v>343</v>
      </c>
      <c r="D63" s="122" t="s">
        <v>598</v>
      </c>
      <c r="E63" s="98" t="s">
        <v>344</v>
      </c>
      <c r="F63" s="122" t="s">
        <v>345</v>
      </c>
      <c r="G63" s="97" t="s">
        <v>645</v>
      </c>
      <c r="H63" s="112" t="s">
        <v>346</v>
      </c>
      <c r="I63" s="113">
        <v>22443022519</v>
      </c>
      <c r="J63" s="112"/>
      <c r="K63" s="112">
        <v>300000000</v>
      </c>
      <c r="L63" s="112" t="s">
        <v>347</v>
      </c>
      <c r="M63" s="141">
        <f t="shared" si="6"/>
        <v>22743022519</v>
      </c>
      <c r="N63" s="196"/>
      <c r="O63" s="122"/>
      <c r="P63" s="122"/>
      <c r="Q63" s="197"/>
      <c r="R63" s="198"/>
      <c r="S63" s="88"/>
      <c r="T63" s="88"/>
      <c r="U63" s="88"/>
      <c r="V63" s="88"/>
      <c r="W63" s="88"/>
      <c r="X63" s="88"/>
      <c r="Y63" s="88"/>
      <c r="Z63" s="88"/>
      <c r="AA63" s="88"/>
      <c r="AB63" s="88"/>
      <c r="AC63" s="88"/>
      <c r="AD63" s="88"/>
      <c r="AE63" s="88"/>
      <c r="AF63" s="88"/>
      <c r="AG63" s="88"/>
      <c r="AH63" s="88"/>
      <c r="AI63" s="88"/>
      <c r="AJ63" s="88"/>
      <c r="AK63" s="88"/>
      <c r="AL63" s="88"/>
      <c r="AM63" s="88"/>
      <c r="AN63" s="88"/>
      <c r="AO63" s="88"/>
      <c r="AP63" s="88"/>
      <c r="AQ63" s="88"/>
      <c r="AR63" s="88">
        <v>75</v>
      </c>
      <c r="AS63" s="88" t="s">
        <v>348</v>
      </c>
      <c r="AT63" s="88"/>
      <c r="AU63" s="88" t="s">
        <v>349</v>
      </c>
      <c r="AV63" s="88">
        <v>15351830650.200001</v>
      </c>
      <c r="AW63" s="88"/>
      <c r="AX63" s="88"/>
      <c r="AY63" s="88"/>
      <c r="AZ63" s="88"/>
      <c r="BA63" s="88"/>
      <c r="BB63" s="88"/>
      <c r="BC63" s="88"/>
      <c r="BD63" s="88"/>
      <c r="BE63" s="88"/>
      <c r="BF63" s="88"/>
      <c r="BG63" s="88"/>
      <c r="BH63" s="88"/>
      <c r="BI63" s="88"/>
      <c r="BJ63" s="88"/>
      <c r="BK63" s="88"/>
      <c r="BL63" s="88"/>
      <c r="BM63" s="88"/>
      <c r="BN63" s="88"/>
      <c r="BO63" s="88"/>
      <c r="BP63" s="88"/>
      <c r="BQ63" s="88"/>
      <c r="BR63" s="88"/>
      <c r="BS63" s="88"/>
      <c r="BT63" s="88"/>
      <c r="BU63" s="88"/>
      <c r="BV63" s="88"/>
      <c r="BW63" s="85"/>
      <c r="BX63" s="199"/>
      <c r="BY63" s="199"/>
      <c r="BZ63" s="199"/>
      <c r="CA63" s="80"/>
      <c r="CB63" s="80"/>
      <c r="CC63" s="80"/>
      <c r="CD63" s="80"/>
      <c r="CE63" s="80"/>
      <c r="CF63" s="199"/>
      <c r="CG63" s="199"/>
      <c r="CH63" s="199"/>
      <c r="CI63" s="199"/>
      <c r="CJ63" s="199"/>
      <c r="CK63" s="199"/>
      <c r="CL63" s="199"/>
      <c r="CM63" s="199"/>
      <c r="CN63" s="199"/>
      <c r="CO63" s="199"/>
      <c r="CP63" s="199"/>
      <c r="CQ63" s="199"/>
      <c r="CR63" s="199"/>
      <c r="CS63" s="199"/>
      <c r="CT63" s="199"/>
      <c r="CU63" s="199"/>
      <c r="CV63" s="199"/>
      <c r="CW63" s="199"/>
      <c r="CX63" s="199"/>
      <c r="CY63" s="199"/>
      <c r="CZ63" s="199"/>
      <c r="DA63" s="199"/>
      <c r="DB63" s="199"/>
      <c r="DC63" s="199"/>
      <c r="DD63" s="199"/>
      <c r="DE63" s="199"/>
      <c r="DF63" s="199"/>
      <c r="DG63" s="199"/>
      <c r="DH63" s="199"/>
      <c r="DI63" s="199"/>
      <c r="DJ63" s="199"/>
      <c r="DK63" s="199"/>
      <c r="DL63" s="199"/>
      <c r="DM63" s="199"/>
      <c r="DN63" s="199"/>
      <c r="DO63" s="199"/>
      <c r="DP63" s="199"/>
      <c r="DQ63" s="199"/>
      <c r="DR63" s="199"/>
      <c r="DS63" s="199"/>
      <c r="DT63" s="199"/>
      <c r="DU63" s="199"/>
      <c r="DV63" s="199"/>
      <c r="DW63" s="199"/>
      <c r="DX63" s="199"/>
      <c r="DY63" s="199"/>
      <c r="DZ63" s="199"/>
      <c r="EA63" s="199"/>
      <c r="EB63" s="199"/>
      <c r="EC63" s="199"/>
      <c r="ED63" s="199"/>
      <c r="EE63" s="199"/>
      <c r="EF63" s="199"/>
      <c r="EG63" s="199"/>
      <c r="EH63" s="199"/>
      <c r="EI63" s="80"/>
      <c r="EJ63" s="80"/>
      <c r="EK63" s="80"/>
      <c r="EL63" s="80"/>
      <c r="EM63" s="80"/>
      <c r="EN63" s="80"/>
      <c r="EO63" s="80"/>
      <c r="EP63" s="80"/>
      <c r="EQ63" s="80"/>
      <c r="ER63" s="80"/>
      <c r="ES63" s="80"/>
      <c r="ET63" s="80"/>
      <c r="EU63" s="80"/>
      <c r="EV63" s="80"/>
      <c r="EW63" s="80"/>
      <c r="EX63" s="80"/>
      <c r="EY63" s="80"/>
      <c r="EZ63" s="80"/>
      <c r="FA63" s="80"/>
      <c r="FB63" s="80"/>
      <c r="FC63" s="80"/>
      <c r="FD63" s="80"/>
      <c r="FE63" s="80"/>
      <c r="FF63" s="80"/>
      <c r="FG63" s="80"/>
      <c r="FH63" s="80"/>
      <c r="FI63" s="80"/>
      <c r="FJ63" s="80"/>
      <c r="FK63" s="80"/>
      <c r="FL63" s="80"/>
      <c r="FM63" s="80"/>
      <c r="FN63" s="80"/>
      <c r="FO63" s="80"/>
      <c r="FP63" s="80"/>
      <c r="FQ63" s="80"/>
      <c r="FR63" s="80">
        <v>15</v>
      </c>
      <c r="FS63" s="80" t="s">
        <v>350</v>
      </c>
      <c r="FT63" s="80"/>
      <c r="FU63" s="80" t="s">
        <v>351</v>
      </c>
      <c r="FV63" s="80">
        <v>1547016669</v>
      </c>
      <c r="FW63" s="80">
        <v>20000</v>
      </c>
      <c r="FX63" s="80" t="s">
        <v>352</v>
      </c>
      <c r="FY63" s="80"/>
      <c r="FZ63" s="80" t="s">
        <v>353</v>
      </c>
      <c r="GA63" s="80">
        <v>5544175200</v>
      </c>
      <c r="GB63" s="199"/>
      <c r="GC63" s="199"/>
      <c r="GD63" s="199"/>
      <c r="GE63" s="199"/>
      <c r="GF63" s="199"/>
      <c r="GG63" s="199"/>
      <c r="GH63" s="199"/>
      <c r="GI63" s="199"/>
      <c r="GJ63" s="199"/>
      <c r="GK63" s="199"/>
      <c r="GL63" s="199"/>
      <c r="GM63" s="199"/>
      <c r="GN63" s="199"/>
      <c r="GO63" s="199"/>
      <c r="GP63" s="199"/>
      <c r="GQ63" s="199"/>
      <c r="GR63" s="199"/>
      <c r="GS63" s="199"/>
      <c r="GT63" s="199"/>
      <c r="GU63" s="199"/>
      <c r="GV63" s="199"/>
      <c r="GW63" s="199"/>
      <c r="GX63" s="199"/>
      <c r="GY63" s="199"/>
      <c r="GZ63" s="199"/>
      <c r="HA63" s="199"/>
      <c r="HB63" s="199"/>
      <c r="HC63" s="199"/>
      <c r="HD63" s="199"/>
      <c r="HE63" s="199"/>
      <c r="HF63" s="199"/>
      <c r="HG63" s="199"/>
      <c r="HH63" s="199"/>
      <c r="HI63" s="199"/>
      <c r="HJ63" s="199"/>
      <c r="HK63" s="199"/>
      <c r="HL63" s="199"/>
      <c r="HM63" s="199"/>
      <c r="HN63" s="199"/>
      <c r="HO63" s="199"/>
      <c r="HP63" s="199"/>
      <c r="HQ63" s="199"/>
      <c r="HR63" s="199"/>
      <c r="HS63" s="199"/>
      <c r="HT63" s="199"/>
      <c r="HU63" s="80"/>
      <c r="HV63" s="80"/>
      <c r="HW63" s="80"/>
      <c r="HX63" s="80"/>
      <c r="HY63" s="80"/>
    </row>
    <row r="64" spans="1:233" s="86" customFormat="1" ht="85.5" customHeight="1">
      <c r="A64" s="127">
        <v>48</v>
      </c>
      <c r="B64" s="195" t="s">
        <v>628</v>
      </c>
      <c r="C64" s="122" t="s">
        <v>354</v>
      </c>
      <c r="D64" s="122" t="s">
        <v>599</v>
      </c>
      <c r="E64" s="98" t="s">
        <v>355</v>
      </c>
      <c r="F64" s="122" t="s">
        <v>165</v>
      </c>
      <c r="G64" s="97" t="s">
        <v>637</v>
      </c>
      <c r="H64" s="112"/>
      <c r="I64" s="113"/>
      <c r="J64" s="112"/>
      <c r="K64" s="112">
        <v>80000000</v>
      </c>
      <c r="L64" s="112"/>
      <c r="M64" s="141">
        <f t="shared" si="6"/>
        <v>80000000</v>
      </c>
      <c r="N64" s="196"/>
      <c r="O64" s="122"/>
      <c r="P64" s="122"/>
      <c r="Q64" s="197"/>
      <c r="R64" s="198"/>
      <c r="S64" s="88"/>
      <c r="T64" s="88"/>
      <c r="U64" s="88"/>
      <c r="V64" s="88"/>
      <c r="W64" s="88"/>
      <c r="X64" s="88"/>
      <c r="Y64" s="88"/>
      <c r="Z64" s="88"/>
      <c r="AA64" s="88"/>
      <c r="AB64" s="88"/>
      <c r="AC64" s="88"/>
      <c r="AD64" s="88"/>
      <c r="AE64" s="88"/>
      <c r="AF64" s="88"/>
      <c r="AG64" s="88"/>
      <c r="AH64" s="88"/>
      <c r="AI64" s="88"/>
      <c r="AJ64" s="88"/>
      <c r="AK64" s="88"/>
      <c r="AL64" s="88"/>
      <c r="AM64" s="88"/>
      <c r="AN64" s="88"/>
      <c r="AO64" s="88"/>
      <c r="AP64" s="88"/>
      <c r="AQ64" s="88"/>
      <c r="AR64" s="88"/>
      <c r="AS64" s="88"/>
      <c r="AT64" s="88"/>
      <c r="AU64" s="88"/>
      <c r="AV64" s="88"/>
      <c r="AW64" s="88"/>
      <c r="AX64" s="88"/>
      <c r="AY64" s="88"/>
      <c r="AZ64" s="88"/>
      <c r="BA64" s="88"/>
      <c r="BB64" s="88"/>
      <c r="BC64" s="88"/>
      <c r="BD64" s="88"/>
      <c r="BE64" s="88"/>
      <c r="BF64" s="88"/>
      <c r="BG64" s="88"/>
      <c r="BH64" s="88"/>
      <c r="BI64" s="88"/>
      <c r="BJ64" s="88"/>
      <c r="BK64" s="88"/>
      <c r="BL64" s="88"/>
      <c r="BM64" s="88"/>
      <c r="BN64" s="88"/>
      <c r="BO64" s="88"/>
      <c r="BP64" s="88"/>
      <c r="BQ64" s="88"/>
      <c r="BR64" s="88"/>
      <c r="BS64" s="88"/>
      <c r="BT64" s="88"/>
      <c r="BU64" s="88"/>
      <c r="BV64" s="88"/>
      <c r="BW64" s="85"/>
      <c r="BX64" s="199"/>
      <c r="BY64" s="199"/>
      <c r="BZ64" s="199"/>
      <c r="CA64" s="80"/>
      <c r="CB64" s="80"/>
      <c r="CC64" s="80"/>
      <c r="CD64" s="80"/>
      <c r="CE64" s="80"/>
      <c r="CF64" s="199"/>
      <c r="CG64" s="199"/>
      <c r="CH64" s="199"/>
      <c r="CI64" s="199"/>
      <c r="CJ64" s="199"/>
      <c r="CK64" s="199"/>
      <c r="CL64" s="199"/>
      <c r="CM64" s="199"/>
      <c r="CN64" s="199"/>
      <c r="CO64" s="199"/>
      <c r="CP64" s="199"/>
      <c r="CQ64" s="199"/>
      <c r="CR64" s="199"/>
      <c r="CS64" s="199"/>
      <c r="CT64" s="199"/>
      <c r="CU64" s="199"/>
      <c r="CV64" s="199"/>
      <c r="CW64" s="199"/>
      <c r="CX64" s="199"/>
      <c r="CY64" s="199"/>
      <c r="CZ64" s="199"/>
      <c r="DA64" s="199"/>
      <c r="DB64" s="199"/>
      <c r="DC64" s="199"/>
      <c r="DD64" s="199"/>
      <c r="DE64" s="199"/>
      <c r="DF64" s="199"/>
      <c r="DG64" s="199"/>
      <c r="DH64" s="199"/>
      <c r="DI64" s="199"/>
      <c r="DJ64" s="199"/>
      <c r="DK64" s="199"/>
      <c r="DL64" s="199"/>
      <c r="DM64" s="199"/>
      <c r="DN64" s="199"/>
      <c r="DO64" s="199"/>
      <c r="DP64" s="199"/>
      <c r="DQ64" s="199"/>
      <c r="DR64" s="199"/>
      <c r="DS64" s="199"/>
      <c r="DT64" s="199"/>
      <c r="DU64" s="199"/>
      <c r="DV64" s="199"/>
      <c r="DW64" s="199"/>
      <c r="DX64" s="199"/>
      <c r="DY64" s="199"/>
      <c r="DZ64" s="199"/>
      <c r="EA64" s="199"/>
      <c r="EB64" s="199"/>
      <c r="EC64" s="199"/>
      <c r="ED64" s="199"/>
      <c r="EE64" s="199"/>
      <c r="EF64" s="199"/>
      <c r="EG64" s="199"/>
      <c r="EH64" s="199"/>
      <c r="EI64" s="80"/>
      <c r="EJ64" s="80"/>
      <c r="EK64" s="80"/>
      <c r="EL64" s="80"/>
      <c r="EM64" s="80"/>
      <c r="EN64" s="80"/>
      <c r="EO64" s="80"/>
      <c r="EP64" s="80"/>
      <c r="EQ64" s="80"/>
      <c r="ER64" s="80"/>
      <c r="ES64" s="80"/>
      <c r="ET64" s="80"/>
      <c r="EU64" s="80"/>
      <c r="EV64" s="80"/>
      <c r="EW64" s="80"/>
      <c r="EX64" s="80"/>
      <c r="EY64" s="80"/>
      <c r="EZ64" s="80"/>
      <c r="FA64" s="80"/>
      <c r="FB64" s="80"/>
      <c r="FC64" s="80"/>
      <c r="FD64" s="80"/>
      <c r="FE64" s="80"/>
      <c r="FF64" s="80"/>
      <c r="FG64" s="80"/>
      <c r="FH64" s="80"/>
      <c r="FI64" s="80"/>
      <c r="FJ64" s="80"/>
      <c r="FK64" s="80"/>
      <c r="FL64" s="80"/>
      <c r="FM64" s="80"/>
      <c r="FN64" s="80"/>
      <c r="FO64" s="80"/>
      <c r="FP64" s="80"/>
      <c r="FQ64" s="80"/>
      <c r="FR64" s="80"/>
      <c r="FS64" s="80"/>
      <c r="FT64" s="80"/>
      <c r="FU64" s="80"/>
      <c r="FV64" s="80"/>
      <c r="FW64" s="80"/>
      <c r="FX64" s="80"/>
      <c r="FY64" s="80"/>
      <c r="FZ64" s="80"/>
      <c r="GA64" s="80"/>
      <c r="GB64" s="199"/>
      <c r="GC64" s="199"/>
      <c r="GD64" s="199"/>
      <c r="GE64" s="199"/>
      <c r="GF64" s="199"/>
      <c r="GG64" s="199"/>
      <c r="GH64" s="199"/>
      <c r="GI64" s="199"/>
      <c r="GJ64" s="199"/>
      <c r="GK64" s="199"/>
      <c r="GL64" s="199"/>
      <c r="GM64" s="199"/>
      <c r="GN64" s="199"/>
      <c r="GO64" s="199"/>
      <c r="GP64" s="199"/>
      <c r="GQ64" s="199"/>
      <c r="GR64" s="199"/>
      <c r="GS64" s="199"/>
      <c r="GT64" s="199"/>
      <c r="GU64" s="199"/>
      <c r="GV64" s="199"/>
      <c r="GW64" s="199"/>
      <c r="GX64" s="199"/>
      <c r="GY64" s="199"/>
      <c r="GZ64" s="199"/>
      <c r="HA64" s="199"/>
      <c r="HB64" s="199"/>
      <c r="HC64" s="199"/>
      <c r="HD64" s="199"/>
      <c r="HE64" s="199"/>
      <c r="HF64" s="199">
        <v>1100000</v>
      </c>
      <c r="HG64" s="199"/>
      <c r="HH64" s="199"/>
      <c r="HI64" s="199"/>
      <c r="HJ64" s="199"/>
      <c r="HK64" s="199"/>
      <c r="HL64" s="199"/>
      <c r="HM64" s="199"/>
      <c r="HN64" s="199"/>
      <c r="HO64" s="199"/>
      <c r="HP64" s="199"/>
      <c r="HQ64" s="199"/>
      <c r="HR64" s="199"/>
      <c r="HS64" s="199"/>
      <c r="HT64" s="199"/>
      <c r="HU64" s="80"/>
      <c r="HV64" s="80"/>
      <c r="HW64" s="80"/>
      <c r="HX64" s="80"/>
      <c r="HY64" s="80"/>
    </row>
    <row r="65" spans="1:233" s="86" customFormat="1" ht="114">
      <c r="A65" s="127">
        <v>49</v>
      </c>
      <c r="B65" s="195" t="s">
        <v>627</v>
      </c>
      <c r="C65" s="122" t="s">
        <v>606</v>
      </c>
      <c r="D65" s="122" t="s">
        <v>607</v>
      </c>
      <c r="E65" s="98" t="s">
        <v>608</v>
      </c>
      <c r="F65" s="122" t="s">
        <v>331</v>
      </c>
      <c r="G65" s="97" t="s">
        <v>645</v>
      </c>
      <c r="H65" s="112" t="s">
        <v>609</v>
      </c>
      <c r="I65" s="113">
        <v>2086157060</v>
      </c>
      <c r="J65" s="112"/>
      <c r="K65" s="112"/>
      <c r="L65" s="112"/>
      <c r="M65" s="141">
        <f t="shared" si="6"/>
        <v>2086157060</v>
      </c>
      <c r="N65" s="196"/>
      <c r="O65" s="122"/>
      <c r="P65" s="122"/>
      <c r="Q65" s="197"/>
      <c r="R65" s="198"/>
      <c r="S65" s="88"/>
      <c r="T65" s="88"/>
      <c r="U65" s="88"/>
      <c r="V65" s="88"/>
      <c r="W65" s="88"/>
      <c r="X65" s="88"/>
      <c r="Y65" s="88"/>
      <c r="Z65" s="88"/>
      <c r="AA65" s="88"/>
      <c r="AB65" s="88"/>
      <c r="AC65" s="88"/>
      <c r="AD65" s="88"/>
      <c r="AE65" s="88"/>
      <c r="AF65" s="88"/>
      <c r="AG65" s="88"/>
      <c r="AH65" s="88"/>
      <c r="AI65" s="88"/>
      <c r="AJ65" s="88"/>
      <c r="AK65" s="88"/>
      <c r="AL65" s="88"/>
      <c r="AM65" s="88">
        <v>5000</v>
      </c>
      <c r="AN65" s="88"/>
      <c r="AO65" s="88"/>
      <c r="AP65" s="88" t="s">
        <v>611</v>
      </c>
      <c r="AQ65" s="88">
        <v>1156150000</v>
      </c>
      <c r="AR65" s="88"/>
      <c r="AS65" s="88"/>
      <c r="AT65" s="88"/>
      <c r="AU65" s="88"/>
      <c r="AV65" s="88"/>
      <c r="AW65" s="88"/>
      <c r="AX65" s="88"/>
      <c r="AY65" s="88"/>
      <c r="AZ65" s="88"/>
      <c r="BA65" s="88"/>
      <c r="BB65" s="88">
        <v>36</v>
      </c>
      <c r="BC65" s="88" t="s">
        <v>612</v>
      </c>
      <c r="BD65" s="88"/>
      <c r="BE65" s="88"/>
      <c r="BF65" s="88">
        <f>525354560+369968000</f>
        <v>895322560</v>
      </c>
      <c r="BG65" s="88"/>
      <c r="BH65" s="88"/>
      <c r="BI65" s="88"/>
      <c r="BJ65" s="88"/>
      <c r="BK65" s="88"/>
      <c r="BL65" s="88"/>
      <c r="BM65" s="88"/>
      <c r="BN65" s="88"/>
      <c r="BO65" s="88"/>
      <c r="BP65" s="88"/>
      <c r="BQ65" s="88"/>
      <c r="BR65" s="88"/>
      <c r="BS65" s="88"/>
      <c r="BT65" s="88"/>
      <c r="BU65" s="88"/>
      <c r="BV65" s="88"/>
      <c r="BW65" s="85"/>
      <c r="BX65" s="199"/>
      <c r="BY65" s="199"/>
      <c r="BZ65" s="199"/>
      <c r="CA65" s="80"/>
      <c r="CB65" s="80"/>
      <c r="CC65" s="80"/>
      <c r="CD65" s="80"/>
      <c r="CE65" s="80"/>
      <c r="CF65" s="199"/>
      <c r="CG65" s="199"/>
      <c r="CH65" s="199"/>
      <c r="CI65" s="199"/>
      <c r="CJ65" s="199"/>
      <c r="CK65" s="199"/>
      <c r="CL65" s="199"/>
      <c r="CM65" s="199"/>
      <c r="CN65" s="199"/>
      <c r="CO65" s="199"/>
      <c r="CP65" s="199"/>
      <c r="CQ65" s="199"/>
      <c r="CR65" s="199"/>
      <c r="CS65" s="199"/>
      <c r="CT65" s="199"/>
      <c r="CU65" s="199"/>
      <c r="CV65" s="199"/>
      <c r="CW65" s="199"/>
      <c r="CX65" s="199"/>
      <c r="CY65" s="199"/>
      <c r="CZ65" s="199"/>
      <c r="DA65" s="199"/>
      <c r="DB65" s="199"/>
      <c r="DC65" s="199"/>
      <c r="DD65" s="199"/>
      <c r="DE65" s="199"/>
      <c r="DF65" s="199"/>
      <c r="DG65" s="199"/>
      <c r="DH65" s="199"/>
      <c r="DI65" s="199"/>
      <c r="DJ65" s="199"/>
      <c r="DK65" s="199"/>
      <c r="DL65" s="199"/>
      <c r="DM65" s="199"/>
      <c r="DN65" s="199"/>
      <c r="DO65" s="199"/>
      <c r="DP65" s="199"/>
      <c r="DQ65" s="199"/>
      <c r="DR65" s="199"/>
      <c r="DS65" s="199"/>
      <c r="DT65" s="199"/>
      <c r="DU65" s="199"/>
      <c r="DV65" s="199"/>
      <c r="DW65" s="199"/>
      <c r="DX65" s="199"/>
      <c r="DY65" s="199"/>
      <c r="DZ65" s="199"/>
      <c r="EA65" s="199"/>
      <c r="EB65" s="199"/>
      <c r="EC65" s="199"/>
      <c r="ED65" s="199"/>
      <c r="EE65" s="199"/>
      <c r="EF65" s="199"/>
      <c r="EG65" s="199"/>
      <c r="EH65" s="199"/>
      <c r="EI65" s="80"/>
      <c r="EJ65" s="80"/>
      <c r="EK65" s="80"/>
      <c r="EL65" s="80"/>
      <c r="EM65" s="80"/>
      <c r="EN65" s="80"/>
      <c r="EO65" s="80"/>
      <c r="EP65" s="80"/>
      <c r="EQ65" s="80"/>
      <c r="ER65" s="80"/>
      <c r="ES65" s="80"/>
      <c r="ET65" s="80"/>
      <c r="EU65" s="80"/>
      <c r="EV65" s="80"/>
      <c r="EW65" s="80"/>
      <c r="EX65" s="80"/>
      <c r="EY65" s="80"/>
      <c r="EZ65" s="80"/>
      <c r="FA65" s="80"/>
      <c r="FB65" s="80"/>
      <c r="FC65" s="80"/>
      <c r="FD65" s="80"/>
      <c r="FE65" s="80"/>
      <c r="FF65" s="80"/>
      <c r="FG65" s="80"/>
      <c r="FH65" s="80"/>
      <c r="FI65" s="80"/>
      <c r="FJ65" s="80"/>
      <c r="FK65" s="80"/>
      <c r="FL65" s="80"/>
      <c r="FM65" s="80"/>
      <c r="FN65" s="80"/>
      <c r="FO65" s="80"/>
      <c r="FP65" s="80"/>
      <c r="FQ65" s="80"/>
      <c r="FR65" s="80">
        <v>5</v>
      </c>
      <c r="FS65" s="80"/>
      <c r="FT65" s="80"/>
      <c r="FU65" s="80" t="s">
        <v>610</v>
      </c>
      <c r="FV65" s="80">
        <v>34684500</v>
      </c>
      <c r="FW65" s="80"/>
      <c r="FX65" s="80"/>
      <c r="FY65" s="80"/>
      <c r="FZ65" s="80"/>
      <c r="GA65" s="80"/>
      <c r="GB65" s="199"/>
      <c r="GC65" s="199"/>
      <c r="GD65" s="199"/>
      <c r="GE65" s="199"/>
      <c r="GF65" s="199"/>
      <c r="GG65" s="199"/>
      <c r="GH65" s="199"/>
      <c r="GI65" s="199"/>
      <c r="GJ65" s="199"/>
      <c r="GK65" s="199"/>
      <c r="GL65" s="199"/>
      <c r="GM65" s="199"/>
      <c r="GN65" s="199"/>
      <c r="GO65" s="199"/>
      <c r="GP65" s="199"/>
      <c r="GQ65" s="199"/>
      <c r="GR65" s="199"/>
      <c r="GS65" s="199"/>
      <c r="GT65" s="199"/>
      <c r="GU65" s="199"/>
      <c r="GV65" s="199"/>
      <c r="GW65" s="199"/>
      <c r="GX65" s="199"/>
      <c r="GY65" s="199"/>
      <c r="GZ65" s="199"/>
      <c r="HA65" s="199"/>
      <c r="HB65" s="199"/>
      <c r="HC65" s="199"/>
      <c r="HD65" s="199"/>
      <c r="HE65" s="199"/>
      <c r="HF65" s="199"/>
      <c r="HG65" s="199"/>
      <c r="HH65" s="199"/>
      <c r="HI65" s="199"/>
      <c r="HJ65" s="199"/>
      <c r="HK65" s="199"/>
      <c r="HL65" s="199"/>
      <c r="HM65" s="199"/>
      <c r="HN65" s="199"/>
      <c r="HO65" s="199"/>
      <c r="HP65" s="199"/>
      <c r="HQ65" s="199"/>
      <c r="HR65" s="199"/>
      <c r="HS65" s="199"/>
      <c r="HT65" s="199"/>
      <c r="HU65" s="80"/>
      <c r="HV65" s="80"/>
      <c r="HW65" s="80"/>
      <c r="HX65" s="80"/>
      <c r="HY65" s="80"/>
    </row>
    <row r="66" spans="1:233" s="86" customFormat="1" ht="78" customHeight="1">
      <c r="A66" s="127">
        <v>50</v>
      </c>
      <c r="B66" s="195" t="s">
        <v>627</v>
      </c>
      <c r="C66" s="122" t="s">
        <v>356</v>
      </c>
      <c r="D66" s="122" t="s">
        <v>587</v>
      </c>
      <c r="E66" s="98" t="s">
        <v>357</v>
      </c>
      <c r="F66" s="122" t="s">
        <v>165</v>
      </c>
      <c r="G66" s="97" t="s">
        <v>637</v>
      </c>
      <c r="H66" s="112"/>
      <c r="I66" s="113"/>
      <c r="J66" s="112"/>
      <c r="K66" s="112">
        <v>798793000</v>
      </c>
      <c r="L66" s="112"/>
      <c r="M66" s="141">
        <f t="shared" si="6"/>
        <v>798793000</v>
      </c>
      <c r="N66" s="196"/>
      <c r="O66" s="122"/>
      <c r="P66" s="122"/>
      <c r="Q66" s="197"/>
      <c r="R66" s="198"/>
      <c r="S66" s="88"/>
      <c r="T66" s="88"/>
      <c r="U66" s="88"/>
      <c r="V66" s="88"/>
      <c r="W66" s="88"/>
      <c r="X66" s="88"/>
      <c r="Y66" s="88"/>
      <c r="Z66" s="88"/>
      <c r="AA66" s="88"/>
      <c r="AB66" s="88"/>
      <c r="AC66" s="88"/>
      <c r="AD66" s="88"/>
      <c r="AE66" s="88"/>
      <c r="AF66" s="88"/>
      <c r="AG66" s="88"/>
      <c r="AH66" s="88"/>
      <c r="AI66" s="88"/>
      <c r="AJ66" s="88"/>
      <c r="AK66" s="88"/>
      <c r="AL66" s="88"/>
      <c r="AM66" s="88"/>
      <c r="AN66" s="88"/>
      <c r="AO66" s="88"/>
      <c r="AP66" s="88"/>
      <c r="AQ66" s="88"/>
      <c r="AR66" s="88"/>
      <c r="AS66" s="88"/>
      <c r="AT66" s="88"/>
      <c r="AU66" s="88"/>
      <c r="AV66" s="88"/>
      <c r="AW66" s="88"/>
      <c r="AX66" s="88"/>
      <c r="AY66" s="88"/>
      <c r="AZ66" s="88"/>
      <c r="BA66" s="88"/>
      <c r="BB66" s="88"/>
      <c r="BC66" s="88"/>
      <c r="BD66" s="88"/>
      <c r="BE66" s="88"/>
      <c r="BF66" s="88"/>
      <c r="BG66" s="88"/>
      <c r="BH66" s="88"/>
      <c r="BI66" s="88"/>
      <c r="BJ66" s="88"/>
      <c r="BK66" s="88"/>
      <c r="BL66" s="88"/>
      <c r="BM66" s="88"/>
      <c r="BN66" s="88"/>
      <c r="BO66" s="88"/>
      <c r="BP66" s="88"/>
      <c r="BQ66" s="88"/>
      <c r="BR66" s="88"/>
      <c r="BS66" s="88"/>
      <c r="BT66" s="88"/>
      <c r="BU66" s="88"/>
      <c r="BV66" s="88"/>
      <c r="BW66" s="85"/>
      <c r="BX66" s="199"/>
      <c r="BY66" s="199"/>
      <c r="BZ66" s="199"/>
      <c r="CA66" s="80"/>
      <c r="CB66" s="80"/>
      <c r="CC66" s="80"/>
      <c r="CD66" s="80"/>
      <c r="CE66" s="80"/>
      <c r="CF66" s="199"/>
      <c r="CG66" s="199"/>
      <c r="CH66" s="199"/>
      <c r="CI66" s="199"/>
      <c r="CJ66" s="199"/>
      <c r="CK66" s="199"/>
      <c r="CL66" s="199"/>
      <c r="CM66" s="199"/>
      <c r="CN66" s="199"/>
      <c r="CO66" s="199"/>
      <c r="CP66" s="199"/>
      <c r="CQ66" s="199"/>
      <c r="CR66" s="199"/>
      <c r="CS66" s="199"/>
      <c r="CT66" s="199"/>
      <c r="CU66" s="199"/>
      <c r="CV66" s="199"/>
      <c r="CW66" s="199"/>
      <c r="CX66" s="199"/>
      <c r="CY66" s="199"/>
      <c r="CZ66" s="199"/>
      <c r="DA66" s="199"/>
      <c r="DB66" s="199"/>
      <c r="DC66" s="199"/>
      <c r="DD66" s="199"/>
      <c r="DE66" s="199"/>
      <c r="DF66" s="199"/>
      <c r="DG66" s="199"/>
      <c r="DH66" s="199"/>
      <c r="DI66" s="199"/>
      <c r="DJ66" s="199"/>
      <c r="DK66" s="199"/>
      <c r="DL66" s="199"/>
      <c r="DM66" s="199"/>
      <c r="DN66" s="199"/>
      <c r="DO66" s="199"/>
      <c r="DP66" s="199"/>
      <c r="DQ66" s="199"/>
      <c r="DR66" s="199"/>
      <c r="DS66" s="199"/>
      <c r="DT66" s="199"/>
      <c r="DU66" s="199"/>
      <c r="DV66" s="199"/>
      <c r="DW66" s="199"/>
      <c r="DX66" s="199"/>
      <c r="DY66" s="199"/>
      <c r="DZ66" s="199"/>
      <c r="EA66" s="199"/>
      <c r="EB66" s="199"/>
      <c r="EC66" s="199"/>
      <c r="ED66" s="199"/>
      <c r="EE66" s="199"/>
      <c r="EF66" s="199"/>
      <c r="EG66" s="199"/>
      <c r="EH66" s="199"/>
      <c r="EI66" s="80"/>
      <c r="EJ66" s="80"/>
      <c r="EK66" s="80"/>
      <c r="EL66" s="80"/>
      <c r="EM66" s="80"/>
      <c r="EN66" s="80"/>
      <c r="EO66" s="80"/>
      <c r="EP66" s="80"/>
      <c r="EQ66" s="80"/>
      <c r="ER66" s="80"/>
      <c r="ES66" s="80"/>
      <c r="ET66" s="80"/>
      <c r="EU66" s="80"/>
      <c r="EV66" s="80"/>
      <c r="EW66" s="80"/>
      <c r="EX66" s="80"/>
      <c r="EY66" s="80"/>
      <c r="EZ66" s="80"/>
      <c r="FA66" s="80"/>
      <c r="FB66" s="80"/>
      <c r="FC66" s="80"/>
      <c r="FD66" s="80"/>
      <c r="FE66" s="80"/>
      <c r="FF66" s="80"/>
      <c r="FG66" s="80"/>
      <c r="FH66" s="80"/>
      <c r="FI66" s="80"/>
      <c r="FJ66" s="80"/>
      <c r="FK66" s="80"/>
      <c r="FL66" s="80"/>
      <c r="FM66" s="80"/>
      <c r="FN66" s="80"/>
      <c r="FO66" s="80"/>
      <c r="FP66" s="80"/>
      <c r="FQ66" s="80"/>
      <c r="FR66" s="80"/>
      <c r="FS66" s="80"/>
      <c r="FT66" s="80"/>
      <c r="FU66" s="80"/>
      <c r="FV66" s="80"/>
      <c r="FW66" s="80"/>
      <c r="FX66" s="80"/>
      <c r="FY66" s="80"/>
      <c r="FZ66" s="80"/>
      <c r="GA66" s="80"/>
      <c r="GB66" s="199"/>
      <c r="GC66" s="199"/>
      <c r="GD66" s="199"/>
      <c r="GE66" s="199"/>
      <c r="GF66" s="199"/>
      <c r="GG66" s="199"/>
      <c r="GH66" s="199"/>
      <c r="GI66" s="199"/>
      <c r="GJ66" s="199"/>
      <c r="GK66" s="199"/>
      <c r="GL66" s="199"/>
      <c r="GM66" s="199"/>
      <c r="GN66" s="199"/>
      <c r="GO66" s="199"/>
      <c r="GP66" s="199"/>
      <c r="GQ66" s="199"/>
      <c r="GR66" s="199"/>
      <c r="GS66" s="199"/>
      <c r="GT66" s="199"/>
      <c r="GU66" s="199"/>
      <c r="GV66" s="199"/>
      <c r="GW66" s="199"/>
      <c r="GX66" s="199"/>
      <c r="GY66" s="199"/>
      <c r="GZ66" s="199"/>
      <c r="HA66" s="199"/>
      <c r="HB66" s="199"/>
      <c r="HC66" s="199"/>
      <c r="HD66" s="199"/>
      <c r="HE66" s="199"/>
      <c r="HF66" s="199">
        <v>100000</v>
      </c>
      <c r="HG66" s="199"/>
      <c r="HH66" s="199"/>
      <c r="HI66" s="199"/>
      <c r="HJ66" s="199"/>
      <c r="HK66" s="199"/>
      <c r="HL66" s="199"/>
      <c r="HM66" s="199"/>
      <c r="HN66" s="199"/>
      <c r="HO66" s="199"/>
      <c r="HP66" s="199"/>
      <c r="HQ66" s="199"/>
      <c r="HR66" s="199"/>
      <c r="HS66" s="199"/>
      <c r="HT66" s="199"/>
      <c r="HU66" s="80"/>
      <c r="HV66" s="80"/>
      <c r="HW66" s="80"/>
      <c r="HX66" s="80"/>
      <c r="HY66" s="80"/>
    </row>
    <row r="67" spans="1:233" s="86" customFormat="1" ht="78.75" customHeight="1">
      <c r="A67" s="127">
        <v>51</v>
      </c>
      <c r="B67" s="195" t="s">
        <v>627</v>
      </c>
      <c r="C67" s="122" t="s">
        <v>358</v>
      </c>
      <c r="D67" s="122" t="s">
        <v>600</v>
      </c>
      <c r="E67" s="98" t="s">
        <v>359</v>
      </c>
      <c r="F67" s="122" t="s">
        <v>165</v>
      </c>
      <c r="G67" s="97" t="s">
        <v>637</v>
      </c>
      <c r="H67" s="112"/>
      <c r="I67" s="113"/>
      <c r="J67" s="112"/>
      <c r="K67" s="112">
        <v>80000000</v>
      </c>
      <c r="L67" s="112"/>
      <c r="M67" s="141">
        <f t="shared" si="6"/>
        <v>80000000</v>
      </c>
      <c r="N67" s="196"/>
      <c r="O67" s="122"/>
      <c r="P67" s="122"/>
      <c r="Q67" s="197"/>
      <c r="R67" s="198"/>
      <c r="S67" s="88"/>
      <c r="T67" s="88"/>
      <c r="U67" s="88"/>
      <c r="V67" s="88"/>
      <c r="W67" s="88"/>
      <c r="X67" s="88"/>
      <c r="Y67" s="88"/>
      <c r="Z67" s="88"/>
      <c r="AA67" s="88"/>
      <c r="AB67" s="88"/>
      <c r="AC67" s="88"/>
      <c r="AD67" s="88"/>
      <c r="AE67" s="88"/>
      <c r="AF67" s="88"/>
      <c r="AG67" s="88"/>
      <c r="AH67" s="88"/>
      <c r="AI67" s="88"/>
      <c r="AJ67" s="88"/>
      <c r="AK67" s="88"/>
      <c r="AL67" s="88"/>
      <c r="AM67" s="88"/>
      <c r="AN67" s="88"/>
      <c r="AO67" s="88"/>
      <c r="AP67" s="88"/>
      <c r="AQ67" s="88"/>
      <c r="AR67" s="88"/>
      <c r="AS67" s="88"/>
      <c r="AT67" s="88"/>
      <c r="AU67" s="88"/>
      <c r="AV67" s="88"/>
      <c r="AW67" s="88"/>
      <c r="AX67" s="88"/>
      <c r="AY67" s="88"/>
      <c r="AZ67" s="88"/>
      <c r="BA67" s="88"/>
      <c r="BB67" s="88"/>
      <c r="BC67" s="88"/>
      <c r="BD67" s="88"/>
      <c r="BE67" s="88"/>
      <c r="BF67" s="88"/>
      <c r="BG67" s="88"/>
      <c r="BH67" s="88"/>
      <c r="BI67" s="88"/>
      <c r="BJ67" s="88"/>
      <c r="BK67" s="88"/>
      <c r="BL67" s="88"/>
      <c r="BM67" s="88"/>
      <c r="BN67" s="88"/>
      <c r="BO67" s="88"/>
      <c r="BP67" s="88"/>
      <c r="BQ67" s="88"/>
      <c r="BR67" s="88"/>
      <c r="BS67" s="88"/>
      <c r="BT67" s="88"/>
      <c r="BU67" s="88"/>
      <c r="BV67" s="88"/>
      <c r="BW67" s="85"/>
      <c r="BX67" s="199"/>
      <c r="BY67" s="199"/>
      <c r="BZ67" s="199"/>
      <c r="CA67" s="80"/>
      <c r="CB67" s="80"/>
      <c r="CC67" s="80"/>
      <c r="CD67" s="80"/>
      <c r="CE67" s="80"/>
      <c r="CF67" s="199"/>
      <c r="CG67" s="199"/>
      <c r="CH67" s="199"/>
      <c r="CI67" s="199"/>
      <c r="CJ67" s="199"/>
      <c r="CK67" s="199"/>
      <c r="CL67" s="199"/>
      <c r="CM67" s="199"/>
      <c r="CN67" s="199"/>
      <c r="CO67" s="199"/>
      <c r="CP67" s="199"/>
      <c r="CQ67" s="199"/>
      <c r="CR67" s="199"/>
      <c r="CS67" s="199"/>
      <c r="CT67" s="199"/>
      <c r="CU67" s="199"/>
      <c r="CV67" s="199"/>
      <c r="CW67" s="199"/>
      <c r="CX67" s="199"/>
      <c r="CY67" s="199"/>
      <c r="CZ67" s="199"/>
      <c r="DA67" s="199"/>
      <c r="DB67" s="199"/>
      <c r="DC67" s="199"/>
      <c r="DD67" s="199"/>
      <c r="DE67" s="199"/>
      <c r="DF67" s="199"/>
      <c r="DG67" s="199"/>
      <c r="DH67" s="199"/>
      <c r="DI67" s="199"/>
      <c r="DJ67" s="199"/>
      <c r="DK67" s="199"/>
      <c r="DL67" s="199"/>
      <c r="DM67" s="199"/>
      <c r="DN67" s="199"/>
      <c r="DO67" s="199"/>
      <c r="DP67" s="199"/>
      <c r="DQ67" s="199"/>
      <c r="DR67" s="199"/>
      <c r="DS67" s="199"/>
      <c r="DT67" s="199"/>
      <c r="DU67" s="199"/>
      <c r="DV67" s="199"/>
      <c r="DW67" s="199"/>
      <c r="DX67" s="199"/>
      <c r="DY67" s="199"/>
      <c r="DZ67" s="199"/>
      <c r="EA67" s="199"/>
      <c r="EB67" s="199"/>
      <c r="EC67" s="199"/>
      <c r="ED67" s="199"/>
      <c r="EE67" s="199"/>
      <c r="EF67" s="199"/>
      <c r="EG67" s="199"/>
      <c r="EH67" s="199"/>
      <c r="EI67" s="80"/>
      <c r="EJ67" s="80"/>
      <c r="EK67" s="80"/>
      <c r="EL67" s="80"/>
      <c r="EM67" s="80"/>
      <c r="EN67" s="80"/>
      <c r="EO67" s="80"/>
      <c r="EP67" s="80"/>
      <c r="EQ67" s="80"/>
      <c r="ER67" s="80"/>
      <c r="ES67" s="80"/>
      <c r="ET67" s="80"/>
      <c r="EU67" s="80"/>
      <c r="EV67" s="80"/>
      <c r="EW67" s="80"/>
      <c r="EX67" s="80"/>
      <c r="EY67" s="80"/>
      <c r="EZ67" s="80"/>
      <c r="FA67" s="80"/>
      <c r="FB67" s="80"/>
      <c r="FC67" s="80"/>
      <c r="FD67" s="80"/>
      <c r="FE67" s="80"/>
      <c r="FF67" s="80"/>
      <c r="FG67" s="80"/>
      <c r="FH67" s="80"/>
      <c r="FI67" s="80"/>
      <c r="FJ67" s="80"/>
      <c r="FK67" s="80"/>
      <c r="FL67" s="80"/>
      <c r="FM67" s="80"/>
      <c r="FN67" s="80"/>
      <c r="FO67" s="80"/>
      <c r="FP67" s="80"/>
      <c r="FQ67" s="80"/>
      <c r="FR67" s="80"/>
      <c r="FS67" s="80"/>
      <c r="FT67" s="80"/>
      <c r="FU67" s="80"/>
      <c r="FV67" s="80"/>
      <c r="FW67" s="80"/>
      <c r="FX67" s="80"/>
      <c r="FY67" s="80"/>
      <c r="FZ67" s="80"/>
      <c r="GA67" s="80"/>
      <c r="GB67" s="199"/>
      <c r="GC67" s="199"/>
      <c r="GD67" s="199"/>
      <c r="GE67" s="199"/>
      <c r="GF67" s="199"/>
      <c r="GG67" s="199"/>
      <c r="GH67" s="199"/>
      <c r="GI67" s="199"/>
      <c r="GJ67" s="199"/>
      <c r="GK67" s="199"/>
      <c r="GL67" s="199"/>
      <c r="GM67" s="199"/>
      <c r="GN67" s="199"/>
      <c r="GO67" s="199"/>
      <c r="GP67" s="199"/>
      <c r="GQ67" s="199"/>
      <c r="GR67" s="199"/>
      <c r="GS67" s="199"/>
      <c r="GT67" s="199"/>
      <c r="GU67" s="199"/>
      <c r="GV67" s="199"/>
      <c r="GW67" s="199"/>
      <c r="GX67" s="199"/>
      <c r="GY67" s="199"/>
      <c r="GZ67" s="199"/>
      <c r="HA67" s="199"/>
      <c r="HB67" s="199"/>
      <c r="HC67" s="199"/>
      <c r="HD67" s="199"/>
      <c r="HE67" s="199"/>
      <c r="HF67" s="199">
        <v>887700</v>
      </c>
      <c r="HG67" s="199"/>
      <c r="HH67" s="199"/>
      <c r="HI67" s="199"/>
      <c r="HJ67" s="199"/>
      <c r="HK67" s="199"/>
      <c r="HL67" s="199"/>
      <c r="HM67" s="199"/>
      <c r="HN67" s="199"/>
      <c r="HO67" s="199"/>
      <c r="HP67" s="199"/>
      <c r="HQ67" s="199"/>
      <c r="HR67" s="199"/>
      <c r="HS67" s="199"/>
      <c r="HT67" s="199"/>
      <c r="HU67" s="80"/>
      <c r="HV67" s="80"/>
      <c r="HW67" s="80"/>
      <c r="HX67" s="80"/>
      <c r="HY67" s="80"/>
    </row>
    <row r="68" spans="1:233" s="86" customFormat="1" ht="167.25" customHeight="1">
      <c r="A68" s="127">
        <v>52</v>
      </c>
      <c r="B68" s="195" t="s">
        <v>629</v>
      </c>
      <c r="C68" s="122" t="s">
        <v>360</v>
      </c>
      <c r="D68" s="122" t="s">
        <v>601</v>
      </c>
      <c r="E68" s="98" t="s">
        <v>361</v>
      </c>
      <c r="F68" s="122" t="s">
        <v>362</v>
      </c>
      <c r="G68" s="122" t="s">
        <v>644</v>
      </c>
      <c r="H68" s="112" t="s">
        <v>363</v>
      </c>
      <c r="I68" s="113"/>
      <c r="J68" s="112"/>
      <c r="K68" s="112"/>
      <c r="L68" s="112" t="s">
        <v>363</v>
      </c>
      <c r="M68" s="141">
        <f t="shared" si="6"/>
        <v>0</v>
      </c>
      <c r="N68" s="196"/>
      <c r="O68" s="122"/>
      <c r="P68" s="122"/>
      <c r="Q68" s="197"/>
      <c r="R68" s="198"/>
      <c r="S68" s="88"/>
      <c r="T68" s="88"/>
      <c r="U68" s="88"/>
      <c r="V68" s="88"/>
      <c r="W68" s="88"/>
      <c r="X68" s="88"/>
      <c r="Y68" s="88"/>
      <c r="Z68" s="88"/>
      <c r="AA68" s="88"/>
      <c r="AB68" s="88"/>
      <c r="AC68" s="88"/>
      <c r="AD68" s="88"/>
      <c r="AE68" s="88"/>
      <c r="AF68" s="88"/>
      <c r="AG68" s="88"/>
      <c r="AH68" s="88"/>
      <c r="AI68" s="88"/>
      <c r="AJ68" s="88"/>
      <c r="AK68" s="88"/>
      <c r="AL68" s="88"/>
      <c r="AM68" s="88"/>
      <c r="AN68" s="88"/>
      <c r="AO68" s="88"/>
      <c r="AP68" s="88"/>
      <c r="AQ68" s="88"/>
      <c r="AR68" s="88"/>
      <c r="AS68" s="88"/>
      <c r="AT68" s="88"/>
      <c r="AU68" s="88"/>
      <c r="AV68" s="88"/>
      <c r="AW68" s="88"/>
      <c r="AX68" s="88"/>
      <c r="AY68" s="88"/>
      <c r="AZ68" s="88"/>
      <c r="BA68" s="88"/>
      <c r="BB68" s="88">
        <v>1000</v>
      </c>
      <c r="BC68" s="88"/>
      <c r="BD68" s="88"/>
      <c r="BE68" s="88" t="s">
        <v>363</v>
      </c>
      <c r="BF68" s="88">
        <v>69369000000</v>
      </c>
      <c r="BG68" s="88"/>
      <c r="BH68" s="88"/>
      <c r="BI68" s="88"/>
      <c r="BJ68" s="88"/>
      <c r="BK68" s="88"/>
      <c r="BL68" s="88"/>
      <c r="BM68" s="88"/>
      <c r="BN68" s="88"/>
      <c r="BO68" s="88"/>
      <c r="BP68" s="88"/>
      <c r="BQ68" s="88"/>
      <c r="BR68" s="88"/>
      <c r="BS68" s="88"/>
      <c r="BT68" s="88"/>
      <c r="BU68" s="88"/>
      <c r="BV68" s="88"/>
      <c r="BW68" s="85"/>
      <c r="BX68" s="199"/>
      <c r="BY68" s="199"/>
      <c r="BZ68" s="199"/>
      <c r="CA68" s="80"/>
      <c r="CB68" s="80"/>
      <c r="CC68" s="80"/>
      <c r="CD68" s="80"/>
      <c r="CE68" s="80"/>
      <c r="CF68" s="199"/>
      <c r="CG68" s="199"/>
      <c r="CH68" s="199"/>
      <c r="CI68" s="199"/>
      <c r="CJ68" s="199"/>
      <c r="CK68" s="199"/>
      <c r="CL68" s="199"/>
      <c r="CM68" s="199"/>
      <c r="CN68" s="199"/>
      <c r="CO68" s="199"/>
      <c r="CP68" s="199"/>
      <c r="CQ68" s="199"/>
      <c r="CR68" s="199"/>
      <c r="CS68" s="199"/>
      <c r="CT68" s="199"/>
      <c r="CU68" s="199"/>
      <c r="CV68" s="199"/>
      <c r="CW68" s="199"/>
      <c r="CX68" s="199"/>
      <c r="CY68" s="199"/>
      <c r="CZ68" s="199"/>
      <c r="DA68" s="199"/>
      <c r="DB68" s="199"/>
      <c r="DC68" s="199"/>
      <c r="DD68" s="199"/>
      <c r="DE68" s="199"/>
      <c r="DF68" s="199"/>
      <c r="DG68" s="199"/>
      <c r="DH68" s="199"/>
      <c r="DI68" s="199"/>
      <c r="DJ68" s="199"/>
      <c r="DK68" s="199"/>
      <c r="DL68" s="199"/>
      <c r="DM68" s="199"/>
      <c r="DN68" s="199"/>
      <c r="DO68" s="199"/>
      <c r="DP68" s="199"/>
      <c r="DQ68" s="199"/>
      <c r="DR68" s="199"/>
      <c r="DS68" s="199"/>
      <c r="DT68" s="199"/>
      <c r="DU68" s="199"/>
      <c r="DV68" s="199"/>
      <c r="DW68" s="199"/>
      <c r="DX68" s="199"/>
      <c r="DY68" s="199"/>
      <c r="DZ68" s="199"/>
      <c r="EA68" s="199"/>
      <c r="EB68" s="199"/>
      <c r="EC68" s="199"/>
      <c r="ED68" s="199"/>
      <c r="EE68" s="199"/>
      <c r="EF68" s="199"/>
      <c r="EG68" s="199"/>
      <c r="EH68" s="199"/>
      <c r="EI68" s="80"/>
      <c r="EJ68" s="80"/>
      <c r="EK68" s="80"/>
      <c r="EL68" s="80"/>
      <c r="EM68" s="80"/>
      <c r="EN68" s="80"/>
      <c r="EO68" s="80"/>
      <c r="EP68" s="80"/>
      <c r="EQ68" s="80"/>
      <c r="ER68" s="80"/>
      <c r="ES68" s="80"/>
      <c r="ET68" s="80"/>
      <c r="EU68" s="80"/>
      <c r="EV68" s="80"/>
      <c r="EW68" s="80"/>
      <c r="EX68" s="80"/>
      <c r="EY68" s="80"/>
      <c r="EZ68" s="80"/>
      <c r="FA68" s="80"/>
      <c r="FB68" s="80"/>
      <c r="FC68" s="80"/>
      <c r="FD68" s="80"/>
      <c r="FE68" s="80"/>
      <c r="FF68" s="80"/>
      <c r="FG68" s="80"/>
      <c r="FH68" s="80"/>
      <c r="FI68" s="80"/>
      <c r="FJ68" s="80"/>
      <c r="FK68" s="80"/>
      <c r="FL68" s="80"/>
      <c r="FM68" s="80"/>
      <c r="FN68" s="80"/>
      <c r="FO68" s="80"/>
      <c r="FP68" s="80"/>
      <c r="FQ68" s="80"/>
      <c r="FR68" s="80"/>
      <c r="FS68" s="80"/>
      <c r="FT68" s="80"/>
      <c r="FU68" s="80"/>
      <c r="FV68" s="80"/>
      <c r="FW68" s="80"/>
      <c r="FX68" s="80"/>
      <c r="FY68" s="80"/>
      <c r="FZ68" s="80"/>
      <c r="GA68" s="80"/>
      <c r="GB68" s="199"/>
      <c r="GC68" s="199"/>
      <c r="GD68" s="199"/>
      <c r="GE68" s="199"/>
      <c r="GF68" s="199"/>
      <c r="GG68" s="199"/>
      <c r="GH68" s="199"/>
      <c r="GI68" s="199"/>
      <c r="GJ68" s="199"/>
      <c r="GK68" s="199"/>
      <c r="GL68" s="199"/>
      <c r="GM68" s="199"/>
      <c r="GN68" s="199"/>
      <c r="GO68" s="199"/>
      <c r="GP68" s="199"/>
      <c r="GQ68" s="199"/>
      <c r="GR68" s="199"/>
      <c r="GS68" s="199"/>
      <c r="GT68" s="199"/>
      <c r="GU68" s="199"/>
      <c r="GV68" s="199"/>
      <c r="GW68" s="199"/>
      <c r="GX68" s="199"/>
      <c r="GY68" s="199"/>
      <c r="GZ68" s="199"/>
      <c r="HA68" s="199"/>
      <c r="HB68" s="199"/>
      <c r="HC68" s="199"/>
      <c r="HD68" s="199"/>
      <c r="HE68" s="199"/>
      <c r="HF68" s="199"/>
      <c r="HG68" s="199"/>
      <c r="HH68" s="199"/>
      <c r="HI68" s="199"/>
      <c r="HJ68" s="199"/>
      <c r="HK68" s="199"/>
      <c r="HL68" s="199"/>
      <c r="HM68" s="199"/>
      <c r="HN68" s="199"/>
      <c r="HO68" s="199"/>
      <c r="HP68" s="199"/>
      <c r="HQ68" s="199"/>
      <c r="HR68" s="199"/>
      <c r="HS68" s="199"/>
      <c r="HT68" s="199"/>
      <c r="HU68" s="80"/>
      <c r="HV68" s="80"/>
      <c r="HW68" s="80"/>
      <c r="HX68" s="80"/>
      <c r="HY68" s="80"/>
    </row>
    <row r="69" spans="1:233" s="86" customFormat="1" ht="123.75" customHeight="1">
      <c r="A69" s="127">
        <v>53</v>
      </c>
      <c r="B69" s="122" t="s">
        <v>364</v>
      </c>
      <c r="C69" s="122" t="s">
        <v>365</v>
      </c>
      <c r="D69" s="122" t="s">
        <v>602</v>
      </c>
      <c r="E69" s="111" t="s">
        <v>366</v>
      </c>
      <c r="F69" s="122" t="s">
        <v>345</v>
      </c>
      <c r="G69" s="97" t="s">
        <v>645</v>
      </c>
      <c r="H69" s="113" t="s">
        <v>631</v>
      </c>
      <c r="I69" s="113">
        <v>17861266400</v>
      </c>
      <c r="J69" s="112"/>
      <c r="K69" s="112">
        <v>100000000</v>
      </c>
      <c r="L69" s="112">
        <v>17961266400</v>
      </c>
      <c r="M69" s="141">
        <f t="shared" si="6"/>
        <v>17961266400</v>
      </c>
      <c r="N69" s="196">
        <v>50000</v>
      </c>
      <c r="O69" s="122"/>
      <c r="P69" s="122"/>
      <c r="Q69" s="197" t="s">
        <v>367</v>
      </c>
      <c r="R69" s="198"/>
      <c r="S69" s="88"/>
      <c r="T69" s="88"/>
      <c r="U69" s="88"/>
      <c r="V69" s="88"/>
      <c r="W69" s="88"/>
      <c r="X69" s="88"/>
      <c r="Y69" s="88"/>
      <c r="Z69" s="88"/>
      <c r="AA69" s="88"/>
      <c r="AB69" s="88"/>
      <c r="AC69" s="88"/>
      <c r="AD69" s="88"/>
      <c r="AE69" s="88"/>
      <c r="AF69" s="88"/>
      <c r="AG69" s="88"/>
      <c r="AH69" s="88">
        <v>199800</v>
      </c>
      <c r="AI69" s="88"/>
      <c r="AJ69" s="88"/>
      <c r="AK69" s="88" t="s">
        <v>368</v>
      </c>
      <c r="AL69" s="88">
        <f>399600*3574</f>
        <v>1428170400</v>
      </c>
      <c r="AM69" s="88">
        <v>18000</v>
      </c>
      <c r="AN69" s="88"/>
      <c r="AO69" s="88"/>
      <c r="AP69" s="88">
        <v>594000</v>
      </c>
      <c r="AQ69" s="88">
        <f>AP69*3574</f>
        <v>2122956000</v>
      </c>
      <c r="AR69" s="88">
        <v>25</v>
      </c>
      <c r="AS69" s="88"/>
      <c r="AT69" s="88"/>
      <c r="AU69" s="88">
        <f>136000+70000+110000+90000</f>
        <v>406000</v>
      </c>
      <c r="AV69" s="88">
        <f>AU69*3574</f>
        <v>1451044000</v>
      </c>
      <c r="AW69" s="88"/>
      <c r="AX69" s="88"/>
      <c r="AY69" s="88"/>
      <c r="AZ69" s="88"/>
      <c r="BA69" s="88"/>
      <c r="BB69" s="88"/>
      <c r="BC69" s="88"/>
      <c r="BD69" s="88"/>
      <c r="BE69" s="88"/>
      <c r="BF69" s="88"/>
      <c r="BG69" s="88"/>
      <c r="BH69" s="88"/>
      <c r="BI69" s="88"/>
      <c r="BJ69" s="88"/>
      <c r="BK69" s="88"/>
      <c r="BL69" s="88"/>
      <c r="BM69" s="88"/>
      <c r="BN69" s="88"/>
      <c r="BO69" s="88"/>
      <c r="BP69" s="88"/>
      <c r="BQ69" s="88"/>
      <c r="BR69" s="88"/>
      <c r="BS69" s="88"/>
      <c r="BT69" s="88"/>
      <c r="BU69" s="88"/>
      <c r="BV69" s="88"/>
      <c r="BX69" s="88"/>
      <c r="BY69" s="88"/>
      <c r="BZ69" s="88"/>
      <c r="CA69" s="82"/>
      <c r="CB69" s="82"/>
      <c r="CC69" s="82"/>
      <c r="CD69" s="82"/>
      <c r="CE69" s="82"/>
      <c r="CF69" s="88"/>
      <c r="CG69" s="88"/>
      <c r="CH69" s="88"/>
      <c r="CI69" s="88"/>
      <c r="CJ69" s="88"/>
      <c r="CK69" s="88"/>
      <c r="CL69" s="88"/>
      <c r="CM69" s="88"/>
      <c r="CN69" s="88"/>
      <c r="CO69" s="88"/>
      <c r="CP69" s="88"/>
      <c r="CQ69" s="88"/>
      <c r="CR69" s="88"/>
      <c r="CS69" s="88"/>
      <c r="CT69" s="88"/>
      <c r="CU69" s="88"/>
      <c r="CV69" s="88"/>
      <c r="CW69" s="88"/>
      <c r="CX69" s="88"/>
      <c r="CY69" s="88"/>
      <c r="CZ69" s="88"/>
      <c r="DA69" s="88"/>
      <c r="DB69" s="88"/>
      <c r="DC69" s="88"/>
      <c r="DD69" s="88"/>
      <c r="DE69" s="88"/>
      <c r="DF69" s="88"/>
      <c r="DG69" s="88"/>
      <c r="DH69" s="88"/>
      <c r="DI69" s="88"/>
      <c r="DJ69" s="88"/>
      <c r="DK69" s="88"/>
      <c r="DL69" s="88"/>
      <c r="DM69" s="88"/>
      <c r="DN69" s="88"/>
      <c r="DO69" s="88"/>
      <c r="DP69" s="88"/>
      <c r="DQ69" s="88"/>
      <c r="DR69" s="88"/>
      <c r="DS69" s="88"/>
      <c r="DT69" s="88"/>
      <c r="DU69" s="88"/>
      <c r="DV69" s="88"/>
      <c r="DW69" s="88"/>
      <c r="DX69" s="88"/>
      <c r="DY69" s="88"/>
      <c r="DZ69" s="88"/>
      <c r="EA69" s="88"/>
      <c r="EB69" s="88"/>
      <c r="EC69" s="88"/>
      <c r="ED69" s="88"/>
      <c r="EE69" s="88"/>
      <c r="EF69" s="88"/>
      <c r="EG69" s="88"/>
      <c r="EH69" s="88"/>
      <c r="EI69" s="82"/>
      <c r="EJ69" s="82"/>
      <c r="EK69" s="82"/>
      <c r="EL69" s="82"/>
      <c r="EM69" s="82"/>
      <c r="EN69" s="82"/>
      <c r="EO69" s="82"/>
      <c r="EP69" s="82"/>
      <c r="EQ69" s="82"/>
      <c r="ER69" s="82"/>
      <c r="ES69" s="82"/>
      <c r="ET69" s="82"/>
      <c r="EU69" s="82"/>
      <c r="EV69" s="82"/>
      <c r="EW69" s="82"/>
      <c r="EX69" s="82"/>
      <c r="EY69" s="82"/>
      <c r="EZ69" s="82"/>
      <c r="FA69" s="82"/>
      <c r="FB69" s="82"/>
      <c r="FC69" s="82"/>
      <c r="FD69" s="82"/>
      <c r="FE69" s="82"/>
      <c r="FF69" s="82"/>
      <c r="FG69" s="82"/>
      <c r="FH69" s="82"/>
      <c r="FI69" s="82"/>
      <c r="FJ69" s="82"/>
      <c r="FK69" s="82"/>
      <c r="FL69" s="82"/>
      <c r="FM69" s="82"/>
      <c r="FN69" s="82"/>
      <c r="FO69" s="82"/>
      <c r="FP69" s="82"/>
      <c r="FQ69" s="82"/>
      <c r="FR69" s="82"/>
      <c r="FS69" s="82"/>
      <c r="FT69" s="82"/>
      <c r="FU69" s="82"/>
      <c r="FV69" s="82"/>
      <c r="FW69" s="82"/>
      <c r="FX69" s="82"/>
      <c r="FY69" s="82"/>
      <c r="FZ69" s="82"/>
      <c r="GA69" s="82"/>
      <c r="GB69" s="88"/>
      <c r="GC69" s="88"/>
      <c r="GD69" s="88"/>
      <c r="GE69" s="88"/>
      <c r="GF69" s="88"/>
      <c r="GG69" s="88"/>
      <c r="GH69" s="88"/>
      <c r="GI69" s="88"/>
      <c r="GJ69" s="88"/>
      <c r="GK69" s="88"/>
      <c r="GL69" s="88"/>
      <c r="GM69" s="88"/>
      <c r="GN69" s="88"/>
      <c r="GO69" s="88"/>
      <c r="GP69" s="88"/>
      <c r="GQ69" s="88"/>
      <c r="GR69" s="88"/>
      <c r="GS69" s="88"/>
      <c r="GT69" s="88"/>
      <c r="GU69" s="88"/>
      <c r="GV69" s="88"/>
      <c r="GW69" s="88"/>
      <c r="GX69" s="88"/>
      <c r="GY69" s="88"/>
      <c r="GZ69" s="88"/>
      <c r="HA69" s="88"/>
      <c r="HB69" s="88"/>
      <c r="HC69" s="88"/>
      <c r="HD69" s="88"/>
      <c r="HE69" s="88"/>
      <c r="HF69" s="88"/>
      <c r="HG69" s="88"/>
      <c r="HH69" s="88"/>
      <c r="HI69" s="88"/>
      <c r="HJ69" s="88"/>
      <c r="HK69" s="88"/>
      <c r="HL69" s="88"/>
      <c r="HM69" s="88"/>
      <c r="HN69" s="88"/>
      <c r="HO69" s="88"/>
      <c r="HP69" s="88"/>
      <c r="HQ69" s="88"/>
      <c r="HR69" s="88"/>
      <c r="HS69" s="88"/>
      <c r="HT69" s="88"/>
      <c r="HU69" s="82"/>
      <c r="HV69" s="82"/>
      <c r="HW69" s="82"/>
      <c r="HX69" s="82"/>
      <c r="HY69" s="82"/>
    </row>
    <row r="70" spans="1:233" s="86" customFormat="1" ht="228">
      <c r="A70" s="127">
        <v>54</v>
      </c>
      <c r="B70" s="122" t="s">
        <v>369</v>
      </c>
      <c r="C70" s="122" t="s">
        <v>370</v>
      </c>
      <c r="D70" s="122" t="s">
        <v>603</v>
      </c>
      <c r="E70" s="111" t="s">
        <v>371</v>
      </c>
      <c r="F70" s="122" t="s">
        <v>345</v>
      </c>
      <c r="G70" s="122" t="s">
        <v>378</v>
      </c>
      <c r="H70" s="112" t="s">
        <v>372</v>
      </c>
      <c r="I70" s="113">
        <v>80593700000</v>
      </c>
      <c r="J70" s="112"/>
      <c r="K70" s="112">
        <v>100000000</v>
      </c>
      <c r="L70" s="112" t="s">
        <v>373</v>
      </c>
      <c r="M70" s="141">
        <f t="shared" si="6"/>
        <v>80693700000</v>
      </c>
      <c r="N70" s="196"/>
      <c r="O70" s="122"/>
      <c r="P70" s="122"/>
      <c r="Q70" s="197"/>
      <c r="R70" s="198"/>
      <c r="S70" s="88">
        <v>40000</v>
      </c>
      <c r="T70" s="88"/>
      <c r="U70" s="88"/>
      <c r="V70" s="88"/>
      <c r="W70" s="88">
        <f>4*357400000</f>
        <v>1429600000</v>
      </c>
      <c r="X70" s="88"/>
      <c r="Y70" s="88"/>
      <c r="Z70" s="88"/>
      <c r="AA70" s="88"/>
      <c r="AB70" s="88"/>
      <c r="AC70" s="88"/>
      <c r="AD70" s="88"/>
      <c r="AE70" s="88"/>
      <c r="AF70" s="88"/>
      <c r="AG70" s="88"/>
      <c r="AH70" s="88">
        <v>200000</v>
      </c>
      <c r="AI70" s="88"/>
      <c r="AJ70" s="88"/>
      <c r="AK70" s="88"/>
      <c r="AL70" s="88">
        <f>4*1429600000</f>
        <v>5718400000</v>
      </c>
      <c r="AM70" s="88">
        <v>160000</v>
      </c>
      <c r="AN70" s="88"/>
      <c r="AO70" s="88"/>
      <c r="AP70" s="88"/>
      <c r="AQ70" s="88">
        <f>4*5718400000</f>
        <v>22873600000</v>
      </c>
      <c r="AR70" s="88">
        <v>12</v>
      </c>
      <c r="AS70" s="88"/>
      <c r="AT70" s="88"/>
      <c r="AU70" s="88" t="s">
        <v>374</v>
      </c>
      <c r="AV70" s="88">
        <f>4*(2144400000+1429600000)</f>
        <v>14296000000</v>
      </c>
      <c r="AW70" s="88"/>
      <c r="AX70" s="88"/>
      <c r="AY70" s="88"/>
      <c r="AZ70" s="88"/>
      <c r="BA70" s="88"/>
      <c r="BB70" s="88"/>
      <c r="BC70" s="88"/>
      <c r="BD70" s="88"/>
      <c r="BE70" s="88"/>
      <c r="BF70" s="88"/>
      <c r="BG70" s="88">
        <v>4</v>
      </c>
      <c r="BH70" s="88"/>
      <c r="BJ70" s="88" t="s">
        <v>375</v>
      </c>
      <c r="BK70" s="88">
        <f>4*1072200000</f>
        <v>4288800000</v>
      </c>
      <c r="BL70" s="88"/>
      <c r="BM70" s="88"/>
      <c r="BN70" s="88"/>
      <c r="BO70" s="88"/>
      <c r="BP70" s="88"/>
      <c r="BQ70" s="88"/>
      <c r="BR70" s="88"/>
      <c r="BS70" s="88"/>
      <c r="BT70" s="88"/>
      <c r="BU70" s="88"/>
      <c r="BV70" s="88"/>
      <c r="BX70" s="88"/>
      <c r="BY70" s="88"/>
      <c r="BZ70" s="88"/>
      <c r="CA70" s="82"/>
      <c r="CB70" s="82"/>
      <c r="CC70" s="82"/>
      <c r="CD70" s="82"/>
      <c r="CE70" s="82"/>
      <c r="CF70" s="88"/>
      <c r="CG70" s="88"/>
      <c r="CH70" s="88"/>
      <c r="CI70" s="88"/>
      <c r="CJ70" s="88"/>
      <c r="CK70" s="88"/>
      <c r="CL70" s="88"/>
      <c r="CM70" s="88"/>
      <c r="CN70" s="88"/>
      <c r="CO70" s="88"/>
      <c r="CP70" s="88"/>
      <c r="CQ70" s="88"/>
      <c r="CR70" s="88"/>
      <c r="CS70" s="88"/>
      <c r="CT70" s="88"/>
      <c r="CU70" s="88"/>
      <c r="CV70" s="88"/>
      <c r="CW70" s="88"/>
      <c r="CX70" s="88"/>
      <c r="CY70" s="88"/>
      <c r="CZ70" s="88"/>
      <c r="DA70" s="88"/>
      <c r="DB70" s="88"/>
      <c r="DC70" s="88"/>
      <c r="DD70" s="88"/>
      <c r="DE70" s="88"/>
      <c r="DF70" s="88"/>
      <c r="DG70" s="88"/>
      <c r="DH70" s="88"/>
      <c r="DI70" s="88"/>
      <c r="DJ70" s="88"/>
      <c r="DK70" s="88"/>
      <c r="DL70" s="88"/>
      <c r="DM70" s="88"/>
      <c r="DN70" s="88"/>
      <c r="DO70" s="88"/>
      <c r="DP70" s="88"/>
      <c r="DQ70" s="88"/>
      <c r="DR70" s="88"/>
      <c r="DS70" s="88"/>
      <c r="DT70" s="88"/>
      <c r="DU70" s="88"/>
      <c r="DV70" s="88"/>
      <c r="DW70" s="88"/>
      <c r="DX70" s="88"/>
      <c r="DY70" s="88"/>
      <c r="DZ70" s="88"/>
      <c r="EA70" s="88"/>
      <c r="EB70" s="88"/>
      <c r="EC70" s="88"/>
      <c r="ED70" s="88"/>
      <c r="EE70" s="88"/>
      <c r="EF70" s="88"/>
      <c r="EG70" s="88"/>
      <c r="EH70" s="88"/>
      <c r="EI70" s="82"/>
      <c r="EJ70" s="82"/>
      <c r="EK70" s="82"/>
      <c r="EL70" s="82"/>
      <c r="EM70" s="82"/>
      <c r="EN70" s="82"/>
      <c r="EO70" s="82"/>
      <c r="EP70" s="82"/>
      <c r="EQ70" s="82"/>
      <c r="ER70" s="82"/>
      <c r="ES70" s="82"/>
      <c r="ET70" s="82"/>
      <c r="EU70" s="82"/>
      <c r="EV70" s="82"/>
      <c r="EW70" s="82"/>
      <c r="EX70" s="82"/>
      <c r="EY70" s="82"/>
      <c r="EZ70" s="82"/>
      <c r="FA70" s="82"/>
      <c r="FB70" s="82"/>
      <c r="FC70" s="82"/>
      <c r="FD70" s="82"/>
      <c r="FE70" s="82"/>
      <c r="FF70" s="82"/>
      <c r="FG70" s="82"/>
      <c r="FH70" s="82"/>
      <c r="FI70" s="82"/>
      <c r="FJ70" s="82"/>
      <c r="FK70" s="82"/>
      <c r="FL70" s="82"/>
      <c r="FM70" s="82"/>
      <c r="FN70" s="82"/>
      <c r="FO70" s="82"/>
      <c r="FP70" s="82"/>
      <c r="FQ70" s="82"/>
      <c r="FR70" s="82">
        <v>64</v>
      </c>
      <c r="FS70" s="82" t="s">
        <v>376</v>
      </c>
      <c r="FT70" s="82">
        <v>4800000</v>
      </c>
      <c r="FU70" s="82" t="s">
        <v>377</v>
      </c>
      <c r="FV70" s="82">
        <v>4288800000</v>
      </c>
      <c r="FW70" s="82"/>
      <c r="FX70" s="82"/>
      <c r="FY70" s="82"/>
      <c r="FZ70" s="82"/>
      <c r="GA70" s="82"/>
      <c r="GB70" s="88"/>
      <c r="GC70" s="88"/>
      <c r="GD70" s="88"/>
      <c r="GE70" s="88"/>
      <c r="GF70" s="88"/>
      <c r="GG70" s="88">
        <v>4</v>
      </c>
      <c r="GH70" s="88"/>
      <c r="GI70" s="88"/>
      <c r="GJ70" s="88"/>
      <c r="GK70" s="88">
        <f>4*178700000</f>
        <v>714800000</v>
      </c>
      <c r="GL70" s="88">
        <v>4</v>
      </c>
      <c r="GM70" s="88"/>
      <c r="GN70" s="88"/>
      <c r="GO70" s="88"/>
      <c r="GP70" s="88">
        <f>4*1429600000</f>
        <v>5718400000</v>
      </c>
      <c r="GQ70" s="88">
        <v>1</v>
      </c>
      <c r="GR70" s="88"/>
      <c r="GS70" s="88"/>
      <c r="GT70" s="88"/>
      <c r="GU70" s="88">
        <v>8398900000</v>
      </c>
      <c r="GV70" s="88"/>
      <c r="GW70" s="88"/>
      <c r="GX70" s="88"/>
      <c r="GY70" s="88"/>
      <c r="GZ70" s="88"/>
      <c r="HA70" s="88"/>
      <c r="HB70" s="88"/>
      <c r="HC70" s="88"/>
      <c r="HD70" s="88"/>
      <c r="HE70" s="88"/>
      <c r="HF70" s="88"/>
      <c r="HG70" s="88"/>
      <c r="HH70" s="88"/>
      <c r="HI70" s="88"/>
      <c r="HJ70" s="88"/>
      <c r="HK70" s="88"/>
      <c r="HL70" s="88"/>
      <c r="HM70" s="88"/>
      <c r="HN70" s="88"/>
      <c r="HO70" s="88"/>
      <c r="HP70" s="88"/>
      <c r="HQ70" s="88"/>
      <c r="HR70" s="88"/>
      <c r="HS70" s="88"/>
      <c r="HT70" s="88"/>
      <c r="HU70" s="82"/>
      <c r="HV70" s="82"/>
      <c r="HW70" s="82"/>
      <c r="HX70" s="82"/>
      <c r="HY70" s="82"/>
    </row>
    <row r="71" spans="1:233" s="86" customFormat="1" ht="89.25" customHeight="1">
      <c r="A71" s="127">
        <v>55</v>
      </c>
      <c r="B71" s="122" t="s">
        <v>379</v>
      </c>
      <c r="C71" s="122" t="s">
        <v>380</v>
      </c>
      <c r="D71" s="122" t="s">
        <v>604</v>
      </c>
      <c r="E71" s="98" t="s">
        <v>381</v>
      </c>
      <c r="F71" s="122" t="s">
        <v>382</v>
      </c>
      <c r="G71" s="97" t="s">
        <v>645</v>
      </c>
      <c r="H71" s="106" t="s">
        <v>383</v>
      </c>
      <c r="I71" s="106">
        <f>31675*98000</f>
        <v>3104150000</v>
      </c>
      <c r="J71" s="112"/>
      <c r="K71" s="112"/>
      <c r="L71" s="106" t="s">
        <v>383</v>
      </c>
      <c r="M71" s="141">
        <f t="shared" si="6"/>
        <v>3104150000</v>
      </c>
      <c r="N71" s="196"/>
      <c r="O71" s="122"/>
      <c r="P71" s="122"/>
      <c r="Q71" s="197"/>
      <c r="R71" s="198"/>
      <c r="S71" s="88"/>
      <c r="T71" s="88"/>
      <c r="U71" s="88"/>
      <c r="V71" s="88"/>
      <c r="W71" s="88"/>
      <c r="X71" s="88"/>
      <c r="Y71" s="88"/>
      <c r="Z71" s="88"/>
      <c r="AA71" s="88"/>
      <c r="AB71" s="88"/>
      <c r="AC71" s="88"/>
      <c r="AD71" s="88"/>
      <c r="AE71" s="88"/>
      <c r="AF71" s="88"/>
      <c r="AG71" s="88"/>
      <c r="AH71" s="88"/>
      <c r="AI71" s="88"/>
      <c r="AJ71" s="88"/>
      <c r="AK71" s="88"/>
      <c r="AL71" s="88"/>
      <c r="AM71" s="88"/>
      <c r="AN71" s="88"/>
      <c r="AO71" s="88"/>
      <c r="AP71" s="88"/>
      <c r="AQ71" s="88"/>
      <c r="AR71" s="88"/>
      <c r="AS71" s="88"/>
      <c r="AT71" s="88"/>
      <c r="AU71" s="88"/>
      <c r="AV71" s="88"/>
      <c r="AW71" s="88"/>
      <c r="AX71" s="88"/>
      <c r="AY71" s="88"/>
      <c r="AZ71" s="88"/>
      <c r="BA71" s="88"/>
      <c r="BB71" s="88"/>
      <c r="BC71" s="88"/>
      <c r="BD71" s="88"/>
      <c r="BE71" s="88"/>
      <c r="BF71" s="88"/>
      <c r="BG71" s="88"/>
      <c r="BH71" s="88"/>
      <c r="BI71" s="88"/>
      <c r="BJ71" s="88"/>
      <c r="BK71" s="88"/>
      <c r="BL71" s="88"/>
      <c r="BM71" s="88"/>
      <c r="BN71" s="88"/>
      <c r="BO71" s="88"/>
      <c r="BP71" s="88"/>
      <c r="BQ71" s="88"/>
      <c r="BR71" s="88"/>
      <c r="BS71" s="88"/>
      <c r="BT71" s="88"/>
      <c r="BU71" s="88"/>
      <c r="BV71" s="88"/>
      <c r="BW71" s="85"/>
      <c r="BX71" s="199"/>
      <c r="BY71" s="199"/>
      <c r="BZ71" s="199"/>
      <c r="CA71" s="80"/>
      <c r="CB71" s="80"/>
      <c r="CC71" s="80"/>
      <c r="CD71" s="80"/>
      <c r="CE71" s="80"/>
      <c r="CF71" s="199"/>
      <c r="CG71" s="199"/>
      <c r="CH71" s="199"/>
      <c r="CI71" s="199"/>
      <c r="CJ71" s="199"/>
      <c r="CK71" s="199"/>
      <c r="CL71" s="199"/>
      <c r="CM71" s="199"/>
      <c r="CN71" s="199"/>
      <c r="CO71" s="199"/>
      <c r="CP71" s="199"/>
      <c r="CQ71" s="199"/>
      <c r="CR71" s="199"/>
      <c r="CS71" s="199"/>
      <c r="CT71" s="199"/>
      <c r="CU71" s="199"/>
      <c r="CV71" s="199"/>
      <c r="CW71" s="199"/>
      <c r="CX71" s="199"/>
      <c r="CY71" s="199"/>
      <c r="CZ71" s="199"/>
      <c r="DA71" s="199"/>
      <c r="DB71" s="199"/>
      <c r="DC71" s="199"/>
      <c r="DD71" s="199"/>
      <c r="DE71" s="199"/>
      <c r="DF71" s="199"/>
      <c r="DG71" s="199"/>
      <c r="DH71" s="199"/>
      <c r="DI71" s="199"/>
      <c r="DJ71" s="199"/>
      <c r="DK71" s="199"/>
      <c r="DL71" s="199"/>
      <c r="DM71" s="199"/>
      <c r="DN71" s="199"/>
      <c r="DO71" s="199"/>
      <c r="DP71" s="199"/>
      <c r="DQ71" s="199"/>
      <c r="DR71" s="199"/>
      <c r="DS71" s="199"/>
      <c r="DT71" s="199"/>
      <c r="DU71" s="199"/>
      <c r="DV71" s="199"/>
      <c r="DW71" s="199"/>
      <c r="DX71" s="199"/>
      <c r="DY71" s="199"/>
      <c r="DZ71" s="199"/>
      <c r="EA71" s="199"/>
      <c r="EB71" s="199"/>
      <c r="EC71" s="199"/>
      <c r="ED71" s="199"/>
      <c r="EE71" s="199"/>
      <c r="EF71" s="199"/>
      <c r="EG71" s="199"/>
      <c r="EH71" s="199"/>
      <c r="EI71" s="80"/>
      <c r="EJ71" s="80"/>
      <c r="EK71" s="80"/>
      <c r="EL71" s="80"/>
      <c r="EM71" s="80"/>
      <c r="EN71" s="80"/>
      <c r="EO71" s="80"/>
      <c r="EP71" s="80"/>
      <c r="EQ71" s="80"/>
      <c r="ER71" s="80"/>
      <c r="ES71" s="80"/>
      <c r="ET71" s="80"/>
      <c r="EU71" s="80"/>
      <c r="EV71" s="80"/>
      <c r="EW71" s="80"/>
      <c r="EX71" s="80"/>
      <c r="EY71" s="80"/>
      <c r="EZ71" s="80"/>
      <c r="FA71" s="80"/>
      <c r="FB71" s="80"/>
      <c r="FC71" s="80"/>
      <c r="FD71" s="80"/>
      <c r="FE71" s="80"/>
      <c r="FF71" s="80"/>
      <c r="FG71" s="80"/>
      <c r="FH71" s="80"/>
      <c r="FI71" s="80"/>
      <c r="FJ71" s="80"/>
      <c r="FK71" s="80"/>
      <c r="FL71" s="80"/>
      <c r="FM71" s="80"/>
      <c r="FN71" s="80"/>
      <c r="FO71" s="80"/>
      <c r="FP71" s="80"/>
      <c r="FQ71" s="80"/>
      <c r="FR71" s="80">
        <v>7</v>
      </c>
      <c r="FS71" s="80"/>
      <c r="FT71" s="80"/>
      <c r="FU71" s="80" t="s">
        <v>383</v>
      </c>
      <c r="FV71" s="80">
        <v>3104150000</v>
      </c>
      <c r="FW71" s="80"/>
      <c r="FX71" s="80"/>
      <c r="FY71" s="80"/>
      <c r="FZ71" s="80"/>
      <c r="GA71" s="80"/>
      <c r="GB71" s="199"/>
      <c r="GC71" s="199"/>
      <c r="GD71" s="199"/>
      <c r="GE71" s="199"/>
      <c r="GF71" s="199"/>
      <c r="GG71" s="199"/>
      <c r="GH71" s="199"/>
      <c r="GI71" s="199"/>
      <c r="GJ71" s="199"/>
      <c r="GK71" s="199"/>
      <c r="GL71" s="199"/>
      <c r="GM71" s="199"/>
      <c r="GN71" s="199"/>
      <c r="GO71" s="199"/>
      <c r="GP71" s="199"/>
      <c r="GQ71" s="199"/>
      <c r="GR71" s="199"/>
      <c r="GS71" s="199"/>
      <c r="GT71" s="199"/>
      <c r="GU71" s="199"/>
      <c r="GV71" s="199"/>
      <c r="GW71" s="199"/>
      <c r="GX71" s="199"/>
      <c r="GY71" s="199"/>
      <c r="GZ71" s="199"/>
      <c r="HA71" s="199"/>
      <c r="HB71" s="199"/>
      <c r="HC71" s="199"/>
      <c r="HD71" s="199"/>
      <c r="HE71" s="199"/>
      <c r="HF71" s="199"/>
      <c r="HG71" s="199"/>
      <c r="HH71" s="199"/>
      <c r="HI71" s="199"/>
      <c r="HJ71" s="199"/>
      <c r="HK71" s="199"/>
      <c r="HL71" s="199"/>
      <c r="HM71" s="199"/>
      <c r="HN71" s="199"/>
      <c r="HO71" s="199"/>
      <c r="HP71" s="199"/>
      <c r="HQ71" s="199"/>
      <c r="HR71" s="199"/>
      <c r="HS71" s="199"/>
      <c r="HT71" s="199"/>
      <c r="HU71" s="80"/>
      <c r="HV71" s="80"/>
      <c r="HW71" s="80"/>
      <c r="HX71" s="80"/>
      <c r="HY71" s="80"/>
    </row>
    <row r="72" spans="1:233" s="86" customFormat="1" ht="72.75" customHeight="1">
      <c r="A72" s="127">
        <v>56</v>
      </c>
      <c r="B72" s="122" t="s">
        <v>379</v>
      </c>
      <c r="C72" s="122" t="s">
        <v>384</v>
      </c>
      <c r="D72" s="122" t="s">
        <v>605</v>
      </c>
      <c r="E72" s="98" t="s">
        <v>385</v>
      </c>
      <c r="F72" s="122" t="s">
        <v>137</v>
      </c>
      <c r="G72" s="97" t="s">
        <v>645</v>
      </c>
      <c r="H72" s="112" t="s">
        <v>386</v>
      </c>
      <c r="I72" s="113">
        <f>21586.67*23123</f>
        <v>499148570.40999997</v>
      </c>
      <c r="J72" s="112"/>
      <c r="K72" s="112"/>
      <c r="L72" s="112" t="s">
        <v>386</v>
      </c>
      <c r="M72" s="141">
        <f t="shared" si="6"/>
        <v>499148570.40999997</v>
      </c>
      <c r="N72" s="196"/>
      <c r="O72" s="122"/>
      <c r="P72" s="122"/>
      <c r="Q72" s="197"/>
      <c r="R72" s="198"/>
      <c r="S72" s="88"/>
      <c r="T72" s="88"/>
      <c r="U72" s="88"/>
      <c r="V72" s="88"/>
      <c r="W72" s="88"/>
      <c r="X72" s="88"/>
      <c r="Y72" s="88"/>
      <c r="Z72" s="88"/>
      <c r="AA72" s="88"/>
      <c r="AB72" s="88"/>
      <c r="AC72" s="88">
        <v>15000</v>
      </c>
      <c r="AD72" s="88"/>
      <c r="AE72" s="88"/>
      <c r="AF72" s="71" t="s">
        <v>386</v>
      </c>
      <c r="AG72" s="88">
        <v>499148570</v>
      </c>
      <c r="AH72" s="88"/>
      <c r="AI72" s="88"/>
      <c r="AJ72" s="88"/>
      <c r="AK72" s="88"/>
      <c r="AL72" s="88"/>
      <c r="AM72" s="88"/>
      <c r="AN72" s="88"/>
      <c r="AO72" s="88"/>
      <c r="AP72" s="88"/>
      <c r="AQ72" s="88"/>
      <c r="AR72" s="88"/>
      <c r="AS72" s="88"/>
      <c r="AT72" s="88"/>
      <c r="AU72" s="88"/>
      <c r="AV72" s="88"/>
      <c r="AW72" s="88"/>
      <c r="AX72" s="88"/>
      <c r="AY72" s="88"/>
      <c r="AZ72" s="88"/>
      <c r="BA72" s="88"/>
      <c r="BB72" s="88"/>
      <c r="BC72" s="88"/>
      <c r="BD72" s="88"/>
      <c r="BE72" s="88"/>
      <c r="BF72" s="88"/>
      <c r="BG72" s="88"/>
      <c r="BH72" s="88"/>
      <c r="BI72" s="88"/>
      <c r="BJ72" s="88"/>
      <c r="BK72" s="88"/>
      <c r="BL72" s="88"/>
      <c r="BM72" s="88"/>
      <c r="BN72" s="88"/>
      <c r="BO72" s="88"/>
      <c r="BP72" s="88"/>
      <c r="BQ72" s="88"/>
      <c r="BR72" s="88"/>
      <c r="BS72" s="88"/>
      <c r="BT72" s="88"/>
      <c r="BU72" s="88"/>
      <c r="BV72" s="88"/>
      <c r="BW72" s="85"/>
      <c r="BX72" s="199"/>
      <c r="BY72" s="199"/>
      <c r="BZ72" s="199"/>
      <c r="CA72" s="80"/>
      <c r="CB72" s="80"/>
      <c r="CC72" s="80"/>
      <c r="CD72" s="80"/>
      <c r="CE72" s="80"/>
      <c r="CF72" s="199"/>
      <c r="CG72" s="199"/>
      <c r="CH72" s="199"/>
      <c r="CI72" s="199"/>
      <c r="CJ72" s="199"/>
      <c r="CK72" s="199"/>
      <c r="CL72" s="199"/>
      <c r="CM72" s="199"/>
      <c r="CN72" s="199"/>
      <c r="CO72" s="199"/>
      <c r="CP72" s="199"/>
      <c r="CQ72" s="199"/>
      <c r="CR72" s="199"/>
      <c r="CS72" s="199"/>
      <c r="CT72" s="199"/>
      <c r="CU72" s="199"/>
      <c r="CV72" s="199"/>
      <c r="CW72" s="199"/>
      <c r="CX72" s="199"/>
      <c r="CY72" s="199"/>
      <c r="CZ72" s="199"/>
      <c r="DA72" s="199"/>
      <c r="DB72" s="199"/>
      <c r="DC72" s="199"/>
      <c r="DD72" s="199"/>
      <c r="DE72" s="199"/>
      <c r="DF72" s="199"/>
      <c r="DG72" s="199"/>
      <c r="DH72" s="199"/>
      <c r="DI72" s="199"/>
      <c r="DJ72" s="199"/>
      <c r="DK72" s="199"/>
      <c r="DL72" s="199"/>
      <c r="DM72" s="199"/>
      <c r="DN72" s="199"/>
      <c r="DO72" s="199"/>
      <c r="DP72" s="199"/>
      <c r="DQ72" s="199"/>
      <c r="DR72" s="199"/>
      <c r="DS72" s="199"/>
      <c r="DT72" s="199"/>
      <c r="DU72" s="199"/>
      <c r="DV72" s="199"/>
      <c r="DW72" s="199"/>
      <c r="DX72" s="199"/>
      <c r="DY72" s="199"/>
      <c r="DZ72" s="199"/>
      <c r="EA72" s="199"/>
      <c r="EB72" s="199"/>
      <c r="EC72" s="199"/>
      <c r="ED72" s="199"/>
      <c r="EE72" s="199"/>
      <c r="EF72" s="199"/>
      <c r="EG72" s="199"/>
      <c r="EH72" s="199"/>
      <c r="EI72" s="80"/>
      <c r="EJ72" s="80"/>
      <c r="EK72" s="80"/>
      <c r="EL72" s="80"/>
      <c r="EM72" s="80"/>
      <c r="EN72" s="80"/>
      <c r="EO72" s="80"/>
      <c r="EP72" s="80"/>
      <c r="EQ72" s="80"/>
      <c r="ER72" s="80"/>
      <c r="ES72" s="80"/>
      <c r="ET72" s="80"/>
      <c r="EU72" s="80"/>
      <c r="EV72" s="80"/>
      <c r="EW72" s="80"/>
      <c r="EX72" s="80"/>
      <c r="EY72" s="80"/>
      <c r="EZ72" s="80"/>
      <c r="FA72" s="80"/>
      <c r="FB72" s="80"/>
      <c r="FC72" s="80"/>
      <c r="FD72" s="80"/>
      <c r="FE72" s="80"/>
      <c r="FF72" s="80"/>
      <c r="FG72" s="80"/>
      <c r="FH72" s="80"/>
      <c r="FI72" s="80"/>
      <c r="FJ72" s="80"/>
      <c r="FK72" s="80"/>
      <c r="FL72" s="80"/>
      <c r="FM72" s="80"/>
      <c r="FN72" s="80"/>
      <c r="FO72" s="80"/>
      <c r="FP72" s="80"/>
      <c r="FQ72" s="80"/>
      <c r="FR72" s="80"/>
      <c r="FS72" s="80"/>
      <c r="FT72" s="80"/>
      <c r="FU72" s="80"/>
      <c r="FV72" s="80"/>
      <c r="FW72" s="80"/>
      <c r="FX72" s="80"/>
      <c r="FY72" s="80"/>
      <c r="FZ72" s="80"/>
      <c r="GA72" s="80"/>
      <c r="GB72" s="199"/>
      <c r="GC72" s="199"/>
      <c r="GD72" s="199"/>
      <c r="GE72" s="199"/>
      <c r="GF72" s="199"/>
      <c r="GG72" s="199"/>
      <c r="GH72" s="199"/>
      <c r="GI72" s="199"/>
      <c r="GJ72" s="199"/>
      <c r="GK72" s="199"/>
      <c r="GL72" s="199"/>
      <c r="GM72" s="199"/>
      <c r="GN72" s="199"/>
      <c r="GO72" s="199"/>
      <c r="GP72" s="199"/>
      <c r="GQ72" s="199"/>
      <c r="GR72" s="199"/>
      <c r="GS72" s="199"/>
      <c r="GT72" s="199"/>
      <c r="GU72" s="199"/>
      <c r="GV72" s="199"/>
      <c r="GW72" s="199"/>
      <c r="GX72" s="199"/>
      <c r="GY72" s="199"/>
      <c r="GZ72" s="199"/>
      <c r="HA72" s="199"/>
      <c r="HB72" s="199"/>
      <c r="HC72" s="199"/>
      <c r="HD72" s="199"/>
      <c r="HE72" s="199"/>
      <c r="HF72" s="199"/>
      <c r="HG72" s="199"/>
      <c r="HH72" s="199"/>
      <c r="HI72" s="199"/>
      <c r="HJ72" s="199"/>
      <c r="HK72" s="199"/>
      <c r="HL72" s="199"/>
      <c r="HM72" s="199"/>
      <c r="HN72" s="199"/>
      <c r="HO72" s="199"/>
      <c r="HP72" s="199"/>
      <c r="HQ72" s="199"/>
      <c r="HR72" s="199"/>
      <c r="HS72" s="199"/>
      <c r="HT72" s="199"/>
      <c r="HU72" s="80"/>
      <c r="HV72" s="80"/>
      <c r="HW72" s="80"/>
      <c r="HX72" s="80"/>
      <c r="HY72" s="80"/>
    </row>
    <row r="73" spans="1:233" s="86" customFormat="1" ht="106.5" customHeight="1">
      <c r="A73" s="127">
        <v>57</v>
      </c>
      <c r="B73" s="122" t="s">
        <v>387</v>
      </c>
      <c r="C73" s="122" t="s">
        <v>388</v>
      </c>
      <c r="D73" s="122" t="s">
        <v>613</v>
      </c>
      <c r="E73" s="98" t="s">
        <v>389</v>
      </c>
      <c r="F73" s="122" t="s">
        <v>345</v>
      </c>
      <c r="G73" s="97" t="s">
        <v>645</v>
      </c>
      <c r="H73" s="112"/>
      <c r="I73" s="113"/>
      <c r="J73" s="112"/>
      <c r="K73" s="112"/>
      <c r="L73" s="112"/>
      <c r="M73" s="141">
        <f t="shared" si="6"/>
        <v>0</v>
      </c>
      <c r="N73" s="196">
        <v>200000</v>
      </c>
      <c r="O73" s="122"/>
      <c r="P73" s="122"/>
      <c r="Q73" s="197"/>
      <c r="R73" s="198"/>
      <c r="S73" s="88"/>
      <c r="T73" s="88"/>
      <c r="U73" s="88"/>
      <c r="V73" s="88"/>
      <c r="W73" s="88"/>
      <c r="X73" s="88"/>
      <c r="Y73" s="88"/>
      <c r="Z73" s="88"/>
      <c r="AA73" s="88"/>
      <c r="AB73" s="88"/>
      <c r="AC73" s="88"/>
      <c r="AD73" s="88"/>
      <c r="AE73" s="88"/>
      <c r="AF73" s="71"/>
      <c r="AG73" s="88"/>
      <c r="AH73" s="88"/>
      <c r="AI73" s="88"/>
      <c r="AJ73" s="88"/>
      <c r="AK73" s="88"/>
      <c r="AL73" s="88"/>
      <c r="AM73" s="88"/>
      <c r="AN73" s="88"/>
      <c r="AO73" s="88"/>
      <c r="AP73" s="88"/>
      <c r="AQ73" s="88"/>
      <c r="AR73" s="88"/>
      <c r="AS73" s="88"/>
      <c r="AT73" s="88"/>
      <c r="AU73" s="88"/>
      <c r="AV73" s="88"/>
      <c r="AW73" s="88"/>
      <c r="AX73" s="88"/>
      <c r="AY73" s="88"/>
      <c r="AZ73" s="88"/>
      <c r="BA73" s="88"/>
      <c r="BB73" s="88"/>
      <c r="BC73" s="88"/>
      <c r="BD73" s="88"/>
      <c r="BE73" s="88"/>
      <c r="BF73" s="88"/>
      <c r="BG73" s="88"/>
      <c r="BH73" s="88"/>
      <c r="BI73" s="88"/>
      <c r="BJ73" s="88"/>
      <c r="BK73" s="88"/>
      <c r="BL73" s="88"/>
      <c r="BM73" s="88"/>
      <c r="BN73" s="88"/>
      <c r="BO73" s="88"/>
      <c r="BP73" s="88"/>
      <c r="BQ73" s="88"/>
      <c r="BR73" s="88"/>
      <c r="BS73" s="88"/>
      <c r="BT73" s="88"/>
      <c r="BU73" s="88"/>
      <c r="BV73" s="88"/>
      <c r="BW73" s="85"/>
      <c r="BX73" s="199"/>
      <c r="BY73" s="199"/>
      <c r="BZ73" s="199"/>
      <c r="CA73" s="80"/>
      <c r="CB73" s="80"/>
      <c r="CC73" s="80"/>
      <c r="CD73" s="80"/>
      <c r="CE73" s="80"/>
      <c r="CF73" s="199"/>
      <c r="CG73" s="199"/>
      <c r="CH73" s="199"/>
      <c r="CI73" s="199"/>
      <c r="CJ73" s="199"/>
      <c r="CK73" s="199"/>
      <c r="CL73" s="199"/>
      <c r="CM73" s="199"/>
      <c r="CN73" s="199"/>
      <c r="CO73" s="199"/>
      <c r="CP73" s="199"/>
      <c r="CQ73" s="199"/>
      <c r="CR73" s="199"/>
      <c r="CS73" s="199"/>
      <c r="CT73" s="199"/>
      <c r="CU73" s="199"/>
      <c r="CV73" s="199"/>
      <c r="CW73" s="199"/>
      <c r="CX73" s="199"/>
      <c r="CY73" s="199"/>
      <c r="CZ73" s="199"/>
      <c r="DA73" s="199"/>
      <c r="DB73" s="199"/>
      <c r="DC73" s="199"/>
      <c r="DD73" s="199"/>
      <c r="DE73" s="199"/>
      <c r="DF73" s="199"/>
      <c r="DG73" s="199"/>
      <c r="DH73" s="199"/>
      <c r="DI73" s="199"/>
      <c r="DJ73" s="199"/>
      <c r="DK73" s="199"/>
      <c r="DL73" s="199"/>
      <c r="DM73" s="199"/>
      <c r="DN73" s="199"/>
      <c r="DO73" s="199"/>
      <c r="DP73" s="199"/>
      <c r="DQ73" s="199"/>
      <c r="DR73" s="199"/>
      <c r="DS73" s="199"/>
      <c r="DT73" s="199"/>
      <c r="DU73" s="199"/>
      <c r="DV73" s="199"/>
      <c r="DW73" s="199"/>
      <c r="DX73" s="199"/>
      <c r="DY73" s="199"/>
      <c r="DZ73" s="199"/>
      <c r="EA73" s="199"/>
      <c r="EB73" s="199"/>
      <c r="EC73" s="199"/>
      <c r="ED73" s="199"/>
      <c r="EE73" s="199"/>
      <c r="EF73" s="199"/>
      <c r="EG73" s="199"/>
      <c r="EH73" s="199"/>
      <c r="EI73" s="80"/>
      <c r="EJ73" s="80"/>
      <c r="EK73" s="80"/>
      <c r="EL73" s="80"/>
      <c r="EM73" s="80"/>
      <c r="EN73" s="80"/>
      <c r="EO73" s="80"/>
      <c r="EP73" s="80"/>
      <c r="EQ73" s="80"/>
      <c r="ER73" s="80"/>
      <c r="ES73" s="80"/>
      <c r="ET73" s="80"/>
      <c r="EU73" s="80"/>
      <c r="EV73" s="80"/>
      <c r="EW73" s="80"/>
      <c r="EX73" s="80"/>
      <c r="EY73" s="80"/>
      <c r="EZ73" s="80"/>
      <c r="FA73" s="80"/>
      <c r="FB73" s="80"/>
      <c r="FC73" s="80"/>
      <c r="FD73" s="80"/>
      <c r="FE73" s="80"/>
      <c r="FF73" s="80"/>
      <c r="FG73" s="80"/>
      <c r="FH73" s="80"/>
      <c r="FI73" s="80"/>
      <c r="FJ73" s="80"/>
      <c r="FK73" s="80"/>
      <c r="FL73" s="80"/>
      <c r="FM73" s="80"/>
      <c r="FN73" s="80"/>
      <c r="FO73" s="80"/>
      <c r="FP73" s="80"/>
      <c r="FQ73" s="80"/>
      <c r="FR73" s="80"/>
      <c r="FS73" s="80"/>
      <c r="FT73" s="80"/>
      <c r="FU73" s="80"/>
      <c r="FV73" s="80"/>
      <c r="FW73" s="80"/>
      <c r="FX73" s="80"/>
      <c r="FY73" s="80"/>
      <c r="FZ73" s="80"/>
      <c r="GA73" s="80"/>
      <c r="GB73" s="199"/>
      <c r="GC73" s="199"/>
      <c r="GD73" s="199"/>
      <c r="GE73" s="199"/>
      <c r="GF73" s="199"/>
      <c r="GG73" s="199"/>
      <c r="GH73" s="199"/>
      <c r="GI73" s="199"/>
      <c r="GJ73" s="199"/>
      <c r="GK73" s="199"/>
      <c r="GL73" s="199"/>
      <c r="GM73" s="199"/>
      <c r="GN73" s="199"/>
      <c r="GO73" s="199"/>
      <c r="GP73" s="199"/>
      <c r="GQ73" s="199"/>
      <c r="GR73" s="199"/>
      <c r="GS73" s="199"/>
      <c r="GT73" s="199"/>
      <c r="GU73" s="199"/>
      <c r="GV73" s="199">
        <v>500000</v>
      </c>
      <c r="GW73" s="199"/>
      <c r="GX73" s="199"/>
      <c r="GY73" s="199"/>
      <c r="GZ73" s="199"/>
      <c r="HA73" s="199">
        <v>100000</v>
      </c>
      <c r="HB73" s="199"/>
      <c r="HC73" s="199"/>
      <c r="HD73" s="199"/>
      <c r="HE73" s="199"/>
      <c r="HF73" s="199"/>
      <c r="HG73" s="199"/>
      <c r="HH73" s="199"/>
      <c r="HI73" s="199"/>
      <c r="HJ73" s="199"/>
      <c r="HK73" s="199"/>
      <c r="HL73" s="199"/>
      <c r="HM73" s="199"/>
      <c r="HN73" s="199"/>
      <c r="HO73" s="199"/>
      <c r="HP73" s="199"/>
      <c r="HQ73" s="199"/>
      <c r="HR73" s="199"/>
      <c r="HS73" s="199"/>
      <c r="HT73" s="199"/>
      <c r="HU73" s="80"/>
      <c r="HV73" s="80"/>
      <c r="HW73" s="80"/>
      <c r="HX73" s="80"/>
      <c r="HY73" s="80"/>
    </row>
    <row r="74" spans="1:233" s="86" customFormat="1" ht="106.5" customHeight="1">
      <c r="A74" s="127">
        <v>58</v>
      </c>
      <c r="B74" s="195" t="s">
        <v>648</v>
      </c>
      <c r="C74" s="122" t="s">
        <v>652</v>
      </c>
      <c r="D74" s="122" t="s">
        <v>651</v>
      </c>
      <c r="E74" s="98" t="s">
        <v>649</v>
      </c>
      <c r="F74" s="122" t="s">
        <v>391</v>
      </c>
      <c r="G74" s="97" t="s">
        <v>650</v>
      </c>
      <c r="H74" s="112"/>
      <c r="I74" s="113"/>
      <c r="J74" s="112"/>
      <c r="K74" s="112"/>
      <c r="L74" s="112"/>
      <c r="M74" s="141">
        <f t="shared" si="6"/>
        <v>0</v>
      </c>
      <c r="N74" s="196"/>
      <c r="O74" s="122"/>
      <c r="P74" s="122"/>
      <c r="Q74" s="197"/>
      <c r="R74" s="198"/>
      <c r="S74" s="88"/>
      <c r="T74" s="88"/>
      <c r="U74" s="88"/>
      <c r="V74" s="88"/>
      <c r="W74" s="88"/>
      <c r="X74" s="88"/>
      <c r="Y74" s="88"/>
      <c r="Z74" s="88"/>
      <c r="AA74" s="88"/>
      <c r="AB74" s="88"/>
      <c r="AC74" s="88"/>
      <c r="AD74" s="88"/>
      <c r="AE74" s="88"/>
      <c r="AF74" s="71"/>
      <c r="AG74" s="88"/>
      <c r="AH74" s="88"/>
      <c r="AI74" s="88"/>
      <c r="AJ74" s="88"/>
      <c r="AK74" s="88"/>
      <c r="AL74" s="88"/>
      <c r="AM74" s="88"/>
      <c r="AN74" s="88"/>
      <c r="AO74" s="88"/>
      <c r="AP74" s="88"/>
      <c r="AQ74" s="88"/>
      <c r="AR74" s="88"/>
      <c r="AS74" s="88"/>
      <c r="AT74" s="88"/>
      <c r="AU74" s="88"/>
      <c r="AV74" s="88"/>
      <c r="AW74" s="88"/>
      <c r="AX74" s="88"/>
      <c r="AY74" s="88"/>
      <c r="AZ74" s="88"/>
      <c r="BA74" s="88"/>
      <c r="BB74" s="88"/>
      <c r="BC74" s="88"/>
      <c r="BD74" s="88"/>
      <c r="BE74" s="88"/>
      <c r="BF74" s="88"/>
      <c r="BG74" s="88"/>
      <c r="BH74" s="88"/>
      <c r="BI74" s="88"/>
      <c r="BJ74" s="88"/>
      <c r="BK74" s="88"/>
      <c r="BL74" s="88"/>
      <c r="BM74" s="88"/>
      <c r="BN74" s="88"/>
      <c r="BO74" s="88"/>
      <c r="BP74" s="88"/>
      <c r="BQ74" s="88"/>
      <c r="BR74" s="88"/>
      <c r="BS74" s="88"/>
      <c r="BT74" s="88"/>
      <c r="BU74" s="88"/>
      <c r="BV74" s="88"/>
      <c r="BW74" s="85"/>
      <c r="BX74" s="199"/>
      <c r="BY74" s="199"/>
      <c r="BZ74" s="199"/>
      <c r="CA74" s="80"/>
      <c r="CB74" s="80"/>
      <c r="CC74" s="80"/>
      <c r="CD74" s="80"/>
      <c r="CE74" s="80"/>
      <c r="CF74" s="199"/>
      <c r="CG74" s="199"/>
      <c r="CH74" s="199"/>
      <c r="CI74" s="199"/>
      <c r="CJ74" s="199"/>
      <c r="CK74" s="199"/>
      <c r="CL74" s="199"/>
      <c r="CM74" s="199"/>
      <c r="CN74" s="199"/>
      <c r="CO74" s="199"/>
      <c r="CP74" s="199"/>
      <c r="CQ74" s="199"/>
      <c r="CR74" s="199"/>
      <c r="CS74" s="199"/>
      <c r="CT74" s="199"/>
      <c r="CU74" s="199"/>
      <c r="CV74" s="199"/>
      <c r="CW74" s="199"/>
      <c r="CX74" s="199"/>
      <c r="CY74" s="199"/>
      <c r="CZ74" s="199"/>
      <c r="DA74" s="199"/>
      <c r="DB74" s="199"/>
      <c r="DC74" s="199"/>
      <c r="DD74" s="199"/>
      <c r="DE74" s="199"/>
      <c r="DF74" s="199"/>
      <c r="DG74" s="199"/>
      <c r="DH74" s="199"/>
      <c r="DI74" s="199"/>
      <c r="DJ74" s="199"/>
      <c r="DK74" s="199"/>
      <c r="DL74" s="199"/>
      <c r="DM74" s="199"/>
      <c r="DN74" s="199"/>
      <c r="DO74" s="199"/>
      <c r="DP74" s="199"/>
      <c r="DQ74" s="199"/>
      <c r="DR74" s="199"/>
      <c r="DS74" s="199"/>
      <c r="DT74" s="199"/>
      <c r="DU74" s="199"/>
      <c r="DV74" s="199"/>
      <c r="DW74" s="199"/>
      <c r="DX74" s="199"/>
      <c r="DY74" s="199"/>
      <c r="DZ74" s="199"/>
      <c r="EA74" s="199"/>
      <c r="EB74" s="199"/>
      <c r="EC74" s="199"/>
      <c r="ED74" s="199"/>
      <c r="EE74" s="199"/>
      <c r="EF74" s="199"/>
      <c r="EG74" s="199"/>
      <c r="EH74" s="199"/>
      <c r="EI74" s="80"/>
      <c r="EJ74" s="80"/>
      <c r="EK74" s="80"/>
      <c r="EL74" s="80"/>
      <c r="EM74" s="80"/>
      <c r="EN74" s="80"/>
      <c r="EO74" s="80"/>
      <c r="EP74" s="80"/>
      <c r="EQ74" s="80"/>
      <c r="ER74" s="80"/>
      <c r="ES74" s="80"/>
      <c r="ET74" s="80"/>
      <c r="EU74" s="80"/>
      <c r="EV74" s="80"/>
      <c r="EW74" s="80"/>
      <c r="EX74" s="80"/>
      <c r="EY74" s="80"/>
      <c r="EZ74" s="80"/>
      <c r="FA74" s="80"/>
      <c r="FB74" s="80"/>
      <c r="FC74" s="80"/>
      <c r="FD74" s="80"/>
      <c r="FE74" s="80"/>
      <c r="FF74" s="80"/>
      <c r="FG74" s="80"/>
      <c r="FH74" s="80"/>
      <c r="FI74" s="80"/>
      <c r="FJ74" s="80"/>
      <c r="FK74" s="80"/>
      <c r="FL74" s="80"/>
      <c r="FM74" s="80"/>
      <c r="FN74" s="80"/>
      <c r="FO74" s="80"/>
      <c r="FP74" s="80"/>
      <c r="FQ74" s="80"/>
      <c r="FR74" s="80"/>
      <c r="FS74" s="80"/>
      <c r="FT74" s="80"/>
      <c r="FU74" s="80"/>
      <c r="FV74" s="80"/>
      <c r="FW74" s="80"/>
      <c r="FX74" s="80"/>
      <c r="FY74" s="80"/>
      <c r="FZ74" s="80"/>
      <c r="GA74" s="80"/>
      <c r="GB74" s="199"/>
      <c r="GC74" s="199"/>
      <c r="GD74" s="199"/>
      <c r="GE74" s="199"/>
      <c r="GF74" s="199"/>
      <c r="GG74" s="199"/>
      <c r="GH74" s="199"/>
      <c r="GI74" s="199"/>
      <c r="GJ74" s="199"/>
      <c r="GK74" s="199"/>
      <c r="GL74" s="199"/>
      <c r="GM74" s="199"/>
      <c r="GN74" s="199"/>
      <c r="GO74" s="199"/>
      <c r="GP74" s="199"/>
      <c r="GQ74" s="199"/>
      <c r="GR74" s="199"/>
      <c r="GS74" s="199"/>
      <c r="GT74" s="199"/>
      <c r="GU74" s="199"/>
      <c r="GV74" s="199"/>
      <c r="GW74" s="199"/>
      <c r="GX74" s="199"/>
      <c r="GY74" s="199"/>
      <c r="GZ74" s="199"/>
      <c r="HA74" s="199"/>
      <c r="HB74" s="199"/>
      <c r="HC74" s="199"/>
      <c r="HD74" s="199"/>
      <c r="HE74" s="199"/>
      <c r="HF74" s="199"/>
      <c r="HG74" s="199"/>
      <c r="HH74" s="199"/>
      <c r="HI74" s="199"/>
      <c r="HJ74" s="199"/>
      <c r="HK74" s="199"/>
      <c r="HL74" s="199"/>
      <c r="HM74" s="199"/>
      <c r="HN74" s="199"/>
      <c r="HO74" s="199"/>
      <c r="HP74" s="199"/>
      <c r="HQ74" s="199"/>
      <c r="HR74" s="199"/>
      <c r="HS74" s="199"/>
      <c r="HT74" s="199"/>
      <c r="HU74" s="80"/>
      <c r="HV74" s="80"/>
      <c r="HW74" s="80"/>
      <c r="HX74" s="80"/>
      <c r="HY74" s="80"/>
    </row>
    <row r="75" spans="1:233" s="86" customFormat="1" ht="106.5" customHeight="1">
      <c r="A75" s="127">
        <v>59</v>
      </c>
      <c r="B75" s="195" t="s">
        <v>654</v>
      </c>
      <c r="C75" s="122" t="s">
        <v>655</v>
      </c>
      <c r="D75" s="122" t="s">
        <v>656</v>
      </c>
      <c r="E75" s="98" t="s">
        <v>657</v>
      </c>
      <c r="F75" s="122" t="s">
        <v>391</v>
      </c>
      <c r="G75" s="97" t="s">
        <v>658</v>
      </c>
      <c r="H75" s="112"/>
      <c r="I75" s="113"/>
      <c r="J75" s="112"/>
      <c r="K75" s="112">
        <v>3260000000</v>
      </c>
      <c r="L75" s="112"/>
      <c r="M75" s="141">
        <f t="shared" si="6"/>
        <v>3260000000</v>
      </c>
      <c r="N75" s="196"/>
      <c r="O75" s="122"/>
      <c r="P75" s="122"/>
      <c r="Q75" s="197"/>
      <c r="R75" s="198"/>
      <c r="S75" s="88"/>
      <c r="T75" s="88"/>
      <c r="U75" s="88"/>
      <c r="V75" s="88"/>
      <c r="W75" s="88"/>
      <c r="X75" s="88"/>
      <c r="Y75" s="88"/>
      <c r="Z75" s="88"/>
      <c r="AA75" s="88"/>
      <c r="AB75" s="88"/>
      <c r="AC75" s="88"/>
      <c r="AD75" s="88"/>
      <c r="AE75" s="88"/>
      <c r="AF75" s="71"/>
      <c r="AG75" s="88"/>
      <c r="AH75" s="88"/>
      <c r="AI75" s="88"/>
      <c r="AJ75" s="88"/>
      <c r="AK75" s="88"/>
      <c r="AL75" s="88"/>
      <c r="AM75" s="88"/>
      <c r="AN75" s="88"/>
      <c r="AO75" s="88"/>
      <c r="AP75" s="88"/>
      <c r="AQ75" s="88"/>
      <c r="AR75" s="88"/>
      <c r="AS75" s="88"/>
      <c r="AT75" s="88"/>
      <c r="AU75" s="88"/>
      <c r="AV75" s="88"/>
      <c r="AW75" s="88"/>
      <c r="AX75" s="88"/>
      <c r="AY75" s="88"/>
      <c r="AZ75" s="88"/>
      <c r="BA75" s="88"/>
      <c r="BB75" s="88"/>
      <c r="BC75" s="88"/>
      <c r="BD75" s="88"/>
      <c r="BE75" s="88"/>
      <c r="BF75" s="88"/>
      <c r="BG75" s="88"/>
      <c r="BH75" s="88"/>
      <c r="BI75" s="88"/>
      <c r="BJ75" s="88"/>
      <c r="BK75" s="88"/>
      <c r="BL75" s="88"/>
      <c r="BM75" s="88"/>
      <c r="BN75" s="88"/>
      <c r="BO75" s="88"/>
      <c r="BP75" s="88"/>
      <c r="BQ75" s="88"/>
      <c r="BR75" s="88"/>
      <c r="BS75" s="88"/>
      <c r="BT75" s="88"/>
      <c r="BU75" s="88"/>
      <c r="BV75" s="88"/>
      <c r="BW75" s="85"/>
      <c r="BX75" s="199"/>
      <c r="BY75" s="199"/>
      <c r="BZ75" s="199"/>
      <c r="CA75" s="80"/>
      <c r="CB75" s="80"/>
      <c r="CC75" s="80"/>
      <c r="CD75" s="80"/>
      <c r="CE75" s="80"/>
      <c r="CF75" s="199"/>
      <c r="CG75" s="199"/>
      <c r="CH75" s="199"/>
      <c r="CI75" s="199"/>
      <c r="CJ75" s="199"/>
      <c r="CK75" s="199"/>
      <c r="CL75" s="199"/>
      <c r="CM75" s="199"/>
      <c r="CN75" s="199"/>
      <c r="CO75" s="199"/>
      <c r="CP75" s="199"/>
      <c r="CQ75" s="199"/>
      <c r="CR75" s="199"/>
      <c r="CS75" s="199"/>
      <c r="CT75" s="199"/>
      <c r="CU75" s="199"/>
      <c r="CV75" s="199"/>
      <c r="CW75" s="199"/>
      <c r="CX75" s="199"/>
      <c r="CY75" s="199"/>
      <c r="CZ75" s="199"/>
      <c r="DA75" s="199"/>
      <c r="DB75" s="199"/>
      <c r="DC75" s="199"/>
      <c r="DD75" s="199"/>
      <c r="DE75" s="199"/>
      <c r="DF75" s="199"/>
      <c r="DG75" s="199"/>
      <c r="DH75" s="199"/>
      <c r="DI75" s="199"/>
      <c r="DJ75" s="199"/>
      <c r="DK75" s="199"/>
      <c r="DL75" s="199"/>
      <c r="DM75" s="199"/>
      <c r="DN75" s="199"/>
      <c r="DO75" s="199"/>
      <c r="DP75" s="199"/>
      <c r="DQ75" s="199"/>
      <c r="DR75" s="199"/>
      <c r="DS75" s="199"/>
      <c r="DT75" s="199"/>
      <c r="DU75" s="199"/>
      <c r="DV75" s="199"/>
      <c r="DW75" s="199"/>
      <c r="DX75" s="199"/>
      <c r="DY75" s="199"/>
      <c r="DZ75" s="199"/>
      <c r="EA75" s="199"/>
      <c r="EB75" s="199"/>
      <c r="EC75" s="199"/>
      <c r="ED75" s="199"/>
      <c r="EE75" s="199"/>
      <c r="EF75" s="199"/>
      <c r="EG75" s="199"/>
      <c r="EH75" s="199"/>
      <c r="EI75" s="80"/>
      <c r="EJ75" s="80"/>
      <c r="EK75" s="80"/>
      <c r="EL75" s="80"/>
      <c r="EM75" s="80"/>
      <c r="EN75" s="80"/>
      <c r="EO75" s="80"/>
      <c r="EP75" s="80"/>
      <c r="EQ75" s="80"/>
      <c r="ER75" s="80"/>
      <c r="ES75" s="80"/>
      <c r="ET75" s="80"/>
      <c r="EU75" s="80"/>
      <c r="EV75" s="80"/>
      <c r="EW75" s="80"/>
      <c r="EX75" s="80"/>
      <c r="EY75" s="80"/>
      <c r="EZ75" s="80"/>
      <c r="FA75" s="80"/>
      <c r="FB75" s="80"/>
      <c r="FC75" s="80"/>
      <c r="FD75" s="80"/>
      <c r="FE75" s="80"/>
      <c r="FF75" s="80"/>
      <c r="FG75" s="80"/>
      <c r="FH75" s="80"/>
      <c r="FI75" s="80"/>
      <c r="FJ75" s="80"/>
      <c r="FK75" s="80"/>
      <c r="FL75" s="80"/>
      <c r="FM75" s="80"/>
      <c r="FN75" s="80"/>
      <c r="FO75" s="80"/>
      <c r="FP75" s="80"/>
      <c r="FQ75" s="80"/>
      <c r="FR75" s="80"/>
      <c r="FS75" s="80"/>
      <c r="FT75" s="80"/>
      <c r="FU75" s="80"/>
      <c r="FV75" s="80"/>
      <c r="FW75" s="80"/>
      <c r="FX75" s="80"/>
      <c r="FY75" s="80"/>
      <c r="FZ75" s="80"/>
      <c r="GA75" s="80"/>
      <c r="GB75" s="199"/>
      <c r="GC75" s="199"/>
      <c r="GD75" s="199"/>
      <c r="GE75" s="199"/>
      <c r="GF75" s="199"/>
      <c r="GG75" s="199"/>
      <c r="GH75" s="199"/>
      <c r="GI75" s="199"/>
      <c r="GJ75" s="199"/>
      <c r="GK75" s="199"/>
      <c r="GL75" s="199"/>
      <c r="GM75" s="199"/>
      <c r="GN75" s="199"/>
      <c r="GO75" s="199"/>
      <c r="GP75" s="199"/>
      <c r="GQ75" s="199"/>
      <c r="GR75" s="199"/>
      <c r="GS75" s="199"/>
      <c r="GT75" s="199"/>
      <c r="GU75" s="199"/>
      <c r="GV75" s="199"/>
      <c r="GW75" s="199"/>
      <c r="GX75" s="199"/>
      <c r="GY75" s="199"/>
      <c r="GZ75" s="199"/>
      <c r="HA75" s="199"/>
      <c r="HB75" s="199"/>
      <c r="HC75" s="199"/>
      <c r="HD75" s="199"/>
      <c r="HE75" s="199"/>
      <c r="HF75" s="199"/>
      <c r="HG75" s="199"/>
      <c r="HH75" s="199"/>
      <c r="HI75" s="199"/>
      <c r="HJ75" s="199"/>
      <c r="HK75" s="199"/>
      <c r="HL75" s="199"/>
      <c r="HM75" s="199"/>
      <c r="HN75" s="199"/>
      <c r="HO75" s="199"/>
      <c r="HP75" s="199"/>
      <c r="HQ75" s="199"/>
      <c r="HR75" s="199"/>
      <c r="HS75" s="199"/>
      <c r="HT75" s="199"/>
      <c r="HU75" s="80"/>
      <c r="HV75" s="80"/>
      <c r="HW75" s="80"/>
      <c r="HX75" s="80"/>
      <c r="HY75" s="80"/>
    </row>
    <row r="76" spans="1:233" s="86" customFormat="1" ht="138.75" customHeight="1">
      <c r="A76" s="127">
        <v>60</v>
      </c>
      <c r="B76" s="195" t="s">
        <v>630</v>
      </c>
      <c r="C76" s="97" t="s">
        <v>636</v>
      </c>
      <c r="D76" s="97" t="s">
        <v>614</v>
      </c>
      <c r="E76" s="98" t="s">
        <v>390</v>
      </c>
      <c r="F76" s="122" t="s">
        <v>391</v>
      </c>
      <c r="G76" s="97" t="s">
        <v>645</v>
      </c>
      <c r="H76" s="112" t="s">
        <v>392</v>
      </c>
      <c r="I76" s="113">
        <f>600000*23123</f>
        <v>13873800000</v>
      </c>
      <c r="J76" s="112"/>
      <c r="K76" s="112">
        <v>150000000</v>
      </c>
      <c r="L76" s="112"/>
      <c r="M76" s="141">
        <f t="shared" si="6"/>
        <v>14023800000</v>
      </c>
      <c r="N76" s="196"/>
      <c r="O76" s="122"/>
      <c r="P76" s="122"/>
      <c r="Q76" s="197"/>
      <c r="R76" s="198"/>
      <c r="S76" s="88"/>
      <c r="T76" s="88"/>
      <c r="U76" s="88"/>
      <c r="V76" s="88"/>
      <c r="W76" s="88"/>
      <c r="X76" s="88"/>
      <c r="Y76" s="88"/>
      <c r="Z76" s="88"/>
      <c r="AA76" s="88"/>
      <c r="AB76" s="88"/>
      <c r="AC76" s="88"/>
      <c r="AD76" s="88"/>
      <c r="AE76" s="88"/>
      <c r="AF76" s="71"/>
      <c r="AG76" s="88"/>
      <c r="AH76" s="88">
        <v>50000</v>
      </c>
      <c r="AI76" s="88"/>
      <c r="AJ76" s="88"/>
      <c r="AK76" s="88"/>
      <c r="AL76" s="88"/>
      <c r="AM76" s="88"/>
      <c r="AN76" s="88"/>
      <c r="AO76" s="88"/>
      <c r="AP76" s="88"/>
      <c r="AQ76" s="88"/>
      <c r="AR76" s="88">
        <v>60</v>
      </c>
      <c r="AS76" s="88"/>
      <c r="AT76" s="88"/>
      <c r="AU76" s="88" t="s">
        <v>392</v>
      </c>
      <c r="AV76" s="88"/>
      <c r="AW76" s="88"/>
      <c r="AX76" s="88"/>
      <c r="AY76" s="88"/>
      <c r="AZ76" s="88"/>
      <c r="BA76" s="88"/>
      <c r="BB76" s="88"/>
      <c r="BC76" s="88"/>
      <c r="BD76" s="88"/>
      <c r="BE76" s="88"/>
      <c r="BF76" s="88"/>
      <c r="BG76" s="88"/>
      <c r="BH76" s="88"/>
      <c r="BI76" s="88"/>
      <c r="BJ76" s="88"/>
      <c r="BK76" s="88"/>
      <c r="BL76" s="88"/>
      <c r="BM76" s="88"/>
      <c r="BN76" s="88"/>
      <c r="BO76" s="88"/>
      <c r="BP76" s="88"/>
      <c r="BQ76" s="88"/>
      <c r="BR76" s="88"/>
      <c r="BS76" s="88"/>
      <c r="BT76" s="88"/>
      <c r="BU76" s="88"/>
      <c r="BV76" s="88"/>
      <c r="BW76" s="85"/>
      <c r="BX76" s="199"/>
      <c r="BY76" s="199"/>
      <c r="BZ76" s="199"/>
      <c r="CA76" s="80"/>
      <c r="CB76" s="80"/>
      <c r="CC76" s="80"/>
      <c r="CD76" s="80"/>
      <c r="CE76" s="80"/>
      <c r="CF76" s="199"/>
      <c r="CG76" s="199"/>
      <c r="CH76" s="199"/>
      <c r="CI76" s="199"/>
      <c r="CJ76" s="199"/>
      <c r="CK76" s="199"/>
      <c r="CL76" s="199"/>
      <c r="CM76" s="199"/>
      <c r="CN76" s="199"/>
      <c r="CO76" s="199"/>
      <c r="CP76" s="199"/>
      <c r="CQ76" s="199"/>
      <c r="CR76" s="199"/>
      <c r="CS76" s="199"/>
      <c r="CT76" s="199"/>
      <c r="CU76" s="199"/>
      <c r="CV76" s="199"/>
      <c r="CW76" s="199"/>
      <c r="CX76" s="199"/>
      <c r="CY76" s="199"/>
      <c r="CZ76" s="199"/>
      <c r="DA76" s="199"/>
      <c r="DB76" s="199"/>
      <c r="DC76" s="199"/>
      <c r="DD76" s="199"/>
      <c r="DE76" s="199"/>
      <c r="DF76" s="199"/>
      <c r="DG76" s="199"/>
      <c r="DH76" s="199"/>
      <c r="DI76" s="199"/>
      <c r="DJ76" s="199"/>
      <c r="DK76" s="199"/>
      <c r="DL76" s="199"/>
      <c r="DM76" s="199"/>
      <c r="DN76" s="199"/>
      <c r="DO76" s="199"/>
      <c r="DP76" s="199"/>
      <c r="DQ76" s="199"/>
      <c r="DR76" s="199"/>
      <c r="DS76" s="199"/>
      <c r="DT76" s="199"/>
      <c r="DU76" s="199"/>
      <c r="DV76" s="199"/>
      <c r="DW76" s="199"/>
      <c r="DX76" s="199"/>
      <c r="DY76" s="199"/>
      <c r="DZ76" s="199"/>
      <c r="EA76" s="199"/>
      <c r="EB76" s="199"/>
      <c r="EC76" s="199"/>
      <c r="ED76" s="199"/>
      <c r="EE76" s="199"/>
      <c r="EF76" s="199"/>
      <c r="EG76" s="199"/>
      <c r="EH76" s="199"/>
      <c r="EI76" s="80"/>
      <c r="EJ76" s="80"/>
      <c r="EK76" s="80"/>
      <c r="EL76" s="80"/>
      <c r="EM76" s="80"/>
      <c r="EN76" s="80"/>
      <c r="EO76" s="80"/>
      <c r="EP76" s="80"/>
      <c r="EQ76" s="80"/>
      <c r="ER76" s="80"/>
      <c r="ES76" s="80"/>
      <c r="ET76" s="80"/>
      <c r="EU76" s="80"/>
      <c r="EV76" s="80"/>
      <c r="EW76" s="80"/>
      <c r="EX76" s="80"/>
      <c r="EY76" s="80"/>
      <c r="EZ76" s="80"/>
      <c r="FA76" s="80"/>
      <c r="FB76" s="80"/>
      <c r="FC76" s="80"/>
      <c r="FD76" s="80"/>
      <c r="FE76" s="80"/>
      <c r="FF76" s="80"/>
      <c r="FG76" s="80"/>
      <c r="FH76" s="80"/>
      <c r="FI76" s="80"/>
      <c r="FJ76" s="80"/>
      <c r="FK76" s="80"/>
      <c r="FL76" s="80"/>
      <c r="FM76" s="80"/>
      <c r="FN76" s="80"/>
      <c r="FO76" s="80"/>
      <c r="FP76" s="80"/>
      <c r="FQ76" s="80"/>
      <c r="FR76" s="80"/>
      <c r="FS76" s="80"/>
      <c r="FT76" s="80"/>
      <c r="FU76" s="80"/>
      <c r="FV76" s="80"/>
      <c r="FW76" s="80"/>
      <c r="FX76" s="80"/>
      <c r="FY76" s="80"/>
      <c r="FZ76" s="80"/>
      <c r="GA76" s="80"/>
      <c r="GB76" s="199"/>
      <c r="GC76" s="199"/>
      <c r="GD76" s="199"/>
      <c r="GE76" s="199"/>
      <c r="GF76" s="199"/>
      <c r="GG76" s="199"/>
      <c r="GH76" s="199"/>
      <c r="GI76" s="199"/>
      <c r="GJ76" s="199"/>
      <c r="GK76" s="199"/>
      <c r="GL76" s="199"/>
      <c r="GM76" s="199"/>
      <c r="GN76" s="199"/>
      <c r="GO76" s="199"/>
      <c r="GP76" s="199"/>
      <c r="GQ76" s="199"/>
      <c r="GR76" s="199"/>
      <c r="GS76" s="199"/>
      <c r="GT76" s="199"/>
      <c r="GU76" s="199"/>
      <c r="GV76" s="199"/>
      <c r="GW76" s="199"/>
      <c r="GX76" s="199"/>
      <c r="GY76" s="199"/>
      <c r="GZ76" s="199"/>
      <c r="HA76" s="199"/>
      <c r="HB76" s="199"/>
      <c r="HC76" s="199"/>
      <c r="HD76" s="199"/>
      <c r="HE76" s="199"/>
      <c r="HF76" s="199"/>
      <c r="HG76" s="199"/>
      <c r="HH76" s="199"/>
      <c r="HI76" s="199"/>
      <c r="HJ76" s="199"/>
      <c r="HK76" s="199"/>
      <c r="HL76" s="199"/>
      <c r="HM76" s="199"/>
      <c r="HN76" s="199"/>
      <c r="HO76" s="199"/>
      <c r="HP76" s="199"/>
      <c r="HQ76" s="199"/>
      <c r="HR76" s="199"/>
      <c r="HS76" s="199"/>
      <c r="HT76" s="199"/>
      <c r="HU76" s="80"/>
      <c r="HV76" s="80"/>
      <c r="HW76" s="80"/>
      <c r="HX76" s="80"/>
      <c r="HY76" s="80"/>
    </row>
    <row r="77" spans="1:233" s="87" customFormat="1" ht="60">
      <c r="A77" s="128"/>
      <c r="B77" s="129"/>
      <c r="C77" s="129" t="s">
        <v>71</v>
      </c>
      <c r="D77" s="129"/>
      <c r="E77" s="130"/>
      <c r="F77" s="129"/>
      <c r="G77" s="129"/>
      <c r="H77" s="130"/>
      <c r="I77" s="131"/>
      <c r="J77" s="130"/>
      <c r="K77" s="130"/>
      <c r="L77" s="130"/>
      <c r="M77" s="200"/>
      <c r="N77" s="201"/>
      <c r="O77" s="129"/>
      <c r="P77" s="129"/>
      <c r="Q77" s="202"/>
      <c r="R77" s="203"/>
      <c r="S77" s="191"/>
      <c r="T77" s="191"/>
      <c r="U77" s="191"/>
      <c r="V77" s="191"/>
      <c r="W77" s="191"/>
      <c r="X77" s="192"/>
      <c r="Y77" s="191"/>
      <c r="Z77" s="191"/>
      <c r="AA77" s="191"/>
      <c r="AB77" s="191"/>
      <c r="AC77" s="192"/>
      <c r="AD77" s="191"/>
      <c r="AE77" s="191"/>
      <c r="AF77" s="191"/>
      <c r="AG77" s="191"/>
      <c r="AH77" s="191"/>
      <c r="AI77" s="191"/>
      <c r="AJ77" s="191"/>
      <c r="AK77" s="191"/>
      <c r="AL77" s="191"/>
      <c r="AM77" s="191"/>
      <c r="AN77" s="191"/>
      <c r="AO77" s="191"/>
      <c r="AP77" s="191"/>
      <c r="AQ77" s="191"/>
      <c r="AR77" s="191"/>
      <c r="AS77" s="191"/>
      <c r="AT77" s="191"/>
      <c r="AU77" s="191"/>
      <c r="AV77" s="191"/>
      <c r="AW77" s="191"/>
      <c r="AX77" s="191"/>
      <c r="AY77" s="191"/>
      <c r="AZ77" s="191"/>
      <c r="BA77" s="191"/>
      <c r="BB77" s="191"/>
      <c r="BC77" s="191"/>
      <c r="BD77" s="191"/>
      <c r="BE77" s="191"/>
      <c r="BF77" s="191"/>
      <c r="BG77" s="191"/>
      <c r="BH77" s="191"/>
      <c r="BI77" s="191"/>
      <c r="BJ77" s="191"/>
      <c r="BK77" s="191"/>
      <c r="BL77" s="191"/>
      <c r="BM77" s="191"/>
      <c r="BN77" s="191"/>
      <c r="BO77" s="191"/>
      <c r="BP77" s="191"/>
      <c r="BQ77" s="191"/>
      <c r="BR77" s="191"/>
      <c r="BS77" s="191"/>
      <c r="BT77" s="191"/>
      <c r="BU77" s="191"/>
      <c r="BV77" s="191"/>
      <c r="BX77" s="191"/>
      <c r="BY77" s="191"/>
      <c r="BZ77" s="191"/>
      <c r="CA77" s="80"/>
      <c r="CB77" s="80"/>
      <c r="CC77" s="80"/>
      <c r="CD77" s="80"/>
      <c r="CE77" s="80"/>
      <c r="CF77" s="191"/>
      <c r="CG77" s="191"/>
      <c r="CH77" s="191"/>
      <c r="CI77" s="191"/>
      <c r="CJ77" s="191"/>
      <c r="CK77" s="191"/>
      <c r="CL77" s="191"/>
      <c r="CM77" s="191"/>
      <c r="CN77" s="191"/>
      <c r="CO77" s="191"/>
      <c r="CP77" s="191"/>
      <c r="CQ77" s="191"/>
      <c r="CR77" s="191"/>
      <c r="CS77" s="191"/>
      <c r="CT77" s="191"/>
      <c r="CU77" s="191"/>
      <c r="CV77" s="191"/>
      <c r="CW77" s="191"/>
      <c r="CX77" s="191"/>
      <c r="CY77" s="191"/>
      <c r="CZ77" s="191"/>
      <c r="DA77" s="191"/>
      <c r="DB77" s="191"/>
      <c r="DC77" s="191"/>
      <c r="DD77" s="191"/>
      <c r="DE77" s="191"/>
      <c r="DF77" s="191"/>
      <c r="DG77" s="191"/>
      <c r="DH77" s="191"/>
      <c r="DI77" s="191"/>
      <c r="DJ77" s="191"/>
      <c r="DK77" s="191"/>
      <c r="DL77" s="191"/>
      <c r="DM77" s="191"/>
      <c r="DN77" s="191"/>
      <c r="DO77" s="191"/>
      <c r="DP77" s="191"/>
      <c r="DQ77" s="191"/>
      <c r="DR77" s="191"/>
      <c r="DS77" s="191"/>
      <c r="DT77" s="191"/>
      <c r="DU77" s="191"/>
      <c r="DV77" s="191"/>
      <c r="DW77" s="191"/>
      <c r="DX77" s="191"/>
      <c r="DY77" s="191"/>
      <c r="DZ77" s="191"/>
      <c r="EA77" s="191"/>
      <c r="EB77" s="191"/>
      <c r="EC77" s="191"/>
      <c r="ED77" s="191"/>
      <c r="EE77" s="191"/>
      <c r="EF77" s="191"/>
      <c r="EG77" s="191"/>
      <c r="EH77" s="191"/>
      <c r="EI77" s="80"/>
      <c r="EJ77" s="80"/>
      <c r="EK77" s="80"/>
      <c r="EL77" s="80"/>
      <c r="EM77" s="80"/>
      <c r="EN77" s="80"/>
      <c r="EO77" s="80"/>
      <c r="EP77" s="80"/>
      <c r="EQ77" s="80"/>
      <c r="ER77" s="80"/>
      <c r="ES77" s="80"/>
      <c r="ET77" s="80"/>
      <c r="EU77" s="80"/>
      <c r="EV77" s="80"/>
      <c r="EW77" s="80"/>
      <c r="EX77" s="80"/>
      <c r="EY77" s="80"/>
      <c r="EZ77" s="80"/>
      <c r="FA77" s="80"/>
      <c r="FB77" s="80"/>
      <c r="FC77" s="80"/>
      <c r="FD77" s="80"/>
      <c r="FE77" s="80"/>
      <c r="FF77" s="80"/>
      <c r="FG77" s="80"/>
      <c r="FH77" s="80"/>
      <c r="FI77" s="80"/>
      <c r="FJ77" s="80"/>
      <c r="FK77" s="80"/>
      <c r="FL77" s="80"/>
      <c r="FM77" s="80"/>
      <c r="FN77" s="80"/>
      <c r="FO77" s="80"/>
      <c r="FP77" s="80"/>
      <c r="FQ77" s="80"/>
      <c r="FR77" s="80"/>
      <c r="FS77" s="80"/>
      <c r="FT77" s="80"/>
      <c r="FU77" s="80"/>
      <c r="FV77" s="80"/>
      <c r="FW77" s="80"/>
      <c r="FX77" s="80"/>
      <c r="FY77" s="80"/>
      <c r="FZ77" s="80"/>
      <c r="GA77" s="80"/>
      <c r="GB77" s="191"/>
      <c r="GC77" s="191"/>
      <c r="GD77" s="191"/>
      <c r="GE77" s="191"/>
      <c r="GF77" s="191"/>
      <c r="GG77" s="191"/>
      <c r="GH77" s="191"/>
      <c r="GI77" s="191"/>
      <c r="GJ77" s="191"/>
      <c r="GK77" s="191"/>
      <c r="GL77" s="191"/>
      <c r="GM77" s="191"/>
      <c r="GN77" s="191"/>
      <c r="GO77" s="191"/>
      <c r="GP77" s="191"/>
      <c r="GQ77" s="191"/>
      <c r="GR77" s="191"/>
      <c r="GS77" s="191"/>
      <c r="GT77" s="191"/>
      <c r="GU77" s="191"/>
      <c r="GV77" s="191"/>
      <c r="GW77" s="191"/>
      <c r="GX77" s="191"/>
      <c r="GY77" s="191"/>
      <c r="GZ77" s="191"/>
      <c r="HA77" s="191"/>
      <c r="HB77" s="191"/>
      <c r="HC77" s="191"/>
      <c r="HD77" s="191"/>
      <c r="HE77" s="191"/>
      <c r="HF77" s="191"/>
      <c r="HG77" s="191"/>
      <c r="HH77" s="191"/>
      <c r="HI77" s="191"/>
      <c r="HJ77" s="191"/>
      <c r="HK77" s="191"/>
      <c r="HL77" s="191"/>
      <c r="HM77" s="191"/>
      <c r="HN77" s="191"/>
      <c r="HO77" s="191"/>
      <c r="HP77" s="191"/>
      <c r="HQ77" s="191"/>
      <c r="HR77" s="191"/>
      <c r="HS77" s="191"/>
      <c r="HT77" s="191"/>
      <c r="HU77" s="80"/>
      <c r="HV77" s="80"/>
      <c r="HW77" s="80"/>
      <c r="HX77" s="80"/>
      <c r="HY77" s="80"/>
    </row>
    <row r="78" spans="1:233" ht="15">
      <c r="CA78" s="80"/>
      <c r="CB78" s="80"/>
      <c r="CC78" s="80"/>
      <c r="CD78" s="80"/>
      <c r="CE78" s="80"/>
      <c r="EI78" s="80"/>
      <c r="EJ78" s="80"/>
      <c r="EK78" s="80"/>
      <c r="EL78" s="80"/>
      <c r="EM78" s="80"/>
      <c r="EN78" s="80"/>
      <c r="EO78" s="80"/>
      <c r="EP78" s="80"/>
      <c r="EQ78" s="80"/>
      <c r="ER78" s="80"/>
      <c r="ES78" s="80"/>
      <c r="ET78" s="80"/>
      <c r="EU78" s="80"/>
      <c r="EV78" s="80"/>
      <c r="EW78" s="80"/>
      <c r="EX78" s="80"/>
      <c r="EY78" s="80"/>
      <c r="EZ78" s="80"/>
      <c r="FA78" s="80"/>
      <c r="FB78" s="80"/>
      <c r="FC78" s="80"/>
      <c r="FD78" s="80"/>
      <c r="FE78" s="80"/>
      <c r="FF78" s="80"/>
      <c r="FG78" s="80"/>
      <c r="FH78" s="80"/>
      <c r="FI78" s="80"/>
      <c r="FJ78" s="80"/>
      <c r="FK78" s="80"/>
      <c r="FL78" s="80"/>
      <c r="FM78" s="80"/>
      <c r="FN78" s="80"/>
      <c r="FO78" s="80"/>
      <c r="FP78" s="80"/>
      <c r="FQ78" s="80"/>
      <c r="FR78" s="80"/>
      <c r="FS78" s="204"/>
      <c r="FT78" s="204"/>
      <c r="FU78" s="204"/>
      <c r="FV78" s="204"/>
      <c r="FW78" s="80"/>
      <c r="FX78" s="204"/>
      <c r="FY78" s="204"/>
      <c r="FZ78" s="204"/>
      <c r="GA78" s="204"/>
      <c r="HU78" s="80"/>
      <c r="HV78" s="204"/>
      <c r="HW78" s="204"/>
      <c r="HX78" s="204"/>
      <c r="HY78" s="204"/>
    </row>
    <row r="79" spans="1:233" ht="15">
      <c r="CA79" s="80"/>
      <c r="CB79" s="80"/>
      <c r="CC79" s="80"/>
      <c r="CD79" s="80"/>
      <c r="CE79" s="80"/>
      <c r="EI79" s="80"/>
      <c r="EJ79" s="80"/>
      <c r="EK79" s="80"/>
      <c r="EL79" s="80"/>
      <c r="EM79" s="80"/>
      <c r="EN79" s="80"/>
      <c r="EO79" s="80"/>
      <c r="EP79" s="80"/>
      <c r="EQ79" s="80"/>
      <c r="ER79" s="80"/>
      <c r="ES79" s="80"/>
      <c r="ET79" s="80"/>
      <c r="EU79" s="80"/>
      <c r="EV79" s="80"/>
      <c r="EW79" s="80"/>
      <c r="EX79" s="80"/>
      <c r="EY79" s="80"/>
      <c r="EZ79" s="80"/>
      <c r="FA79" s="80"/>
      <c r="FB79" s="80"/>
      <c r="FC79" s="80"/>
      <c r="FD79" s="80"/>
      <c r="FE79" s="80"/>
      <c r="FF79" s="80"/>
      <c r="FG79" s="80"/>
      <c r="FH79" s="80"/>
      <c r="FI79" s="80"/>
      <c r="FJ79" s="80"/>
      <c r="FK79" s="80"/>
      <c r="FL79" s="80"/>
      <c r="FM79" s="80"/>
      <c r="FN79" s="80"/>
      <c r="FO79" s="80"/>
      <c r="FP79" s="80"/>
      <c r="FQ79" s="80"/>
      <c r="FR79" s="204"/>
      <c r="FS79" s="199"/>
      <c r="FT79" s="199"/>
      <c r="FU79" s="199"/>
      <c r="FV79" s="199"/>
      <c r="FW79" s="204"/>
      <c r="FX79" s="199"/>
      <c r="FY79" s="199"/>
      <c r="FZ79" s="199"/>
      <c r="GA79" s="199"/>
      <c r="HU79" s="204"/>
      <c r="HV79" s="199"/>
      <c r="HW79" s="199"/>
      <c r="HX79" s="199"/>
      <c r="HY79" s="199"/>
    </row>
    <row r="80" spans="1:233">
      <c r="CA80" s="80"/>
      <c r="CB80" s="80"/>
      <c r="CC80" s="80"/>
      <c r="CD80" s="80"/>
      <c r="CE80" s="80"/>
      <c r="EI80" s="80"/>
      <c r="EJ80" s="80"/>
      <c r="EK80" s="80"/>
      <c r="EL80" s="80"/>
      <c r="EM80" s="80"/>
      <c r="EN80" s="80"/>
      <c r="EO80" s="80"/>
      <c r="EP80" s="80"/>
      <c r="EQ80" s="80"/>
      <c r="ER80" s="80"/>
      <c r="ES80" s="80"/>
      <c r="ET80" s="80"/>
      <c r="EU80" s="80"/>
      <c r="EV80" s="80"/>
      <c r="EW80" s="80"/>
      <c r="EX80" s="80"/>
      <c r="EY80" s="80"/>
      <c r="EZ80" s="80"/>
      <c r="FA80" s="80"/>
      <c r="FB80" s="80"/>
      <c r="FC80" s="80"/>
      <c r="FD80" s="80"/>
      <c r="FE80" s="80"/>
      <c r="FF80" s="80"/>
      <c r="FG80" s="80"/>
      <c r="FH80" s="80"/>
      <c r="FI80" s="80"/>
      <c r="FJ80" s="80"/>
      <c r="FK80" s="80"/>
      <c r="FL80" s="80"/>
      <c r="FM80" s="80"/>
      <c r="FN80" s="80"/>
      <c r="FO80" s="80"/>
      <c r="FP80" s="80"/>
      <c r="FQ80" s="80"/>
      <c r="FR80" s="199"/>
      <c r="FS80" s="199"/>
      <c r="FT80" s="199"/>
      <c r="FU80" s="199"/>
      <c r="FV80" s="199"/>
      <c r="FW80" s="199"/>
      <c r="FX80" s="199"/>
      <c r="FY80" s="199"/>
      <c r="FZ80" s="199"/>
      <c r="GA80" s="199"/>
      <c r="HU80" s="199"/>
      <c r="HV80" s="199"/>
      <c r="HW80" s="199"/>
      <c r="HX80" s="199"/>
      <c r="HY80" s="199"/>
    </row>
    <row r="81" spans="15:233">
      <c r="O81" s="72"/>
      <c r="P81" s="72"/>
      <c r="Q81" s="72"/>
      <c r="R81" s="72"/>
      <c r="AO81" s="72"/>
      <c r="AT81" s="72"/>
      <c r="AV81" s="72"/>
      <c r="BS81" s="72"/>
      <c r="CA81" s="80"/>
      <c r="CB81" s="80"/>
      <c r="CC81" s="80"/>
      <c r="CD81" s="80"/>
      <c r="CE81" s="80"/>
      <c r="EI81" s="80"/>
      <c r="EJ81" s="80"/>
      <c r="EK81" s="80"/>
      <c r="EL81" s="80"/>
      <c r="EM81" s="80"/>
      <c r="EN81" s="80"/>
      <c r="EO81" s="80"/>
      <c r="EP81" s="80"/>
      <c r="EQ81" s="80"/>
      <c r="ER81" s="80"/>
      <c r="ES81" s="80"/>
      <c r="ET81" s="80"/>
      <c r="EU81" s="80"/>
      <c r="EV81" s="80"/>
      <c r="EW81" s="80"/>
      <c r="EX81" s="80"/>
      <c r="EY81" s="80"/>
      <c r="EZ81" s="80"/>
      <c r="FA81" s="80"/>
      <c r="FB81" s="80"/>
      <c r="FC81" s="80"/>
      <c r="FD81" s="80"/>
      <c r="FE81" s="80"/>
      <c r="FF81" s="80"/>
      <c r="FG81" s="80"/>
      <c r="FH81" s="80"/>
      <c r="FI81" s="80"/>
      <c r="FJ81" s="80"/>
      <c r="FK81" s="80"/>
      <c r="FL81" s="80"/>
      <c r="FM81" s="80"/>
      <c r="FN81" s="80"/>
      <c r="FO81" s="80"/>
      <c r="FP81" s="80"/>
      <c r="FQ81" s="80"/>
      <c r="FR81" s="199"/>
      <c r="FS81" s="199"/>
      <c r="FT81" s="199"/>
      <c r="FU81" s="199"/>
      <c r="FV81" s="199"/>
      <c r="FW81" s="199"/>
      <c r="FX81" s="199"/>
      <c r="FY81" s="199"/>
      <c r="FZ81" s="199"/>
      <c r="GA81" s="199"/>
      <c r="HU81" s="199"/>
      <c r="HV81" s="199"/>
      <c r="HW81" s="199"/>
      <c r="HX81" s="199"/>
      <c r="HY81" s="199"/>
    </row>
    <row r="82" spans="15:233">
      <c r="O82" s="72"/>
      <c r="P82" s="72"/>
      <c r="Q82" s="72"/>
      <c r="R82" s="72"/>
      <c r="AO82" s="72"/>
      <c r="AT82" s="72"/>
      <c r="AV82" s="72"/>
      <c r="BS82" s="72"/>
      <c r="CA82" s="80"/>
      <c r="CB82" s="80"/>
      <c r="CC82" s="80"/>
      <c r="CD82" s="80"/>
      <c r="CE82" s="80"/>
      <c r="EI82" s="80"/>
      <c r="EJ82" s="80"/>
      <c r="EK82" s="80"/>
      <c r="EL82" s="80"/>
      <c r="EM82" s="80"/>
      <c r="EN82" s="80"/>
      <c r="EO82" s="80"/>
      <c r="EP82" s="80"/>
      <c r="EQ82" s="80"/>
      <c r="ER82" s="80"/>
      <c r="ES82" s="80"/>
      <c r="ET82" s="80"/>
      <c r="EU82" s="80"/>
      <c r="EV82" s="80"/>
      <c r="EW82" s="80"/>
      <c r="EX82" s="80"/>
      <c r="EY82" s="80"/>
      <c r="EZ82" s="80"/>
      <c r="FA82" s="80"/>
      <c r="FB82" s="80"/>
      <c r="FC82" s="80"/>
      <c r="FD82" s="80"/>
      <c r="FE82" s="80"/>
      <c r="FF82" s="80"/>
      <c r="FG82" s="80"/>
      <c r="FH82" s="80"/>
      <c r="FI82" s="80"/>
      <c r="FJ82" s="80"/>
      <c r="FK82" s="80"/>
      <c r="FL82" s="80"/>
      <c r="FM82" s="80"/>
      <c r="FN82" s="80"/>
      <c r="FO82" s="80"/>
      <c r="FP82" s="80"/>
      <c r="FQ82" s="80"/>
      <c r="FR82" s="199"/>
      <c r="FS82" s="199"/>
      <c r="FT82" s="199"/>
      <c r="FU82" s="199"/>
      <c r="FV82" s="199"/>
      <c r="FW82" s="199"/>
      <c r="FX82" s="199"/>
      <c r="FY82" s="199"/>
      <c r="FZ82" s="199"/>
      <c r="GA82" s="199"/>
      <c r="HU82" s="199"/>
      <c r="HV82" s="199"/>
      <c r="HW82" s="199"/>
      <c r="HX82" s="199"/>
      <c r="HY82" s="199"/>
    </row>
    <row r="83" spans="15:233" ht="15">
      <c r="O83" s="72"/>
      <c r="P83" s="72"/>
      <c r="Q83" s="72"/>
      <c r="R83" s="72"/>
      <c r="AO83" s="72"/>
      <c r="AT83" s="72"/>
      <c r="AV83" s="72"/>
      <c r="BS83" s="72"/>
      <c r="CA83" s="204"/>
      <c r="CB83" s="204"/>
      <c r="CC83" s="204"/>
      <c r="CD83" s="204"/>
      <c r="CE83" s="204"/>
      <c r="EI83" s="204"/>
      <c r="EJ83" s="204"/>
      <c r="EK83" s="204"/>
      <c r="EL83" s="204"/>
      <c r="EM83" s="204"/>
      <c r="EN83" s="204"/>
      <c r="EO83" s="204"/>
      <c r="EP83" s="204"/>
      <c r="EQ83" s="204"/>
      <c r="ER83" s="204"/>
      <c r="ES83" s="204"/>
      <c r="ET83" s="204"/>
      <c r="EU83" s="204"/>
      <c r="EV83" s="204"/>
      <c r="EW83" s="204"/>
      <c r="EX83" s="204"/>
      <c r="EY83" s="204"/>
      <c r="EZ83" s="204"/>
      <c r="FA83" s="204"/>
      <c r="FB83" s="204"/>
      <c r="FC83" s="204"/>
      <c r="FD83" s="204"/>
      <c r="FE83" s="204"/>
      <c r="FF83" s="204"/>
      <c r="FG83" s="204"/>
      <c r="FH83" s="204"/>
      <c r="FI83" s="204"/>
      <c r="FJ83" s="204"/>
      <c r="FK83" s="204"/>
      <c r="FL83" s="204"/>
      <c r="FM83" s="204"/>
      <c r="FN83" s="204"/>
      <c r="FO83" s="204"/>
      <c r="FP83" s="204"/>
      <c r="FQ83" s="204"/>
      <c r="FR83" s="199"/>
      <c r="FS83" s="70"/>
      <c r="FT83" s="70"/>
      <c r="FU83" s="180"/>
      <c r="FV83" s="180"/>
      <c r="FW83" s="199"/>
      <c r="FX83" s="70"/>
      <c r="FY83" s="70"/>
      <c r="FZ83" s="180"/>
      <c r="GA83" s="180"/>
      <c r="HU83" s="199"/>
      <c r="HV83" s="70"/>
      <c r="HW83" s="70"/>
      <c r="HX83" s="180"/>
      <c r="HY83" s="180"/>
    </row>
    <row r="84" spans="15:233" ht="15">
      <c r="O84" s="72"/>
      <c r="P84" s="72"/>
      <c r="Q84" s="72"/>
      <c r="R84" s="72"/>
      <c r="AO84" s="72"/>
      <c r="AT84" s="72"/>
      <c r="AV84" s="72"/>
      <c r="BS84" s="72"/>
      <c r="CA84" s="199"/>
      <c r="CB84" s="199"/>
      <c r="CC84" s="199"/>
      <c r="CD84" s="199"/>
      <c r="CE84" s="199"/>
      <c r="EI84" s="199"/>
      <c r="EJ84" s="199"/>
      <c r="EK84" s="199"/>
      <c r="EL84" s="199"/>
      <c r="EM84" s="199"/>
      <c r="EN84" s="199"/>
      <c r="EO84" s="199"/>
      <c r="EP84" s="199"/>
      <c r="EQ84" s="199"/>
      <c r="ER84" s="199"/>
      <c r="ES84" s="199"/>
      <c r="ET84" s="199"/>
      <c r="EU84" s="199"/>
      <c r="EV84" s="199"/>
      <c r="EW84" s="199"/>
      <c r="EX84" s="199"/>
      <c r="EY84" s="199"/>
      <c r="EZ84" s="199"/>
      <c r="FA84" s="199"/>
      <c r="FB84" s="199"/>
      <c r="FC84" s="199"/>
      <c r="FD84" s="199"/>
      <c r="FE84" s="199"/>
      <c r="FF84" s="199"/>
      <c r="FG84" s="199"/>
      <c r="FH84" s="199"/>
      <c r="FI84" s="199"/>
      <c r="FJ84" s="199"/>
      <c r="FK84" s="199"/>
      <c r="FL84" s="199"/>
      <c r="FM84" s="199"/>
      <c r="FN84" s="199"/>
      <c r="FO84" s="199"/>
      <c r="FP84" s="199"/>
      <c r="FQ84" s="199"/>
      <c r="FR84" s="70"/>
      <c r="FW84" s="70"/>
      <c r="HU84" s="70"/>
    </row>
    <row r="85" spans="15:233" ht="15">
      <c r="O85" s="72"/>
      <c r="P85" s="72"/>
      <c r="Q85" s="72"/>
      <c r="R85" s="72"/>
      <c r="AO85" s="72"/>
      <c r="AT85" s="72"/>
      <c r="AV85" s="72"/>
      <c r="BS85" s="72"/>
      <c r="CA85" s="199"/>
      <c r="CB85" s="199"/>
      <c r="CC85" s="199"/>
      <c r="CD85" s="199"/>
      <c r="CE85" s="199"/>
      <c r="EI85" s="199"/>
      <c r="EJ85" s="199"/>
      <c r="EK85" s="199"/>
      <c r="EL85" s="199"/>
      <c r="EM85" s="199"/>
      <c r="EN85" s="199"/>
      <c r="EO85" s="199"/>
      <c r="EP85" s="199"/>
      <c r="EQ85" s="199"/>
      <c r="ER85" s="199"/>
      <c r="ES85" s="199"/>
      <c r="ET85" s="199"/>
      <c r="EU85" s="199"/>
      <c r="EV85" s="199"/>
      <c r="EW85" s="199"/>
      <c r="EX85" s="199"/>
      <c r="EY85" s="199"/>
      <c r="EZ85" s="199"/>
      <c r="FA85" s="199"/>
      <c r="FB85" s="199"/>
      <c r="FC85" s="199"/>
      <c r="FD85" s="199"/>
      <c r="FE85" s="199"/>
      <c r="FF85" s="199"/>
      <c r="FG85" s="199"/>
      <c r="FH85" s="199"/>
      <c r="FI85" s="199"/>
      <c r="FJ85" s="199"/>
      <c r="FK85" s="199"/>
      <c r="FL85" s="199"/>
      <c r="FM85" s="199"/>
      <c r="FN85" s="199"/>
      <c r="FO85" s="199"/>
      <c r="FP85" s="199"/>
      <c r="FQ85" s="199"/>
      <c r="FS85" s="204"/>
      <c r="FT85" s="204"/>
      <c r="FU85" s="204"/>
      <c r="FV85" s="204"/>
      <c r="FX85" s="204"/>
      <c r="FY85" s="204"/>
      <c r="FZ85" s="204"/>
      <c r="GA85" s="204"/>
      <c r="HV85" s="204"/>
      <c r="HW85" s="204"/>
      <c r="HX85" s="204"/>
      <c r="HY85" s="204"/>
    </row>
    <row r="86" spans="15:233" ht="15">
      <c r="O86" s="72"/>
      <c r="P86" s="72"/>
      <c r="Q86" s="72"/>
      <c r="R86" s="72"/>
      <c r="AO86" s="72"/>
      <c r="AT86" s="72"/>
      <c r="AV86" s="72"/>
      <c r="BS86" s="72"/>
      <c r="CA86" s="199"/>
      <c r="CB86" s="199"/>
      <c r="CC86" s="199"/>
      <c r="CD86" s="199"/>
      <c r="CE86" s="199"/>
      <c r="EI86" s="199"/>
      <c r="EJ86" s="199"/>
      <c r="EK86" s="199"/>
      <c r="EL86" s="199"/>
      <c r="EM86" s="199"/>
      <c r="EN86" s="199"/>
      <c r="EO86" s="199"/>
      <c r="EP86" s="199"/>
      <c r="EQ86" s="199"/>
      <c r="ER86" s="199"/>
      <c r="ES86" s="199"/>
      <c r="ET86" s="199"/>
      <c r="EU86" s="199"/>
      <c r="EV86" s="199"/>
      <c r="EW86" s="199"/>
      <c r="EX86" s="199"/>
      <c r="EY86" s="199"/>
      <c r="EZ86" s="199"/>
      <c r="FA86" s="199"/>
      <c r="FB86" s="199"/>
      <c r="FC86" s="199"/>
      <c r="FD86" s="199"/>
      <c r="FE86" s="199"/>
      <c r="FF86" s="199"/>
      <c r="FG86" s="199"/>
      <c r="FH86" s="199"/>
      <c r="FI86" s="199"/>
      <c r="FJ86" s="199"/>
      <c r="FK86" s="199"/>
      <c r="FL86" s="199"/>
      <c r="FM86" s="199"/>
      <c r="FN86" s="199"/>
      <c r="FO86" s="199"/>
      <c r="FP86" s="199"/>
      <c r="FQ86" s="199"/>
      <c r="FR86" s="204"/>
      <c r="FW86" s="204"/>
      <c r="HU86" s="204"/>
    </row>
    <row r="87" spans="15:233">
      <c r="O87" s="72"/>
      <c r="P87" s="72"/>
      <c r="Q87" s="72"/>
      <c r="R87" s="72"/>
      <c r="AO87" s="72"/>
      <c r="AT87" s="72"/>
      <c r="AV87" s="72"/>
      <c r="BS87" s="72"/>
      <c r="CA87" s="199"/>
      <c r="CB87" s="199"/>
      <c r="CC87" s="199"/>
      <c r="CD87" s="199"/>
      <c r="CE87" s="199"/>
      <c r="EI87" s="199"/>
      <c r="EJ87" s="199"/>
      <c r="EK87" s="199"/>
      <c r="EL87" s="199"/>
      <c r="EM87" s="199"/>
      <c r="EN87" s="199"/>
      <c r="EO87" s="199"/>
      <c r="EP87" s="199"/>
      <c r="EQ87" s="199"/>
      <c r="ER87" s="199"/>
      <c r="ES87" s="199"/>
      <c r="ET87" s="199"/>
      <c r="EU87" s="199"/>
      <c r="EV87" s="199"/>
      <c r="EW87" s="199"/>
      <c r="EX87" s="199"/>
      <c r="EY87" s="199"/>
      <c r="EZ87" s="199"/>
      <c r="FA87" s="199"/>
      <c r="FB87" s="199"/>
      <c r="FC87" s="199"/>
      <c r="FD87" s="199"/>
      <c r="FE87" s="199"/>
      <c r="FF87" s="199"/>
      <c r="FG87" s="199"/>
      <c r="FH87" s="199"/>
      <c r="FI87" s="199"/>
      <c r="FJ87" s="199"/>
      <c r="FK87" s="199"/>
      <c r="FL87" s="199"/>
      <c r="FM87" s="199"/>
      <c r="FN87" s="199"/>
      <c r="FO87" s="199"/>
      <c r="FP87" s="199"/>
      <c r="FQ87" s="199"/>
    </row>
    <row r="88" spans="15:233" ht="15">
      <c r="O88" s="72"/>
      <c r="P88" s="72"/>
      <c r="Q88" s="72"/>
      <c r="R88" s="72"/>
      <c r="AO88" s="72"/>
      <c r="AT88" s="72"/>
      <c r="AV88" s="72"/>
      <c r="BS88" s="72"/>
      <c r="CA88" s="70"/>
      <c r="CB88" s="70"/>
      <c r="CC88" s="70"/>
      <c r="CD88" s="180"/>
      <c r="CE88" s="180"/>
      <c r="EI88" s="70"/>
      <c r="EJ88" s="70"/>
      <c r="EK88" s="70"/>
      <c r="EL88" s="180"/>
      <c r="EM88" s="180"/>
      <c r="EN88" s="70"/>
      <c r="EO88" s="70"/>
      <c r="EP88" s="70"/>
      <c r="EQ88" s="180"/>
      <c r="ER88" s="180"/>
      <c r="ES88" s="180"/>
      <c r="ET88" s="180"/>
      <c r="EU88" s="180"/>
      <c r="EV88" s="180"/>
      <c r="EW88" s="180"/>
      <c r="EX88" s="70"/>
      <c r="EY88" s="70"/>
      <c r="EZ88" s="70"/>
      <c r="FA88" s="180"/>
      <c r="FB88" s="180"/>
      <c r="FC88" s="70"/>
      <c r="FD88" s="70"/>
      <c r="FE88" s="70"/>
      <c r="FF88" s="180"/>
      <c r="FG88" s="180"/>
      <c r="FH88" s="70"/>
      <c r="FI88" s="70"/>
      <c r="FJ88" s="70"/>
      <c r="FK88" s="180"/>
      <c r="FL88" s="180"/>
      <c r="FM88" s="70"/>
      <c r="FN88" s="70"/>
      <c r="FO88" s="70"/>
      <c r="FP88" s="180"/>
      <c r="FQ88" s="180"/>
    </row>
    <row r="89" spans="15:233">
      <c r="O89" s="72"/>
      <c r="P89" s="72"/>
      <c r="Q89" s="72"/>
      <c r="R89" s="72"/>
      <c r="AO89" s="72"/>
      <c r="AT89" s="72"/>
      <c r="AV89" s="72"/>
      <c r="BS89" s="72"/>
    </row>
    <row r="90" spans="15:233" ht="15">
      <c r="O90" s="72"/>
      <c r="P90" s="72"/>
      <c r="Q90" s="72"/>
      <c r="R90" s="72"/>
      <c r="AO90" s="72"/>
      <c r="AT90" s="72"/>
      <c r="AV90" s="72"/>
      <c r="BS90" s="72"/>
      <c r="CA90" s="204"/>
      <c r="CB90" s="204"/>
      <c r="CC90" s="204"/>
      <c r="CD90" s="204"/>
      <c r="CE90" s="204"/>
      <c r="EI90" s="204"/>
      <c r="EJ90" s="204"/>
      <c r="EK90" s="204"/>
      <c r="EL90" s="204"/>
      <c r="EM90" s="204"/>
      <c r="EN90" s="204"/>
      <c r="EO90" s="204"/>
      <c r="EP90" s="204"/>
      <c r="EQ90" s="204"/>
      <c r="ER90" s="204"/>
      <c r="ES90" s="204"/>
      <c r="ET90" s="204"/>
      <c r="EU90" s="204"/>
      <c r="EV90" s="204"/>
      <c r="EW90" s="204"/>
      <c r="EX90" s="204"/>
      <c r="EY90" s="204"/>
      <c r="EZ90" s="204"/>
      <c r="FA90" s="204"/>
      <c r="FB90" s="204"/>
      <c r="FC90" s="204"/>
      <c r="FD90" s="204"/>
      <c r="FE90" s="204"/>
      <c r="FF90" s="204"/>
      <c r="FG90" s="204"/>
      <c r="FH90" s="204"/>
      <c r="FI90" s="204"/>
      <c r="FJ90" s="204"/>
      <c r="FK90" s="204"/>
      <c r="FL90" s="204"/>
      <c r="FM90" s="204"/>
      <c r="FN90" s="204"/>
      <c r="FO90" s="204"/>
      <c r="FP90" s="204"/>
      <c r="FQ90" s="204"/>
    </row>
  </sheetData>
  <mergeCells count="187">
    <mergeCell ref="AW3:BA3"/>
    <mergeCell ref="BE4:BF4"/>
    <mergeCell ref="BL4:BL5"/>
    <mergeCell ref="BM4:BN4"/>
    <mergeCell ref="BO4:BP4"/>
    <mergeCell ref="BQ4:BQ5"/>
    <mergeCell ref="AZ4:BA4"/>
    <mergeCell ref="CI4:CJ4"/>
    <mergeCell ref="CK4:CK5"/>
    <mergeCell ref="BG4:BG5"/>
    <mergeCell ref="BH4:BI4"/>
    <mergeCell ref="BC4:BD4"/>
    <mergeCell ref="AW4:AW5"/>
    <mergeCell ref="BJ4:BK4"/>
    <mergeCell ref="AX4:AY4"/>
    <mergeCell ref="CN4:CO4"/>
    <mergeCell ref="CP4:CP5"/>
    <mergeCell ref="CQ4:CR4"/>
    <mergeCell ref="BT4:BU4"/>
    <mergeCell ref="BV4:BV5"/>
    <mergeCell ref="BW4:BX4"/>
    <mergeCell ref="BY4:BZ4"/>
    <mergeCell ref="CF4:CF5"/>
    <mergeCell ref="CG4:CH4"/>
    <mergeCell ref="N3:R3"/>
    <mergeCell ref="AF4:AG4"/>
    <mergeCell ref="AH4:AH5"/>
    <mergeCell ref="AI4:AJ4"/>
    <mergeCell ref="AK4:AL4"/>
    <mergeCell ref="V4:W4"/>
    <mergeCell ref="X4:X5"/>
    <mergeCell ref="Y4:Z4"/>
    <mergeCell ref="AA4:AB4"/>
    <mergeCell ref="AC4:AC5"/>
    <mergeCell ref="N4:N5"/>
    <mergeCell ref="O4:P4"/>
    <mergeCell ref="Q4:R4"/>
    <mergeCell ref="S4:S5"/>
    <mergeCell ref="T4:U4"/>
    <mergeCell ref="AD4:AE4"/>
    <mergeCell ref="AC3:AG3"/>
    <mergeCell ref="AH3:AL3"/>
    <mergeCell ref="S3:W3"/>
    <mergeCell ref="X3:AB3"/>
    <mergeCell ref="AR3:AV3"/>
    <mergeCell ref="AM4:AM5"/>
    <mergeCell ref="AN4:AO4"/>
    <mergeCell ref="FP4:FQ4"/>
    <mergeCell ref="FH4:FH5"/>
    <mergeCell ref="FI4:FJ4"/>
    <mergeCell ref="FK4:FL4"/>
    <mergeCell ref="FS4:FT4"/>
    <mergeCell ref="CU4:CU5"/>
    <mergeCell ref="CV4:CW4"/>
    <mergeCell ref="CX4:CY4"/>
    <mergeCell ref="CB4:CC4"/>
    <mergeCell ref="CD4:CE4"/>
    <mergeCell ref="EO4:EP4"/>
    <mergeCell ref="EQ4:ER4"/>
    <mergeCell ref="EX4:EX5"/>
    <mergeCell ref="EY4:EZ4"/>
    <mergeCell ref="BR4:BS4"/>
    <mergeCell ref="AP4:AQ4"/>
    <mergeCell ref="AR4:AR5"/>
    <mergeCell ref="AS4:AT4"/>
    <mergeCell ref="AU4:AV4"/>
    <mergeCell ref="BB4:BB5"/>
    <mergeCell ref="CL4:CM4"/>
    <mergeCell ref="HP3:HT3"/>
    <mergeCell ref="BB3:BF3"/>
    <mergeCell ref="BL3:BP3"/>
    <mergeCell ref="BQ3:BU3"/>
    <mergeCell ref="BV3:BZ3"/>
    <mergeCell ref="CF3:CJ3"/>
    <mergeCell ref="CK3:CO3"/>
    <mergeCell ref="DE3:DI3"/>
    <mergeCell ref="DJ3:DN3"/>
    <mergeCell ref="CU3:CY3"/>
    <mergeCell ref="DT3:DX3"/>
    <mergeCell ref="ED3:EH3"/>
    <mergeCell ref="DY3:EC3"/>
    <mergeCell ref="ES3:EW3"/>
    <mergeCell ref="FC3:FG3"/>
    <mergeCell ref="DO3:DS3"/>
    <mergeCell ref="EX3:FB3"/>
    <mergeCell ref="CP3:CT3"/>
    <mergeCell ref="CZ3:DD3"/>
    <mergeCell ref="BG3:BK3"/>
    <mergeCell ref="HF3:HJ3"/>
    <mergeCell ref="EN3:ER3"/>
    <mergeCell ref="HA3:HE3"/>
    <mergeCell ref="HI4:HJ4"/>
    <mergeCell ref="HK4:HK5"/>
    <mergeCell ref="HL4:HM4"/>
    <mergeCell ref="CS4:CT4"/>
    <mergeCell ref="CZ4:CZ5"/>
    <mergeCell ref="DA4:DB4"/>
    <mergeCell ref="DC4:DD4"/>
    <mergeCell ref="DY4:DY5"/>
    <mergeCell ref="DZ4:EA4"/>
    <mergeCell ref="FA4:FB4"/>
    <mergeCell ref="EG4:EH4"/>
    <mergeCell ref="HF4:HF5"/>
    <mergeCell ref="HG4:HH4"/>
    <mergeCell ref="ES4:ES5"/>
    <mergeCell ref="ET4:EU4"/>
    <mergeCell ref="EV4:EW4"/>
    <mergeCell ref="FM4:FM5"/>
    <mergeCell ref="FN4:FO4"/>
    <mergeCell ref="GQ4:GQ5"/>
    <mergeCell ref="GR4:GS4"/>
    <mergeCell ref="EN4:EN5"/>
    <mergeCell ref="GY4:GZ4"/>
    <mergeCell ref="HA4:HA5"/>
    <mergeCell ref="HB4:HC4"/>
    <mergeCell ref="C6:E6"/>
    <mergeCell ref="EI3:EM3"/>
    <mergeCell ref="EI4:EI5"/>
    <mergeCell ref="EJ4:EK4"/>
    <mergeCell ref="EL4:EM4"/>
    <mergeCell ref="DR4:DS4"/>
    <mergeCell ref="DT4:DT5"/>
    <mergeCell ref="DU4:DV4"/>
    <mergeCell ref="DW4:DX4"/>
    <mergeCell ref="ED4:ED5"/>
    <mergeCell ref="EE4:EF4"/>
    <mergeCell ref="DH4:DI4"/>
    <mergeCell ref="DJ4:DJ5"/>
    <mergeCell ref="DK4:DL4"/>
    <mergeCell ref="DM4:DN4"/>
    <mergeCell ref="DO4:DO5"/>
    <mergeCell ref="DP4:DQ4"/>
    <mergeCell ref="CA3:CE3"/>
    <mergeCell ref="CA4:CA5"/>
    <mergeCell ref="H3:M4"/>
    <mergeCell ref="DE4:DE5"/>
    <mergeCell ref="DF4:DG4"/>
    <mergeCell ref="EB4:EC4"/>
    <mergeCell ref="AM3:AQ3"/>
    <mergeCell ref="HD4:HE4"/>
    <mergeCell ref="FM3:FQ3"/>
    <mergeCell ref="FH3:FL3"/>
    <mergeCell ref="FR3:FV3"/>
    <mergeCell ref="FR4:FR5"/>
    <mergeCell ref="FU4:FV4"/>
    <mergeCell ref="FW3:GA3"/>
    <mergeCell ref="FW4:FW5"/>
    <mergeCell ref="FX4:FY4"/>
    <mergeCell ref="FZ4:GA4"/>
    <mergeCell ref="GV4:GV5"/>
    <mergeCell ref="GW4:GX4"/>
    <mergeCell ref="GQ3:GU3"/>
    <mergeCell ref="GT4:GU4"/>
    <mergeCell ref="GV3:GZ3"/>
    <mergeCell ref="HU3:HY3"/>
    <mergeCell ref="FC4:FC5"/>
    <mergeCell ref="FD4:FE4"/>
    <mergeCell ref="FF4:FG4"/>
    <mergeCell ref="HU4:HU5"/>
    <mergeCell ref="HV4:HW4"/>
    <mergeCell ref="HX4:HY4"/>
    <mergeCell ref="GB3:GF3"/>
    <mergeCell ref="GB4:GB5"/>
    <mergeCell ref="GC4:GD4"/>
    <mergeCell ref="GE4:GF4"/>
    <mergeCell ref="GG3:GK3"/>
    <mergeCell ref="GG4:GG5"/>
    <mergeCell ref="GH4:GI4"/>
    <mergeCell ref="GJ4:GK4"/>
    <mergeCell ref="GL3:GP3"/>
    <mergeCell ref="GL4:GL5"/>
    <mergeCell ref="GM4:GN4"/>
    <mergeCell ref="GO4:GP4"/>
    <mergeCell ref="HS4:HT4"/>
    <mergeCell ref="HN4:HO4"/>
    <mergeCell ref="HP4:HP5"/>
    <mergeCell ref="HQ4:HR4"/>
    <mergeCell ref="HK3:HO3"/>
    <mergeCell ref="A1:M1"/>
    <mergeCell ref="A2:M2"/>
    <mergeCell ref="A3:A5"/>
    <mergeCell ref="B3:B5"/>
    <mergeCell ref="C3:C5"/>
    <mergeCell ref="D3:D5"/>
    <mergeCell ref="E3:E5"/>
    <mergeCell ref="F3:F5"/>
    <mergeCell ref="G3:G5"/>
  </mergeCells>
  <hyperlinks>
    <hyperlink ref="E34" r:id="rId1"/>
    <hyperlink ref="E38" r:id="rId2"/>
    <hyperlink ref="E16" r:id="rId3"/>
    <hyperlink ref="G45" r:id="rId4" display="tổng hợp full\QĐ 4192_Ấn Độ_Phân bổ 300 máy tạo oxy.pdf"/>
    <hyperlink ref="G47" r:id="rId5" display="tổng hợp full\QĐ 4249 Phân bổ 200 máy oxy Đài Loan.pdf"/>
    <hyperlink ref="G34" r:id="rId6" display="tổng hợp full\QĐ 4309 phân bổ khẩu trang Đồng Tháp.pdf"/>
    <hyperlink ref="E51" r:id="rId7"/>
    <hyperlink ref="E37" r:id="rId8"/>
    <hyperlink ref="G37" r:id="rId9" display="tổng hợp full\QĐ 4015 phe duyệt 206.105 test _Đức (lô 2).pdf"/>
    <hyperlink ref="E46" r:id="rId10"/>
    <hyperlink ref="E26" r:id="rId11"/>
    <hyperlink ref="G26" r:id="rId12" display="tổng hợp full\QĐ 3374 tiep nhan 160150 test _Đức (lô 1).signed.pdf"/>
    <hyperlink ref="E44" r:id="rId13"/>
    <hyperlink ref="E13" r:id="rId14"/>
    <hyperlink ref="E14" r:id="rId15"/>
    <hyperlink ref="G19" r:id="rId16" display="tổng hợp full\QĐ 3770 phân bổ CSK SARAYA.signed.pdf"/>
    <hyperlink ref="E36" r:id="rId17"/>
    <hyperlink ref="G15" r:id="rId18" display="tổng hợp full\QĐ 4358_Ả rập_Phân bổ vật tư y tế.pdf"/>
    <hyperlink ref="E27" r:id="rId19"/>
    <hyperlink ref="E9" r:id="rId20"/>
    <hyperlink ref="E12" r:id="rId21"/>
    <hyperlink ref="E45" r:id="rId22" display="4151/QĐ-BYT"/>
    <hyperlink ref="E41" r:id="rId23"/>
    <hyperlink ref="E39" r:id="rId24"/>
    <hyperlink ref="E40" r:id="rId25"/>
    <hyperlink ref="E33" r:id="rId26"/>
    <hyperlink ref="E23" r:id="rId27"/>
    <hyperlink ref="E29" r:id="rId28"/>
    <hyperlink ref="E15" r:id="rId29"/>
    <hyperlink ref="E19" r:id="rId30"/>
    <hyperlink ref="E20" r:id="rId31"/>
    <hyperlink ref="E42" r:id="rId32"/>
    <hyperlink ref="E57" r:id="rId33"/>
    <hyperlink ref="E52" r:id="rId34"/>
    <hyperlink ref="G36" r:id="rId35" display="tổng hợp full\QĐ 4219_Hàn Quốc Golden FEP_phân bổ test KN.pdf"/>
    <hyperlink ref="E43" r:id="rId36"/>
    <hyperlink ref="G43" r:id="rId37" display="tổng hợp full\QĐ 4602 phân bổ viện trợ người việt tại Hoa Kỳ.signed.pdf"/>
    <hyperlink ref="G51" r:id="rId38" display="tổng hợp full\QĐ 4465 Phan bo test PCR lần 1 (2).signed.pdf"/>
    <hyperlink ref="E53" r:id="rId39"/>
    <hyperlink ref="G53" r:id="rId40"/>
    <hyperlink ref="E54" r:id="rId41"/>
    <hyperlink ref="E55" r:id="rId42"/>
    <hyperlink ref="E56" r:id="rId43"/>
    <hyperlink ref="E61" r:id="rId44"/>
    <hyperlink ref="E62" r:id="rId45"/>
  </hyperlinks>
  <printOptions horizontalCentered="1"/>
  <pageMargins left="0" right="0" top="0.25" bottom="0" header="0.3" footer="0"/>
  <pageSetup paperSize="9" scale="65" orientation="landscape" r:id="rId46"/>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N84"/>
  <sheetViews>
    <sheetView workbookViewId="0">
      <selection activeCell="J24" sqref="J24"/>
    </sheetView>
  </sheetViews>
  <sheetFormatPr defaultColWidth="8.85546875" defaultRowHeight="15.75"/>
  <cols>
    <col min="1" max="1" width="3.28515625" style="1" bestFit="1" customWidth="1"/>
    <col min="2" max="2" width="55.28515625" style="1" bestFit="1" customWidth="1"/>
    <col min="3" max="3" width="9.85546875" style="1" bestFit="1" customWidth="1"/>
    <col min="4" max="4" width="7.28515625" style="1" bestFit="1" customWidth="1"/>
    <col min="5" max="5" width="3.28515625" style="1" bestFit="1" customWidth="1"/>
    <col min="6" max="6" width="10.140625" style="1" bestFit="1" customWidth="1"/>
    <col min="7" max="7" width="6.85546875" style="1" bestFit="1" customWidth="1"/>
    <col min="8" max="8" width="3.140625" style="1" bestFit="1" customWidth="1"/>
    <col min="9" max="9" width="8.7109375" style="1" bestFit="1" customWidth="1"/>
    <col min="10" max="10" width="10.7109375" style="1" bestFit="1" customWidth="1"/>
    <col min="11" max="11" width="10.28515625" style="1" bestFit="1" customWidth="1"/>
    <col min="12" max="12" width="9.85546875" style="1" bestFit="1" customWidth="1"/>
    <col min="13" max="13" width="12.28515625" style="1" bestFit="1" customWidth="1"/>
    <col min="14" max="14" width="9.85546875" style="1" bestFit="1" customWidth="1"/>
    <col min="15" max="15" width="10.28515625" style="1" bestFit="1" customWidth="1"/>
    <col min="16" max="16" width="9.85546875" style="1" bestFit="1" customWidth="1"/>
    <col min="17" max="17" width="10.28515625" style="1" bestFit="1" customWidth="1"/>
    <col min="18" max="18" width="9.85546875" style="1" bestFit="1" customWidth="1"/>
    <col min="19" max="19" width="10.28515625" style="1" bestFit="1" customWidth="1"/>
    <col min="20" max="20" width="9.85546875" style="1" bestFit="1" customWidth="1"/>
    <col min="21" max="21" width="10.28515625" style="1" bestFit="1" customWidth="1"/>
    <col min="22" max="22" width="9.85546875" style="1" bestFit="1" customWidth="1"/>
    <col min="23" max="23" width="12.28515625" style="1" bestFit="1" customWidth="1"/>
    <col min="24" max="24" width="9.85546875" style="1" bestFit="1" customWidth="1"/>
    <col min="25" max="25" width="8.7109375" style="1" bestFit="1" customWidth="1"/>
    <col min="26" max="26" width="9.85546875" style="1" bestFit="1" customWidth="1"/>
    <col min="27" max="27" width="8.7109375" style="1" bestFit="1" customWidth="1"/>
    <col min="28" max="28" width="9.85546875" style="1" bestFit="1" customWidth="1"/>
    <col min="29" max="29" width="8.7109375" style="1" bestFit="1" customWidth="1"/>
    <col min="30" max="30" width="9.85546875" style="22" bestFit="1" customWidth="1"/>
    <col min="31" max="31" width="10.28515625" style="22" bestFit="1" customWidth="1"/>
    <col min="32" max="32" width="9.85546875" style="1" bestFit="1" customWidth="1"/>
    <col min="33" max="16384" width="8.85546875" style="1"/>
  </cols>
  <sheetData>
    <row r="1" spans="1:40">
      <c r="N1" s="3"/>
      <c r="O1" s="3"/>
      <c r="AF1" s="2" t="s">
        <v>416</v>
      </c>
    </row>
    <row r="2" spans="1:40">
      <c r="A2" s="805" t="s">
        <v>417</v>
      </c>
      <c r="B2" s="805"/>
      <c r="C2" s="805"/>
      <c r="D2" s="805"/>
      <c r="E2" s="805"/>
      <c r="F2" s="805"/>
      <c r="G2" s="805"/>
      <c r="H2" s="805"/>
      <c r="I2" s="805"/>
      <c r="J2" s="805"/>
      <c r="K2" s="805"/>
      <c r="L2" s="805"/>
      <c r="M2" s="805"/>
      <c r="N2" s="805"/>
      <c r="O2" s="23"/>
    </row>
    <row r="3" spans="1:40">
      <c r="B3" s="1" t="s">
        <v>418</v>
      </c>
    </row>
    <row r="4" spans="1:40">
      <c r="A4" s="806" t="s">
        <v>393</v>
      </c>
      <c r="B4" s="806" t="s">
        <v>419</v>
      </c>
      <c r="C4" s="807" t="s">
        <v>420</v>
      </c>
      <c r="D4" s="808"/>
      <c r="E4" s="809"/>
      <c r="F4" s="807" t="s">
        <v>421</v>
      </c>
      <c r="G4" s="808"/>
      <c r="H4" s="809"/>
      <c r="I4" s="806" t="s">
        <v>422</v>
      </c>
      <c r="J4" s="806"/>
      <c r="K4" s="806"/>
      <c r="L4" s="806"/>
      <c r="M4" s="806"/>
      <c r="N4" s="806"/>
      <c r="O4" s="806"/>
      <c r="P4" s="806"/>
      <c r="Q4" s="806"/>
      <c r="R4" s="806"/>
      <c r="S4" s="806"/>
      <c r="T4" s="806"/>
      <c r="U4" s="806"/>
      <c r="V4" s="806"/>
      <c r="W4" s="806"/>
      <c r="X4" s="806"/>
      <c r="Y4" s="806"/>
      <c r="Z4" s="806"/>
      <c r="AA4" s="806"/>
      <c r="AB4" s="806"/>
      <c r="AC4" s="806"/>
      <c r="AD4" s="806"/>
      <c r="AE4" s="806"/>
      <c r="AF4" s="806"/>
      <c r="AG4" s="24"/>
      <c r="AH4" s="24"/>
      <c r="AI4" s="24"/>
      <c r="AJ4" s="24"/>
      <c r="AK4" s="24"/>
      <c r="AL4" s="24"/>
      <c r="AM4" s="24"/>
      <c r="AN4" s="24"/>
    </row>
    <row r="5" spans="1:40" s="26" customFormat="1" ht="31.5">
      <c r="A5" s="806"/>
      <c r="B5" s="806"/>
      <c r="C5" s="25" t="s">
        <v>404</v>
      </c>
      <c r="D5" s="25" t="s">
        <v>423</v>
      </c>
      <c r="E5" s="25" t="s">
        <v>424</v>
      </c>
      <c r="F5" s="25" t="s">
        <v>425</v>
      </c>
      <c r="G5" s="25" t="s">
        <v>426</v>
      </c>
      <c r="H5" s="25" t="s">
        <v>427</v>
      </c>
      <c r="I5" s="810" t="s">
        <v>425</v>
      </c>
      <c r="J5" s="811"/>
      <c r="K5" s="812" t="s">
        <v>428</v>
      </c>
      <c r="L5" s="812"/>
      <c r="M5" s="812" t="s">
        <v>429</v>
      </c>
      <c r="N5" s="812"/>
      <c r="O5" s="812" t="s">
        <v>430</v>
      </c>
      <c r="P5" s="812"/>
      <c r="Q5" s="812" t="s">
        <v>431</v>
      </c>
      <c r="R5" s="812"/>
      <c r="S5" s="812" t="s">
        <v>14</v>
      </c>
      <c r="T5" s="812"/>
      <c r="U5" s="812" t="s">
        <v>4</v>
      </c>
      <c r="V5" s="812"/>
      <c r="W5" s="812" t="s">
        <v>432</v>
      </c>
      <c r="X5" s="812"/>
      <c r="Y5" s="812" t="s">
        <v>433</v>
      </c>
      <c r="Z5" s="812"/>
      <c r="AA5" s="804" t="s">
        <v>434</v>
      </c>
      <c r="AB5" s="804"/>
      <c r="AC5" s="812" t="s">
        <v>435</v>
      </c>
      <c r="AD5" s="812"/>
      <c r="AE5" s="812" t="s">
        <v>436</v>
      </c>
      <c r="AF5" s="812"/>
    </row>
    <row r="6" spans="1:40" s="26" customFormat="1" ht="47.25">
      <c r="A6" s="11"/>
      <c r="B6" s="11"/>
      <c r="C6" s="11" t="s">
        <v>437</v>
      </c>
      <c r="D6" s="11" t="s">
        <v>438</v>
      </c>
      <c r="E6" s="11">
        <v>3</v>
      </c>
      <c r="F6" s="11" t="s">
        <v>439</v>
      </c>
      <c r="G6" s="11">
        <v>5</v>
      </c>
      <c r="H6" s="11">
        <v>6</v>
      </c>
      <c r="I6" s="11" t="s">
        <v>53</v>
      </c>
      <c r="J6" s="11" t="s">
        <v>440</v>
      </c>
      <c r="K6" s="11" t="s">
        <v>53</v>
      </c>
      <c r="L6" s="11" t="s">
        <v>440</v>
      </c>
      <c r="M6" s="11" t="s">
        <v>53</v>
      </c>
      <c r="N6" s="11" t="s">
        <v>440</v>
      </c>
      <c r="O6" s="11" t="s">
        <v>53</v>
      </c>
      <c r="P6" s="11" t="s">
        <v>440</v>
      </c>
      <c r="Q6" s="11" t="s">
        <v>53</v>
      </c>
      <c r="R6" s="11" t="s">
        <v>440</v>
      </c>
      <c r="S6" s="11" t="s">
        <v>53</v>
      </c>
      <c r="T6" s="11" t="s">
        <v>440</v>
      </c>
      <c r="U6" s="11" t="s">
        <v>53</v>
      </c>
      <c r="V6" s="11" t="s">
        <v>440</v>
      </c>
      <c r="W6" s="11" t="s">
        <v>53</v>
      </c>
      <c r="X6" s="11" t="s">
        <v>440</v>
      </c>
      <c r="Y6" s="11" t="s">
        <v>53</v>
      </c>
      <c r="Z6" s="11" t="s">
        <v>440</v>
      </c>
      <c r="AA6" s="11" t="s">
        <v>53</v>
      </c>
      <c r="AB6" s="11" t="s">
        <v>440</v>
      </c>
      <c r="AC6" s="11" t="s">
        <v>53</v>
      </c>
      <c r="AD6" s="11" t="s">
        <v>440</v>
      </c>
      <c r="AE6" s="11" t="s">
        <v>53</v>
      </c>
      <c r="AF6" s="11" t="s">
        <v>440</v>
      </c>
    </row>
    <row r="7" spans="1:40" s="26" customFormat="1">
      <c r="A7" s="10" t="s">
        <v>441</v>
      </c>
      <c r="B7" s="27" t="s">
        <v>442</v>
      </c>
      <c r="C7" s="11"/>
      <c r="D7" s="11"/>
      <c r="E7" s="11"/>
      <c r="F7" s="11"/>
      <c r="G7" s="11"/>
      <c r="H7" s="11"/>
      <c r="I7" s="28"/>
      <c r="J7" s="28"/>
      <c r="K7" s="29">
        <v>624200</v>
      </c>
      <c r="L7" s="30"/>
      <c r="M7" s="29">
        <v>1537450</v>
      </c>
      <c r="N7" s="30"/>
      <c r="O7" s="29">
        <v>238000</v>
      </c>
      <c r="P7" s="30"/>
      <c r="Q7" s="29">
        <v>180000</v>
      </c>
      <c r="R7" s="30"/>
      <c r="S7" s="28">
        <v>950000</v>
      </c>
      <c r="T7" s="30"/>
      <c r="U7" s="29">
        <v>270000</v>
      </c>
      <c r="V7" s="30"/>
      <c r="W7" s="29">
        <v>1254695</v>
      </c>
      <c r="X7" s="30"/>
      <c r="Y7" s="29">
        <v>135</v>
      </c>
      <c r="Z7" s="30"/>
      <c r="AA7" s="31">
        <v>1785</v>
      </c>
      <c r="AB7" s="30"/>
      <c r="AC7" s="29">
        <v>100</v>
      </c>
      <c r="AD7" s="30"/>
      <c r="AE7" s="29">
        <v>254900</v>
      </c>
      <c r="AF7" s="30"/>
    </row>
    <row r="8" spans="1:40" s="3" customFormat="1">
      <c r="A8" s="6" t="s">
        <v>443</v>
      </c>
      <c r="B8" s="6" t="s">
        <v>444</v>
      </c>
      <c r="C8" s="6"/>
      <c r="D8" s="6"/>
      <c r="E8" s="6"/>
      <c r="F8" s="6"/>
      <c r="G8" s="6"/>
      <c r="H8" s="6"/>
      <c r="I8" s="8"/>
      <c r="J8" s="8"/>
      <c r="K8" s="8">
        <f>SUM(K12:K80)</f>
        <v>71100</v>
      </c>
      <c r="L8" s="6"/>
      <c r="M8" s="8">
        <f>SUM(M12:M80)</f>
        <v>1260250</v>
      </c>
      <c r="N8" s="6"/>
      <c r="O8" s="8">
        <f>SUM(O12:O80)</f>
        <v>188000</v>
      </c>
      <c r="P8" s="6"/>
      <c r="Q8" s="8">
        <f>SUM(Q12:Q80)</f>
        <v>150000</v>
      </c>
      <c r="R8" s="6"/>
      <c r="S8" s="8">
        <f>SUM(S12:S80)</f>
        <v>950000</v>
      </c>
      <c r="T8" s="6"/>
      <c r="U8" s="8">
        <f>SUM(U12:U80)</f>
        <v>270000</v>
      </c>
      <c r="V8" s="6"/>
      <c r="W8" s="8">
        <f>SUM(W12:W80)</f>
        <v>1063775</v>
      </c>
      <c r="X8" s="6"/>
      <c r="Y8" s="8">
        <f>SUM(Y12:Y80)</f>
        <v>10</v>
      </c>
      <c r="Z8" s="6"/>
      <c r="AA8" s="8">
        <f>SUM(AA12:AA80)</f>
        <v>500</v>
      </c>
      <c r="AB8" s="6"/>
      <c r="AC8" s="8">
        <f>SUM(AC12:AC80)</f>
        <v>87.8</v>
      </c>
      <c r="AD8" s="6"/>
      <c r="AE8" s="8">
        <f>SUM(AE12:AE80)</f>
        <v>34750</v>
      </c>
      <c r="AF8" s="6"/>
    </row>
    <row r="9" spans="1:40" s="3" customFormat="1">
      <c r="A9" s="6" t="s">
        <v>445</v>
      </c>
      <c r="B9" s="6" t="s">
        <v>446</v>
      </c>
      <c r="C9" s="6"/>
      <c r="D9" s="6"/>
      <c r="E9" s="6"/>
      <c r="F9" s="6"/>
      <c r="G9" s="6"/>
      <c r="H9" s="6"/>
      <c r="I9" s="8"/>
      <c r="J9" s="8"/>
      <c r="K9" s="8">
        <f>K7-K8</f>
        <v>553100</v>
      </c>
      <c r="L9" s="8">
        <f t="shared" ref="L9:AF9" si="0">L7-L8</f>
        <v>0</v>
      </c>
      <c r="M9" s="8">
        <f t="shared" si="0"/>
        <v>277200</v>
      </c>
      <c r="N9" s="8">
        <f t="shared" si="0"/>
        <v>0</v>
      </c>
      <c r="O9" s="8">
        <f t="shared" si="0"/>
        <v>50000</v>
      </c>
      <c r="P9" s="8">
        <f t="shared" si="0"/>
        <v>0</v>
      </c>
      <c r="Q9" s="8">
        <f t="shared" si="0"/>
        <v>30000</v>
      </c>
      <c r="R9" s="8">
        <f t="shared" si="0"/>
        <v>0</v>
      </c>
      <c r="S9" s="8">
        <f t="shared" si="0"/>
        <v>0</v>
      </c>
      <c r="T9" s="8">
        <f t="shared" si="0"/>
        <v>0</v>
      </c>
      <c r="U9" s="8">
        <f t="shared" si="0"/>
        <v>0</v>
      </c>
      <c r="V9" s="8">
        <f t="shared" si="0"/>
        <v>0</v>
      </c>
      <c r="W9" s="8">
        <f t="shared" si="0"/>
        <v>190920</v>
      </c>
      <c r="X9" s="8">
        <f t="shared" si="0"/>
        <v>0</v>
      </c>
      <c r="Y9" s="8">
        <f t="shared" si="0"/>
        <v>125</v>
      </c>
      <c r="Z9" s="8">
        <f t="shared" si="0"/>
        <v>0</v>
      </c>
      <c r="AA9" s="8">
        <f t="shared" si="0"/>
        <v>1285</v>
      </c>
      <c r="AB9" s="8">
        <f t="shared" si="0"/>
        <v>0</v>
      </c>
      <c r="AC9" s="8">
        <f t="shared" si="0"/>
        <v>12.200000000000003</v>
      </c>
      <c r="AD9" s="8">
        <f t="shared" si="0"/>
        <v>0</v>
      </c>
      <c r="AE9" s="8">
        <f t="shared" si="0"/>
        <v>220150</v>
      </c>
      <c r="AF9" s="8">
        <f t="shared" si="0"/>
        <v>0</v>
      </c>
    </row>
    <row r="10" spans="1:40" s="3" customFormat="1">
      <c r="A10" s="6"/>
      <c r="B10" s="30" t="s">
        <v>447</v>
      </c>
      <c r="C10" s="6"/>
      <c r="D10" s="6"/>
      <c r="E10" s="6"/>
      <c r="F10" s="6"/>
      <c r="G10" s="6"/>
      <c r="H10" s="6"/>
      <c r="I10" s="8"/>
      <c r="J10" s="8"/>
      <c r="K10" s="8"/>
      <c r="L10" s="6"/>
      <c r="M10" s="8"/>
      <c r="N10" s="6"/>
      <c r="O10" s="8"/>
      <c r="P10" s="6"/>
      <c r="Q10" s="8"/>
      <c r="R10" s="6"/>
      <c r="S10" s="8"/>
      <c r="T10" s="6"/>
      <c r="U10" s="8"/>
      <c r="V10" s="6"/>
      <c r="W10" s="8"/>
      <c r="X10" s="6"/>
      <c r="Y10" s="8"/>
      <c r="Z10" s="6"/>
      <c r="AA10" s="32"/>
      <c r="AB10" s="6"/>
      <c r="AC10" s="8"/>
      <c r="AD10" s="6"/>
      <c r="AE10" s="8"/>
      <c r="AF10" s="6"/>
    </row>
    <row r="11" spans="1:40" s="4" customFormat="1">
      <c r="A11" s="33" t="s">
        <v>405</v>
      </c>
      <c r="B11" s="33" t="s">
        <v>448</v>
      </c>
      <c r="C11" s="33"/>
      <c r="D11" s="33"/>
      <c r="E11" s="33"/>
      <c r="F11" s="33"/>
      <c r="G11" s="33"/>
      <c r="H11" s="33"/>
      <c r="I11" s="34"/>
      <c r="J11" s="34"/>
      <c r="K11" s="34"/>
      <c r="L11" s="33"/>
      <c r="M11" s="34"/>
      <c r="N11" s="33"/>
      <c r="O11" s="34"/>
      <c r="P11" s="33"/>
      <c r="Q11" s="34"/>
      <c r="R11" s="33"/>
      <c r="S11" s="34"/>
      <c r="T11" s="33"/>
      <c r="U11" s="34"/>
      <c r="V11" s="33"/>
      <c r="W11" s="34"/>
      <c r="X11" s="33"/>
      <c r="Y11" s="34"/>
      <c r="Z11" s="33"/>
      <c r="AA11" s="35"/>
      <c r="AB11" s="33"/>
      <c r="AC11" s="34"/>
      <c r="AD11" s="33"/>
      <c r="AE11" s="34"/>
      <c r="AF11" s="33"/>
    </row>
    <row r="12" spans="1:40">
      <c r="A12" s="9">
        <v>1</v>
      </c>
      <c r="B12" s="20" t="s">
        <v>449</v>
      </c>
      <c r="C12" s="20"/>
      <c r="D12" s="20"/>
      <c r="E12" s="20"/>
      <c r="F12" s="20"/>
      <c r="G12" s="20"/>
      <c r="H12" s="20"/>
      <c r="I12" s="7"/>
      <c r="J12" s="7"/>
      <c r="K12" s="7"/>
      <c r="L12" s="9"/>
      <c r="M12" s="7">
        <v>130250</v>
      </c>
      <c r="N12" s="9"/>
      <c r="O12" s="7">
        <v>15000</v>
      </c>
      <c r="P12" s="9"/>
      <c r="Q12" s="7">
        <v>20000</v>
      </c>
      <c r="R12" s="9"/>
      <c r="S12" s="7">
        <v>100000</v>
      </c>
      <c r="T12" s="9"/>
      <c r="U12" s="7"/>
      <c r="V12" s="9"/>
      <c r="W12" s="7"/>
      <c r="X12" s="9"/>
      <c r="Y12" s="7">
        <v>3</v>
      </c>
      <c r="Z12" s="9"/>
      <c r="AA12" s="36"/>
      <c r="AB12" s="9"/>
      <c r="AC12" s="7"/>
      <c r="AD12" s="37"/>
      <c r="AE12" s="7"/>
      <c r="AF12" s="9"/>
    </row>
    <row r="13" spans="1:40">
      <c r="A13" s="9">
        <v>2</v>
      </c>
      <c r="B13" s="20" t="s">
        <v>450</v>
      </c>
      <c r="C13" s="20"/>
      <c r="D13" s="20"/>
      <c r="E13" s="20"/>
      <c r="F13" s="20"/>
      <c r="G13" s="20"/>
      <c r="H13" s="20"/>
      <c r="I13" s="7"/>
      <c r="J13" s="7"/>
      <c r="K13" s="7">
        <v>5050</v>
      </c>
      <c r="L13" s="9"/>
      <c r="M13" s="7">
        <v>120000</v>
      </c>
      <c r="N13" s="9"/>
      <c r="O13" s="7">
        <v>33000</v>
      </c>
      <c r="P13" s="9"/>
      <c r="Q13" s="7">
        <v>20000</v>
      </c>
      <c r="R13" s="9"/>
      <c r="S13" s="7">
        <v>90000</v>
      </c>
      <c r="T13" s="9"/>
      <c r="U13" s="7"/>
      <c r="V13" s="9"/>
      <c r="W13" s="7">
        <v>8120</v>
      </c>
      <c r="X13" s="9"/>
      <c r="Y13" s="7"/>
      <c r="Z13" s="9"/>
      <c r="AA13" s="36"/>
      <c r="AB13" s="9"/>
      <c r="AC13" s="7"/>
      <c r="AD13" s="37"/>
      <c r="AE13" s="7"/>
      <c r="AF13" s="9"/>
    </row>
    <row r="14" spans="1:40">
      <c r="A14" s="9">
        <v>3</v>
      </c>
      <c r="B14" s="20" t="s">
        <v>451</v>
      </c>
      <c r="C14" s="20"/>
      <c r="D14" s="20"/>
      <c r="E14" s="20"/>
      <c r="F14" s="20"/>
      <c r="G14" s="20"/>
      <c r="H14" s="20"/>
      <c r="I14" s="7"/>
      <c r="J14" s="7"/>
      <c r="K14" s="7"/>
      <c r="L14" s="9"/>
      <c r="M14" s="7">
        <v>120000</v>
      </c>
      <c r="N14" s="9"/>
      <c r="O14" s="7">
        <v>30000</v>
      </c>
      <c r="P14" s="9"/>
      <c r="Q14" s="7">
        <v>20000</v>
      </c>
      <c r="R14" s="9"/>
      <c r="S14" s="7">
        <v>90000</v>
      </c>
      <c r="T14" s="9"/>
      <c r="U14" s="7"/>
      <c r="V14" s="9"/>
      <c r="W14" s="7"/>
      <c r="X14" s="9"/>
      <c r="Y14" s="7"/>
      <c r="Z14" s="9"/>
      <c r="AA14" s="36"/>
      <c r="AB14" s="9"/>
      <c r="AC14" s="7"/>
      <c r="AD14" s="37"/>
      <c r="AE14" s="7"/>
      <c r="AF14" s="9"/>
    </row>
    <row r="15" spans="1:40">
      <c r="A15" s="9">
        <v>4</v>
      </c>
      <c r="B15" s="20" t="s">
        <v>452</v>
      </c>
      <c r="C15" s="20"/>
      <c r="D15" s="20"/>
      <c r="E15" s="20"/>
      <c r="F15" s="20"/>
      <c r="G15" s="20"/>
      <c r="H15" s="20"/>
      <c r="I15" s="7"/>
      <c r="J15" s="7"/>
      <c r="K15" s="7"/>
      <c r="L15" s="9"/>
      <c r="M15" s="7">
        <v>150000</v>
      </c>
      <c r="N15" s="9"/>
      <c r="O15" s="7">
        <v>10000</v>
      </c>
      <c r="P15" s="9"/>
      <c r="Q15" s="7">
        <v>10000</v>
      </c>
      <c r="R15" s="9"/>
      <c r="S15" s="7">
        <v>70000</v>
      </c>
      <c r="T15" s="9"/>
      <c r="U15" s="7"/>
      <c r="V15" s="9"/>
      <c r="W15" s="7"/>
      <c r="X15" s="9"/>
      <c r="Y15" s="7"/>
      <c r="Z15" s="9"/>
      <c r="AA15" s="36"/>
      <c r="AB15" s="9"/>
      <c r="AC15" s="7"/>
      <c r="AD15" s="37"/>
      <c r="AE15" s="7"/>
      <c r="AF15" s="9"/>
    </row>
    <row r="16" spans="1:40">
      <c r="A16" s="9">
        <v>5</v>
      </c>
      <c r="B16" s="20" t="s">
        <v>453</v>
      </c>
      <c r="C16" s="20"/>
      <c r="D16" s="20"/>
      <c r="E16" s="20"/>
      <c r="F16" s="20"/>
      <c r="G16" s="20"/>
      <c r="H16" s="20"/>
      <c r="I16" s="7"/>
      <c r="J16" s="7"/>
      <c r="K16" s="7"/>
      <c r="L16" s="9"/>
      <c r="M16" s="7">
        <v>120000</v>
      </c>
      <c r="N16" s="9"/>
      <c r="O16" s="7">
        <v>15000</v>
      </c>
      <c r="P16" s="9"/>
      <c r="Q16" s="7">
        <v>10000</v>
      </c>
      <c r="R16" s="9"/>
      <c r="S16" s="7">
        <v>70000</v>
      </c>
      <c r="T16" s="9"/>
      <c r="U16" s="7"/>
      <c r="V16" s="9"/>
      <c r="W16" s="7"/>
      <c r="X16" s="9"/>
      <c r="Y16" s="7"/>
      <c r="Z16" s="9"/>
      <c r="AA16" s="36"/>
      <c r="AB16" s="9"/>
      <c r="AC16" s="7"/>
      <c r="AD16" s="37"/>
      <c r="AE16" s="7"/>
      <c r="AF16" s="9"/>
    </row>
    <row r="17" spans="1:32">
      <c r="A17" s="9">
        <v>6</v>
      </c>
      <c r="B17" s="20" t="s">
        <v>454</v>
      </c>
      <c r="C17" s="20"/>
      <c r="D17" s="20"/>
      <c r="E17" s="20"/>
      <c r="F17" s="20"/>
      <c r="G17" s="20"/>
      <c r="H17" s="20"/>
      <c r="I17" s="7"/>
      <c r="J17" s="7"/>
      <c r="K17" s="7"/>
      <c r="L17" s="9"/>
      <c r="M17" s="7">
        <v>120000</v>
      </c>
      <c r="N17" s="9"/>
      <c r="O17" s="7">
        <v>15000</v>
      </c>
      <c r="P17" s="9"/>
      <c r="Q17" s="7">
        <v>10000</v>
      </c>
      <c r="R17" s="9"/>
      <c r="S17" s="7">
        <v>70000</v>
      </c>
      <c r="T17" s="9"/>
      <c r="U17" s="7"/>
      <c r="V17" s="9"/>
      <c r="W17" s="7"/>
      <c r="X17" s="9"/>
      <c r="Y17" s="7"/>
      <c r="Z17" s="9"/>
      <c r="AA17" s="36"/>
      <c r="AB17" s="9"/>
      <c r="AC17" s="7"/>
      <c r="AD17" s="37"/>
      <c r="AE17" s="7"/>
      <c r="AF17" s="9"/>
    </row>
    <row r="18" spans="1:32">
      <c r="A18" s="9">
        <v>7</v>
      </c>
      <c r="B18" s="20" t="s">
        <v>455</v>
      </c>
      <c r="C18" s="20"/>
      <c r="D18" s="20"/>
      <c r="E18" s="20"/>
      <c r="F18" s="20"/>
      <c r="G18" s="20"/>
      <c r="H18" s="20"/>
      <c r="I18" s="7"/>
      <c r="J18" s="7"/>
      <c r="K18" s="7"/>
      <c r="L18" s="9"/>
      <c r="M18" s="7">
        <v>150000</v>
      </c>
      <c r="N18" s="9"/>
      <c r="O18" s="7">
        <v>30000</v>
      </c>
      <c r="P18" s="9"/>
      <c r="Q18" s="7">
        <v>30000</v>
      </c>
      <c r="R18" s="9"/>
      <c r="S18" s="7">
        <v>250000</v>
      </c>
      <c r="T18" s="9"/>
      <c r="U18" s="7"/>
      <c r="V18" s="9"/>
      <c r="W18" s="7"/>
      <c r="X18" s="9"/>
      <c r="Y18" s="7"/>
      <c r="Z18" s="9"/>
      <c r="AA18" s="36"/>
      <c r="AB18" s="9"/>
      <c r="AC18" s="7"/>
      <c r="AD18" s="37"/>
      <c r="AE18" s="7"/>
      <c r="AF18" s="9"/>
    </row>
    <row r="19" spans="1:32">
      <c r="A19" s="9">
        <v>8</v>
      </c>
      <c r="B19" s="20" t="s">
        <v>456</v>
      </c>
      <c r="C19" s="20"/>
      <c r="D19" s="20"/>
      <c r="E19" s="20"/>
      <c r="F19" s="20"/>
      <c r="G19" s="20"/>
      <c r="H19" s="20"/>
      <c r="I19" s="7"/>
      <c r="J19" s="7"/>
      <c r="K19" s="7"/>
      <c r="L19" s="9"/>
      <c r="M19" s="7">
        <v>150000</v>
      </c>
      <c r="N19" s="9"/>
      <c r="O19" s="7">
        <v>10000</v>
      </c>
      <c r="P19" s="9"/>
      <c r="Q19" s="7">
        <v>10000</v>
      </c>
      <c r="R19" s="9"/>
      <c r="S19" s="7">
        <v>70000</v>
      </c>
      <c r="T19" s="9"/>
      <c r="U19" s="7"/>
      <c r="V19" s="9"/>
      <c r="W19" s="7"/>
      <c r="X19" s="9"/>
      <c r="Y19" s="7"/>
      <c r="Z19" s="9"/>
      <c r="AA19" s="36"/>
      <c r="AB19" s="9"/>
      <c r="AC19" s="7"/>
      <c r="AD19" s="37"/>
      <c r="AE19" s="7"/>
      <c r="AF19" s="9"/>
    </row>
    <row r="20" spans="1:32">
      <c r="A20" s="9">
        <v>9</v>
      </c>
      <c r="B20" s="20" t="s">
        <v>457</v>
      </c>
      <c r="C20" s="20"/>
      <c r="D20" s="20"/>
      <c r="E20" s="20"/>
      <c r="F20" s="20"/>
      <c r="G20" s="20"/>
      <c r="H20" s="20"/>
      <c r="I20" s="7"/>
      <c r="J20" s="7"/>
      <c r="K20" s="7"/>
      <c r="L20" s="9"/>
      <c r="M20" s="7"/>
      <c r="N20" s="9"/>
      <c r="O20" s="7"/>
      <c r="P20" s="9"/>
      <c r="Q20" s="7"/>
      <c r="R20" s="9"/>
      <c r="S20" s="7"/>
      <c r="T20" s="9"/>
      <c r="U20" s="7"/>
      <c r="V20" s="9"/>
      <c r="W20" s="7">
        <v>20000</v>
      </c>
      <c r="X20" s="9"/>
      <c r="Y20" s="7"/>
      <c r="Z20" s="9"/>
      <c r="AA20" s="36"/>
      <c r="AB20" s="9"/>
      <c r="AC20" s="7"/>
      <c r="AD20" s="37"/>
      <c r="AE20" s="7"/>
      <c r="AF20" s="9"/>
    </row>
    <row r="21" spans="1:32">
      <c r="A21" s="9">
        <v>10</v>
      </c>
      <c r="B21" s="20" t="s">
        <v>458</v>
      </c>
      <c r="C21" s="20"/>
      <c r="D21" s="20"/>
      <c r="E21" s="20"/>
      <c r="F21" s="20"/>
      <c r="G21" s="20"/>
      <c r="H21" s="20"/>
      <c r="I21" s="7"/>
      <c r="J21" s="7"/>
      <c r="K21" s="7"/>
      <c r="L21" s="9"/>
      <c r="M21" s="7">
        <v>100000</v>
      </c>
      <c r="N21" s="9"/>
      <c r="O21" s="7">
        <v>15000</v>
      </c>
      <c r="P21" s="9"/>
      <c r="Q21" s="7">
        <v>10000</v>
      </c>
      <c r="R21" s="9"/>
      <c r="S21" s="7">
        <v>70000</v>
      </c>
      <c r="T21" s="9"/>
      <c r="U21" s="7"/>
      <c r="V21" s="9"/>
      <c r="W21" s="7"/>
      <c r="X21" s="9"/>
      <c r="Y21" s="7"/>
      <c r="Z21" s="9"/>
      <c r="AA21" s="36"/>
      <c r="AB21" s="9"/>
      <c r="AC21" s="7"/>
      <c r="AD21" s="37"/>
      <c r="AE21" s="7"/>
      <c r="AF21" s="9"/>
    </row>
    <row r="22" spans="1:32">
      <c r="A22" s="9">
        <v>11</v>
      </c>
      <c r="B22" s="20" t="s">
        <v>459</v>
      </c>
      <c r="C22" s="20"/>
      <c r="D22" s="20"/>
      <c r="E22" s="20"/>
      <c r="F22" s="20"/>
      <c r="G22" s="20"/>
      <c r="H22" s="20"/>
      <c r="I22" s="7"/>
      <c r="J22" s="7"/>
      <c r="K22" s="7"/>
      <c r="L22" s="9"/>
      <c r="M22" s="7"/>
      <c r="N22" s="9"/>
      <c r="O22" s="7"/>
      <c r="P22" s="9"/>
      <c r="Q22" s="7"/>
      <c r="R22" s="9"/>
      <c r="S22" s="7"/>
      <c r="T22" s="9"/>
      <c r="U22" s="7"/>
      <c r="V22" s="9"/>
      <c r="W22" s="7">
        <v>20000</v>
      </c>
      <c r="X22" s="9"/>
      <c r="Y22" s="7">
        <v>4</v>
      </c>
      <c r="Z22" s="9"/>
      <c r="AA22" s="36"/>
      <c r="AB22" s="9"/>
      <c r="AC22" s="7">
        <v>45</v>
      </c>
      <c r="AD22" s="37"/>
      <c r="AE22" s="7">
        <v>12250</v>
      </c>
      <c r="AF22" s="9"/>
    </row>
    <row r="23" spans="1:32">
      <c r="A23" s="9">
        <v>12</v>
      </c>
      <c r="B23" s="20" t="s">
        <v>277</v>
      </c>
      <c r="C23" s="20"/>
      <c r="D23" s="20"/>
      <c r="E23" s="20"/>
      <c r="F23" s="20"/>
      <c r="G23" s="20"/>
      <c r="H23" s="20"/>
      <c r="I23" s="7"/>
      <c r="J23" s="7"/>
      <c r="K23" s="7"/>
      <c r="L23" s="9"/>
      <c r="M23" s="7"/>
      <c r="N23" s="9"/>
      <c r="O23" s="7"/>
      <c r="P23" s="9"/>
      <c r="Q23" s="7"/>
      <c r="R23" s="9"/>
      <c r="S23" s="7"/>
      <c r="T23" s="9"/>
      <c r="U23" s="7"/>
      <c r="V23" s="9"/>
      <c r="W23" s="7">
        <f>4150+3000+200</f>
        <v>7350</v>
      </c>
      <c r="X23" s="9"/>
      <c r="Y23" s="7"/>
      <c r="Z23" s="9"/>
      <c r="AA23" s="36"/>
      <c r="AB23" s="9"/>
      <c r="AC23" s="7"/>
      <c r="AD23" s="37"/>
      <c r="AE23" s="7"/>
      <c r="AF23" s="9"/>
    </row>
    <row r="24" spans="1:32" ht="31.5">
      <c r="A24" s="9">
        <v>13</v>
      </c>
      <c r="B24" s="20" t="s">
        <v>460</v>
      </c>
      <c r="C24" s="20"/>
      <c r="D24" s="20"/>
      <c r="E24" s="20"/>
      <c r="F24" s="20"/>
      <c r="G24" s="20"/>
      <c r="H24" s="20"/>
      <c r="I24" s="7"/>
      <c r="J24" s="7"/>
      <c r="K24" s="7"/>
      <c r="L24" s="9"/>
      <c r="M24" s="7"/>
      <c r="N24" s="9"/>
      <c r="O24" s="7"/>
      <c r="P24" s="9"/>
      <c r="Q24" s="7"/>
      <c r="R24" s="9"/>
      <c r="S24" s="7"/>
      <c r="T24" s="9"/>
      <c r="U24" s="7"/>
      <c r="V24" s="9"/>
      <c r="W24" s="7"/>
      <c r="X24" s="9"/>
      <c r="Y24" s="7"/>
      <c r="Z24" s="9"/>
      <c r="AA24" s="36"/>
      <c r="AB24" s="9"/>
      <c r="AC24" s="7"/>
      <c r="AD24" s="37"/>
      <c r="AE24" s="7">
        <v>6000</v>
      </c>
      <c r="AF24" s="9"/>
    </row>
    <row r="25" spans="1:32" ht="31.5">
      <c r="A25" s="9">
        <v>14</v>
      </c>
      <c r="B25" s="20" t="s">
        <v>461</v>
      </c>
      <c r="C25" s="20"/>
      <c r="D25" s="20"/>
      <c r="E25" s="20"/>
      <c r="F25" s="20"/>
      <c r="G25" s="20"/>
      <c r="H25" s="20"/>
      <c r="I25" s="7"/>
      <c r="J25" s="7"/>
      <c r="K25" s="7"/>
      <c r="L25" s="9"/>
      <c r="M25" s="7"/>
      <c r="N25" s="9"/>
      <c r="O25" s="7"/>
      <c r="P25" s="9"/>
      <c r="Q25" s="7"/>
      <c r="R25" s="9"/>
      <c r="S25" s="7"/>
      <c r="T25" s="9"/>
      <c r="U25" s="7"/>
      <c r="V25" s="9"/>
      <c r="W25" s="7"/>
      <c r="X25" s="9"/>
      <c r="Y25" s="7"/>
      <c r="Z25" s="9"/>
      <c r="AA25" s="36"/>
      <c r="AB25" s="9"/>
      <c r="AC25" s="7"/>
      <c r="AD25" s="37"/>
      <c r="AE25" s="7">
        <v>6000</v>
      </c>
      <c r="AF25" s="9"/>
    </row>
    <row r="26" spans="1:32" ht="31.5">
      <c r="A26" s="9">
        <v>15</v>
      </c>
      <c r="B26" s="20" t="s">
        <v>462</v>
      </c>
      <c r="C26" s="20"/>
      <c r="D26" s="20"/>
      <c r="E26" s="20"/>
      <c r="F26" s="20"/>
      <c r="G26" s="20"/>
      <c r="H26" s="20"/>
      <c r="I26" s="7"/>
      <c r="J26" s="7"/>
      <c r="K26" s="7"/>
      <c r="L26" s="9"/>
      <c r="M26" s="7"/>
      <c r="N26" s="9"/>
      <c r="O26" s="7"/>
      <c r="P26" s="9"/>
      <c r="Q26" s="7"/>
      <c r="R26" s="9"/>
      <c r="S26" s="7"/>
      <c r="T26" s="9"/>
      <c r="U26" s="7"/>
      <c r="V26" s="9"/>
      <c r="W26" s="7"/>
      <c r="X26" s="9"/>
      <c r="Y26" s="7"/>
      <c r="Z26" s="9"/>
      <c r="AA26" s="36"/>
      <c r="AB26" s="9"/>
      <c r="AC26" s="7"/>
      <c r="AD26" s="37"/>
      <c r="AE26" s="7">
        <v>4500</v>
      </c>
      <c r="AF26" s="9"/>
    </row>
    <row r="27" spans="1:32">
      <c r="A27" s="9">
        <v>16</v>
      </c>
      <c r="B27" s="20" t="s">
        <v>463</v>
      </c>
      <c r="C27" s="20"/>
      <c r="D27" s="20"/>
      <c r="E27" s="20"/>
      <c r="F27" s="20"/>
      <c r="G27" s="20"/>
      <c r="H27" s="20"/>
      <c r="I27" s="7"/>
      <c r="J27" s="7"/>
      <c r="K27" s="7"/>
      <c r="L27" s="9"/>
      <c r="M27" s="7"/>
      <c r="N27" s="9"/>
      <c r="O27" s="7"/>
      <c r="P27" s="9"/>
      <c r="Q27" s="7"/>
      <c r="R27" s="9"/>
      <c r="S27" s="7"/>
      <c r="T27" s="9"/>
      <c r="U27" s="7"/>
      <c r="V27" s="9"/>
      <c r="W27" s="7">
        <v>10000</v>
      </c>
      <c r="X27" s="9"/>
      <c r="Y27" s="7"/>
      <c r="Z27" s="9"/>
      <c r="AA27" s="36"/>
      <c r="AB27" s="9"/>
      <c r="AC27" s="7"/>
      <c r="AD27" s="37"/>
      <c r="AE27" s="7">
        <v>6000</v>
      </c>
      <c r="AF27" s="9"/>
    </row>
    <row r="28" spans="1:32">
      <c r="A28" s="9">
        <v>17</v>
      </c>
      <c r="B28" s="20" t="s">
        <v>464</v>
      </c>
      <c r="C28" s="20"/>
      <c r="D28" s="20"/>
      <c r="E28" s="20"/>
      <c r="F28" s="20"/>
      <c r="G28" s="20"/>
      <c r="H28" s="20"/>
      <c r="I28" s="7"/>
      <c r="J28" s="7"/>
      <c r="K28" s="7"/>
      <c r="L28" s="9"/>
      <c r="M28" s="7">
        <v>100000</v>
      </c>
      <c r="N28" s="9"/>
      <c r="O28" s="7">
        <v>15000</v>
      </c>
      <c r="P28" s="9"/>
      <c r="Q28" s="7">
        <v>10000</v>
      </c>
      <c r="R28" s="9"/>
      <c r="S28" s="7">
        <v>70000</v>
      </c>
      <c r="T28" s="9"/>
      <c r="U28" s="7"/>
      <c r="V28" s="9"/>
      <c r="W28" s="7"/>
      <c r="X28" s="9"/>
      <c r="Y28" s="7"/>
      <c r="Z28" s="9"/>
      <c r="AA28" s="36"/>
      <c r="AB28" s="9"/>
      <c r="AC28" s="7"/>
      <c r="AD28" s="37"/>
      <c r="AE28" s="7"/>
      <c r="AF28" s="9"/>
    </row>
    <row r="29" spans="1:32">
      <c r="A29" s="9">
        <v>18</v>
      </c>
      <c r="B29" s="9" t="s">
        <v>465</v>
      </c>
      <c r="C29" s="20"/>
      <c r="D29" s="20"/>
      <c r="E29" s="20"/>
      <c r="F29" s="20"/>
      <c r="G29" s="20"/>
      <c r="H29" s="20"/>
      <c r="I29" s="7"/>
      <c r="J29" s="7"/>
      <c r="K29" s="7"/>
      <c r="L29" s="9"/>
      <c r="M29" s="7"/>
      <c r="N29" s="9"/>
      <c r="O29" s="7"/>
      <c r="P29" s="9"/>
      <c r="Q29" s="7"/>
      <c r="R29" s="9"/>
      <c r="S29" s="7"/>
      <c r="T29" s="9"/>
      <c r="U29" s="7"/>
      <c r="V29" s="9"/>
      <c r="W29" s="7">
        <v>100000</v>
      </c>
      <c r="X29" s="9"/>
      <c r="Y29" s="7"/>
      <c r="Z29" s="9"/>
      <c r="AA29" s="36"/>
      <c r="AB29" s="9"/>
      <c r="AC29" s="7"/>
      <c r="AD29" s="37"/>
      <c r="AE29" s="7"/>
      <c r="AF29" s="9"/>
    </row>
    <row r="30" spans="1:32">
      <c r="A30" s="9">
        <v>19</v>
      </c>
      <c r="B30" s="9" t="s">
        <v>466</v>
      </c>
      <c r="C30" s="20"/>
      <c r="D30" s="20"/>
      <c r="E30" s="20"/>
      <c r="F30" s="20"/>
      <c r="G30" s="20"/>
      <c r="H30" s="20"/>
      <c r="I30" s="7"/>
      <c r="J30" s="7"/>
      <c r="K30" s="7"/>
      <c r="L30" s="9"/>
      <c r="M30" s="7"/>
      <c r="N30" s="9"/>
      <c r="O30" s="7"/>
      <c r="P30" s="9"/>
      <c r="Q30" s="7"/>
      <c r="R30" s="9"/>
      <c r="S30" s="7"/>
      <c r="T30" s="9"/>
      <c r="U30" s="7"/>
      <c r="V30" s="9"/>
      <c r="W30" s="7">
        <v>7000</v>
      </c>
      <c r="X30" s="9"/>
      <c r="Y30" s="7"/>
      <c r="Z30" s="9"/>
      <c r="AA30" s="36"/>
      <c r="AB30" s="9"/>
      <c r="AC30" s="7"/>
      <c r="AD30" s="37"/>
      <c r="AE30" s="7"/>
      <c r="AF30" s="9"/>
    </row>
    <row r="31" spans="1:32">
      <c r="A31" s="9">
        <v>20</v>
      </c>
      <c r="B31" s="9" t="s">
        <v>467</v>
      </c>
      <c r="C31" s="9"/>
      <c r="D31" s="9"/>
      <c r="E31" s="9"/>
      <c r="F31" s="9"/>
      <c r="G31" s="9"/>
      <c r="H31" s="9"/>
      <c r="I31" s="7"/>
      <c r="J31" s="7"/>
      <c r="K31" s="7"/>
      <c r="L31" s="9"/>
      <c r="M31" s="7"/>
      <c r="N31" s="9"/>
      <c r="O31" s="7"/>
      <c r="P31" s="9"/>
      <c r="Q31" s="7"/>
      <c r="R31" s="9"/>
      <c r="S31" s="7"/>
      <c r="T31" s="9"/>
      <c r="U31" s="7"/>
      <c r="V31" s="9"/>
      <c r="W31" s="7">
        <v>20000</v>
      </c>
      <c r="X31" s="9"/>
      <c r="Y31" s="7"/>
      <c r="Z31" s="9"/>
      <c r="AA31" s="36"/>
      <c r="AB31" s="9"/>
      <c r="AC31" s="7"/>
      <c r="AD31" s="37"/>
      <c r="AE31" s="7"/>
      <c r="AF31" s="9"/>
    </row>
    <row r="32" spans="1:32">
      <c r="A32" s="9">
        <v>21</v>
      </c>
      <c r="B32" s="9" t="s">
        <v>468</v>
      </c>
      <c r="C32" s="9"/>
      <c r="D32" s="9"/>
      <c r="E32" s="9"/>
      <c r="F32" s="9"/>
      <c r="G32" s="9"/>
      <c r="H32" s="9"/>
      <c r="I32" s="7"/>
      <c r="J32" s="7"/>
      <c r="K32" s="7"/>
      <c r="L32" s="9"/>
      <c r="M32" s="7"/>
      <c r="N32" s="9"/>
      <c r="O32" s="7"/>
      <c r="P32" s="9"/>
      <c r="Q32" s="7"/>
      <c r="R32" s="9"/>
      <c r="S32" s="7"/>
      <c r="T32" s="9"/>
      <c r="U32" s="7"/>
      <c r="V32" s="9"/>
      <c r="W32" s="7">
        <v>8000</v>
      </c>
      <c r="X32" s="9"/>
      <c r="Y32" s="7"/>
      <c r="Z32" s="9"/>
      <c r="AA32" s="36"/>
      <c r="AB32" s="9"/>
      <c r="AC32" s="7"/>
      <c r="AD32" s="37"/>
      <c r="AE32" s="7"/>
      <c r="AF32" s="9"/>
    </row>
    <row r="33" spans="1:32">
      <c r="A33" s="9">
        <v>22</v>
      </c>
      <c r="B33" s="9" t="s">
        <v>469</v>
      </c>
      <c r="C33" s="9"/>
      <c r="D33" s="9"/>
      <c r="E33" s="9"/>
      <c r="F33" s="9"/>
      <c r="G33" s="9"/>
      <c r="H33" s="9"/>
      <c r="I33" s="7"/>
      <c r="J33" s="7"/>
      <c r="K33" s="7">
        <v>50</v>
      </c>
      <c r="L33" s="9"/>
      <c r="M33" s="7"/>
      <c r="N33" s="9"/>
      <c r="O33" s="7"/>
      <c r="P33" s="9"/>
      <c r="Q33" s="7"/>
      <c r="R33" s="9"/>
      <c r="S33" s="7"/>
      <c r="T33" s="9"/>
      <c r="U33" s="7"/>
      <c r="V33" s="9"/>
      <c r="W33" s="7"/>
      <c r="X33" s="9"/>
      <c r="Y33" s="7"/>
      <c r="Z33" s="9"/>
      <c r="AA33" s="36"/>
      <c r="AB33" s="9"/>
      <c r="AC33" s="7"/>
      <c r="AD33" s="37"/>
      <c r="AE33" s="7"/>
      <c r="AF33" s="9"/>
    </row>
    <row r="34" spans="1:32">
      <c r="A34" s="9">
        <v>23</v>
      </c>
      <c r="B34" s="9" t="s">
        <v>470</v>
      </c>
      <c r="C34" s="9"/>
      <c r="D34" s="9"/>
      <c r="E34" s="9"/>
      <c r="F34" s="9"/>
      <c r="G34" s="9"/>
      <c r="H34" s="9"/>
      <c r="I34" s="7"/>
      <c r="J34" s="7"/>
      <c r="K34" s="7"/>
      <c r="L34" s="9"/>
      <c r="M34" s="7"/>
      <c r="N34" s="9"/>
      <c r="O34" s="7"/>
      <c r="P34" s="9"/>
      <c r="Q34" s="7"/>
      <c r="R34" s="9"/>
      <c r="S34" s="7"/>
      <c r="T34" s="9"/>
      <c r="U34" s="7"/>
      <c r="V34" s="9"/>
      <c r="W34" s="7"/>
      <c r="X34" s="9"/>
      <c r="Y34" s="7"/>
      <c r="Z34" s="9"/>
      <c r="AA34" s="36">
        <v>100</v>
      </c>
      <c r="AB34" s="9"/>
      <c r="AC34" s="7"/>
      <c r="AD34" s="37"/>
      <c r="AE34" s="7"/>
      <c r="AF34" s="9"/>
    </row>
    <row r="35" spans="1:32">
      <c r="A35" s="9">
        <v>24</v>
      </c>
      <c r="B35" s="9" t="s">
        <v>471</v>
      </c>
      <c r="C35" s="9"/>
      <c r="D35" s="9"/>
      <c r="E35" s="9"/>
      <c r="F35" s="9"/>
      <c r="G35" s="9"/>
      <c r="H35" s="9"/>
      <c r="I35" s="7"/>
      <c r="J35" s="7"/>
      <c r="K35" s="7"/>
      <c r="L35" s="9"/>
      <c r="M35" s="7"/>
      <c r="N35" s="9"/>
      <c r="O35" s="7"/>
      <c r="P35" s="9"/>
      <c r="Q35" s="7"/>
      <c r="R35" s="9"/>
      <c r="S35" s="7"/>
      <c r="T35" s="9"/>
      <c r="U35" s="7">
        <v>40000</v>
      </c>
      <c r="V35" s="9"/>
      <c r="W35" s="7"/>
      <c r="X35" s="9"/>
      <c r="Y35" s="7"/>
      <c r="Z35" s="9"/>
      <c r="AA35" s="36"/>
      <c r="AB35" s="9"/>
      <c r="AC35" s="7"/>
      <c r="AD35" s="37"/>
      <c r="AE35" s="7"/>
      <c r="AF35" s="9"/>
    </row>
    <row r="36" spans="1:32">
      <c r="A36" s="9">
        <v>25</v>
      </c>
      <c r="B36" s="9" t="s">
        <v>472</v>
      </c>
      <c r="C36" s="9"/>
      <c r="D36" s="9"/>
      <c r="E36" s="9"/>
      <c r="F36" s="9"/>
      <c r="G36" s="9"/>
      <c r="H36" s="9"/>
      <c r="I36" s="7"/>
      <c r="J36" s="7"/>
      <c r="K36" s="7"/>
      <c r="L36" s="9"/>
      <c r="M36" s="7"/>
      <c r="N36" s="9"/>
      <c r="O36" s="7"/>
      <c r="P36" s="9"/>
      <c r="Q36" s="7"/>
      <c r="R36" s="9"/>
      <c r="S36" s="7"/>
      <c r="T36" s="9"/>
      <c r="U36" s="7">
        <v>2000</v>
      </c>
      <c r="V36" s="9"/>
      <c r="W36" s="7"/>
      <c r="X36" s="9"/>
      <c r="Y36" s="7"/>
      <c r="Z36" s="9"/>
      <c r="AA36" s="36"/>
      <c r="AB36" s="9"/>
      <c r="AC36" s="7"/>
      <c r="AD36" s="37"/>
      <c r="AE36" s="7"/>
      <c r="AF36" s="9"/>
    </row>
    <row r="37" spans="1:32">
      <c r="A37" s="9">
        <v>26</v>
      </c>
      <c r="B37" s="9" t="s">
        <v>473</v>
      </c>
      <c r="C37" s="9"/>
      <c r="D37" s="9"/>
      <c r="E37" s="9"/>
      <c r="F37" s="9"/>
      <c r="G37" s="9"/>
      <c r="H37" s="9"/>
      <c r="I37" s="7"/>
      <c r="J37" s="7"/>
      <c r="K37" s="7"/>
      <c r="L37" s="9"/>
      <c r="M37" s="7"/>
      <c r="N37" s="9"/>
      <c r="O37" s="7"/>
      <c r="P37" s="9"/>
      <c r="Q37" s="7"/>
      <c r="R37" s="9"/>
      <c r="S37" s="7"/>
      <c r="T37" s="9"/>
      <c r="U37" s="7"/>
      <c r="V37" s="9"/>
      <c r="W37" s="7"/>
      <c r="X37" s="9"/>
      <c r="Y37" s="7"/>
      <c r="Z37" s="9"/>
      <c r="AA37" s="36"/>
      <c r="AB37" s="9"/>
      <c r="AC37" s="7">
        <v>7.8</v>
      </c>
      <c r="AD37" s="37"/>
      <c r="AE37" s="7"/>
      <c r="AF37" s="9"/>
    </row>
    <row r="38" spans="1:32" s="4" customFormat="1">
      <c r="A38" s="33" t="s">
        <v>407</v>
      </c>
      <c r="B38" s="33" t="s">
        <v>474</v>
      </c>
      <c r="C38" s="33"/>
      <c r="D38" s="33"/>
      <c r="E38" s="33"/>
      <c r="F38" s="33"/>
      <c r="G38" s="33"/>
      <c r="H38" s="33"/>
      <c r="I38" s="34"/>
      <c r="J38" s="34"/>
      <c r="K38" s="34"/>
      <c r="L38" s="33"/>
      <c r="M38" s="34"/>
      <c r="N38" s="33"/>
      <c r="O38" s="34"/>
      <c r="P38" s="33"/>
      <c r="Q38" s="34"/>
      <c r="R38" s="33"/>
      <c r="S38" s="34"/>
      <c r="T38" s="33"/>
      <c r="U38" s="34"/>
      <c r="V38" s="33"/>
      <c r="W38" s="34"/>
      <c r="X38" s="33"/>
      <c r="Y38" s="34"/>
      <c r="Z38" s="33"/>
      <c r="AA38" s="35"/>
      <c r="AB38" s="33"/>
      <c r="AC38" s="34"/>
      <c r="AD38" s="33"/>
      <c r="AE38" s="34"/>
      <c r="AF38" s="33"/>
    </row>
    <row r="39" spans="1:32">
      <c r="A39" s="9">
        <v>1</v>
      </c>
      <c r="B39" s="9" t="s">
        <v>475</v>
      </c>
      <c r="C39" s="9"/>
      <c r="D39" s="9"/>
      <c r="E39" s="9"/>
      <c r="F39" s="9"/>
      <c r="G39" s="9"/>
      <c r="H39" s="9"/>
      <c r="I39" s="7"/>
      <c r="J39" s="7"/>
      <c r="K39" s="7">
        <v>15000</v>
      </c>
      <c r="L39" s="9"/>
      <c r="M39" s="7"/>
      <c r="N39" s="9"/>
      <c r="O39" s="7"/>
      <c r="P39" s="9"/>
      <c r="Q39" s="7"/>
      <c r="R39" s="9"/>
      <c r="S39" s="7"/>
      <c r="T39" s="9"/>
      <c r="U39" s="7">
        <v>29000</v>
      </c>
      <c r="V39" s="9"/>
      <c r="W39" s="7">
        <f>20000+30000+60000</f>
        <v>110000</v>
      </c>
      <c r="X39" s="9"/>
      <c r="Y39" s="7"/>
      <c r="Z39" s="9"/>
      <c r="AA39" s="36"/>
      <c r="AB39" s="9"/>
      <c r="AC39" s="7"/>
      <c r="AD39" s="37"/>
      <c r="AE39" s="7"/>
      <c r="AF39" s="9"/>
    </row>
    <row r="40" spans="1:32">
      <c r="A40" s="9">
        <v>2</v>
      </c>
      <c r="B40" s="20" t="s">
        <v>476</v>
      </c>
      <c r="C40" s="20"/>
      <c r="D40" s="20"/>
      <c r="E40" s="20"/>
      <c r="F40" s="20"/>
      <c r="G40" s="20"/>
      <c r="H40" s="20"/>
      <c r="I40" s="7"/>
      <c r="J40" s="7"/>
      <c r="K40" s="7"/>
      <c r="L40" s="9"/>
      <c r="M40" s="7"/>
      <c r="N40" s="9"/>
      <c r="O40" s="7"/>
      <c r="P40" s="9"/>
      <c r="Q40" s="7"/>
      <c r="R40" s="9"/>
      <c r="S40" s="7"/>
      <c r="T40" s="9"/>
      <c r="U40" s="7"/>
      <c r="V40" s="9"/>
      <c r="W40" s="7">
        <v>15000</v>
      </c>
      <c r="X40" s="9"/>
      <c r="Y40" s="7"/>
      <c r="Z40" s="9"/>
      <c r="AA40" s="36"/>
      <c r="AB40" s="9"/>
      <c r="AC40" s="7"/>
      <c r="AD40" s="37"/>
      <c r="AE40" s="7"/>
      <c r="AF40" s="9"/>
    </row>
    <row r="41" spans="1:32">
      <c r="A41" s="9">
        <v>3</v>
      </c>
      <c r="B41" s="9" t="s">
        <v>477</v>
      </c>
      <c r="C41" s="9"/>
      <c r="D41" s="9"/>
      <c r="E41" s="9"/>
      <c r="F41" s="9"/>
      <c r="G41" s="9"/>
      <c r="H41" s="9"/>
      <c r="I41" s="7"/>
      <c r="J41" s="7"/>
      <c r="K41" s="7"/>
      <c r="L41" s="9"/>
      <c r="M41" s="7"/>
      <c r="N41" s="9"/>
      <c r="O41" s="7"/>
      <c r="P41" s="9"/>
      <c r="Q41" s="7"/>
      <c r="R41" s="9"/>
      <c r="S41" s="7"/>
      <c r="T41" s="9"/>
      <c r="U41" s="7"/>
      <c r="V41" s="9"/>
      <c r="W41" s="7">
        <v>15000</v>
      </c>
      <c r="X41" s="9"/>
      <c r="Y41" s="7"/>
      <c r="Z41" s="9"/>
      <c r="AA41" s="36"/>
      <c r="AB41" s="9"/>
      <c r="AC41" s="7"/>
      <c r="AD41" s="37"/>
      <c r="AE41" s="7"/>
      <c r="AF41" s="9"/>
    </row>
    <row r="42" spans="1:32">
      <c r="A42" s="9">
        <v>4</v>
      </c>
      <c r="B42" s="9" t="s">
        <v>478</v>
      </c>
      <c r="C42" s="9"/>
      <c r="D42" s="9"/>
      <c r="E42" s="9"/>
      <c r="F42" s="9"/>
      <c r="G42" s="9"/>
      <c r="H42" s="9"/>
      <c r="I42" s="7"/>
      <c r="J42" s="7"/>
      <c r="K42" s="7"/>
      <c r="L42" s="9"/>
      <c r="M42" s="7"/>
      <c r="N42" s="9"/>
      <c r="O42" s="7"/>
      <c r="P42" s="9"/>
      <c r="Q42" s="7"/>
      <c r="R42" s="9"/>
      <c r="S42" s="7"/>
      <c r="T42" s="9"/>
      <c r="U42" s="7"/>
      <c r="V42" s="9"/>
      <c r="W42" s="7">
        <v>15000</v>
      </c>
      <c r="X42" s="9"/>
      <c r="Y42" s="7"/>
      <c r="Z42" s="9"/>
      <c r="AA42" s="36"/>
      <c r="AB42" s="9"/>
      <c r="AC42" s="7"/>
      <c r="AD42" s="37"/>
      <c r="AE42" s="7"/>
      <c r="AF42" s="9"/>
    </row>
    <row r="43" spans="1:32">
      <c r="A43" s="9">
        <v>5</v>
      </c>
      <c r="B43" s="9" t="s">
        <v>479</v>
      </c>
      <c r="C43" s="9"/>
      <c r="D43" s="9"/>
      <c r="E43" s="9"/>
      <c r="F43" s="9"/>
      <c r="G43" s="9"/>
      <c r="H43" s="9"/>
      <c r="I43" s="7"/>
      <c r="J43" s="7"/>
      <c r="K43" s="7"/>
      <c r="L43" s="9"/>
      <c r="M43" s="7"/>
      <c r="N43" s="9"/>
      <c r="O43" s="7"/>
      <c r="P43" s="9"/>
      <c r="Q43" s="7"/>
      <c r="R43" s="9"/>
      <c r="S43" s="7"/>
      <c r="T43" s="9"/>
      <c r="U43" s="7"/>
      <c r="V43" s="9"/>
      <c r="W43" s="7">
        <v>15000</v>
      </c>
      <c r="X43" s="9"/>
      <c r="Y43" s="7"/>
      <c r="Z43" s="9"/>
      <c r="AA43" s="36"/>
      <c r="AB43" s="9"/>
      <c r="AC43" s="7"/>
      <c r="AD43" s="37"/>
      <c r="AE43" s="7"/>
      <c r="AF43" s="9"/>
    </row>
    <row r="44" spans="1:32">
      <c r="A44" s="9">
        <v>6</v>
      </c>
      <c r="B44" s="9" t="s">
        <v>480</v>
      </c>
      <c r="C44" s="9"/>
      <c r="D44" s="9"/>
      <c r="E44" s="9"/>
      <c r="F44" s="9"/>
      <c r="G44" s="9"/>
      <c r="H44" s="9"/>
      <c r="I44" s="7"/>
      <c r="J44" s="7"/>
      <c r="K44" s="7">
        <v>20000</v>
      </c>
      <c r="L44" s="9"/>
      <c r="M44" s="7"/>
      <c r="N44" s="9"/>
      <c r="O44" s="7"/>
      <c r="P44" s="9"/>
      <c r="Q44" s="7"/>
      <c r="R44" s="9"/>
      <c r="S44" s="7"/>
      <c r="T44" s="9"/>
      <c r="U44" s="7"/>
      <c r="V44" s="9"/>
      <c r="W44" s="7">
        <v>15000</v>
      </c>
      <c r="X44" s="9"/>
      <c r="Y44" s="7"/>
      <c r="Z44" s="9"/>
      <c r="AA44" s="36">
        <v>200</v>
      </c>
      <c r="AB44" s="9"/>
      <c r="AC44" s="7"/>
      <c r="AD44" s="37"/>
      <c r="AE44" s="7"/>
      <c r="AF44" s="9"/>
    </row>
    <row r="45" spans="1:32">
      <c r="A45" s="9">
        <v>7</v>
      </c>
      <c r="B45" s="9" t="s">
        <v>481</v>
      </c>
      <c r="C45" s="9"/>
      <c r="D45" s="9"/>
      <c r="E45" s="9"/>
      <c r="F45" s="9"/>
      <c r="G45" s="9"/>
      <c r="H45" s="9"/>
      <c r="I45" s="7"/>
      <c r="J45" s="7"/>
      <c r="K45" s="7"/>
      <c r="L45" s="9"/>
      <c r="M45" s="7"/>
      <c r="N45" s="9"/>
      <c r="O45" s="7"/>
      <c r="P45" s="9"/>
      <c r="Q45" s="7"/>
      <c r="R45" s="9"/>
      <c r="S45" s="7"/>
      <c r="T45" s="9"/>
      <c r="U45" s="7"/>
      <c r="V45" s="9"/>
      <c r="W45" s="7">
        <v>15000</v>
      </c>
      <c r="X45" s="9"/>
      <c r="Y45" s="7"/>
      <c r="Z45" s="9"/>
      <c r="AA45" s="36"/>
      <c r="AB45" s="9"/>
      <c r="AC45" s="7"/>
      <c r="AD45" s="37"/>
      <c r="AE45" s="7"/>
      <c r="AF45" s="9"/>
    </row>
    <row r="46" spans="1:32">
      <c r="A46" s="9">
        <v>8</v>
      </c>
      <c r="B46" s="9" t="s">
        <v>482</v>
      </c>
      <c r="C46" s="9"/>
      <c r="D46" s="9"/>
      <c r="E46" s="9"/>
      <c r="F46" s="9"/>
      <c r="G46" s="9"/>
      <c r="H46" s="9"/>
      <c r="I46" s="7"/>
      <c r="J46" s="7"/>
      <c r="K46" s="7"/>
      <c r="L46" s="9"/>
      <c r="M46" s="7"/>
      <c r="N46" s="9"/>
      <c r="O46" s="7"/>
      <c r="P46" s="9"/>
      <c r="Q46" s="7"/>
      <c r="R46" s="9"/>
      <c r="S46" s="7"/>
      <c r="T46" s="9"/>
      <c r="U46" s="7"/>
      <c r="V46" s="9"/>
      <c r="W46" s="7">
        <v>14000</v>
      </c>
      <c r="X46" s="9"/>
      <c r="Y46" s="7"/>
      <c r="Z46" s="9"/>
      <c r="AA46" s="36"/>
      <c r="AB46" s="9"/>
      <c r="AC46" s="7"/>
      <c r="AD46" s="37"/>
      <c r="AE46" s="7"/>
      <c r="AF46" s="9"/>
    </row>
    <row r="47" spans="1:32">
      <c r="A47" s="9">
        <v>9</v>
      </c>
      <c r="B47" s="9" t="s">
        <v>483</v>
      </c>
      <c r="C47" s="9"/>
      <c r="D47" s="9"/>
      <c r="E47" s="9"/>
      <c r="F47" s="9"/>
      <c r="G47" s="9"/>
      <c r="H47" s="9"/>
      <c r="I47" s="7"/>
      <c r="J47" s="7"/>
      <c r="K47" s="7">
        <v>15000</v>
      </c>
      <c r="L47" s="9"/>
      <c r="M47" s="7"/>
      <c r="N47" s="9"/>
      <c r="O47" s="7"/>
      <c r="P47" s="9"/>
      <c r="Q47" s="7"/>
      <c r="R47" s="9"/>
      <c r="S47" s="7"/>
      <c r="T47" s="9"/>
      <c r="U47" s="7"/>
      <c r="V47" s="9"/>
      <c r="W47" s="7">
        <f>12000+32000</f>
        <v>44000</v>
      </c>
      <c r="X47" s="9"/>
      <c r="Y47" s="7"/>
      <c r="Z47" s="9"/>
      <c r="AA47" s="36"/>
      <c r="AB47" s="9"/>
      <c r="AC47" s="7"/>
      <c r="AD47" s="37"/>
      <c r="AE47" s="7"/>
      <c r="AF47" s="9"/>
    </row>
    <row r="48" spans="1:32">
      <c r="A48" s="9">
        <v>10</v>
      </c>
      <c r="B48" s="9" t="s">
        <v>484</v>
      </c>
      <c r="C48" s="9"/>
      <c r="D48" s="9"/>
      <c r="E48" s="9"/>
      <c r="F48" s="9"/>
      <c r="G48" s="9"/>
      <c r="H48" s="9"/>
      <c r="I48" s="7"/>
      <c r="J48" s="7"/>
      <c r="K48" s="7"/>
      <c r="L48" s="9"/>
      <c r="M48" s="7"/>
      <c r="N48" s="9"/>
      <c r="O48" s="7"/>
      <c r="P48" s="9"/>
      <c r="Q48" s="7"/>
      <c r="R48" s="9"/>
      <c r="S48" s="7"/>
      <c r="T48" s="9"/>
      <c r="U48" s="7"/>
      <c r="V48" s="9"/>
      <c r="W48" s="7">
        <v>10000</v>
      </c>
      <c r="X48" s="9"/>
      <c r="Y48" s="7"/>
      <c r="Z48" s="9"/>
      <c r="AA48" s="36"/>
      <c r="AB48" s="9"/>
      <c r="AC48" s="7"/>
      <c r="AD48" s="37"/>
      <c r="AE48" s="7"/>
      <c r="AF48" s="9"/>
    </row>
    <row r="49" spans="1:32">
      <c r="A49" s="9">
        <v>11</v>
      </c>
      <c r="B49" s="9" t="s">
        <v>485</v>
      </c>
      <c r="C49" s="9"/>
      <c r="D49" s="9"/>
      <c r="E49" s="9"/>
      <c r="F49" s="9"/>
      <c r="G49" s="9"/>
      <c r="H49" s="9"/>
      <c r="I49" s="7"/>
      <c r="J49" s="7"/>
      <c r="K49" s="7"/>
      <c r="L49" s="9"/>
      <c r="M49" s="7"/>
      <c r="N49" s="9"/>
      <c r="O49" s="7"/>
      <c r="P49" s="9"/>
      <c r="Q49" s="7"/>
      <c r="R49" s="9"/>
      <c r="S49" s="7"/>
      <c r="T49" s="9"/>
      <c r="U49" s="7"/>
      <c r="V49" s="9"/>
      <c r="W49" s="7">
        <v>10000</v>
      </c>
      <c r="X49" s="9"/>
      <c r="Y49" s="7"/>
      <c r="Z49" s="9"/>
      <c r="AA49" s="36"/>
      <c r="AB49" s="9"/>
      <c r="AC49" s="7"/>
      <c r="AD49" s="37"/>
      <c r="AE49" s="7"/>
      <c r="AF49" s="9"/>
    </row>
    <row r="50" spans="1:32">
      <c r="A50" s="9">
        <v>12</v>
      </c>
      <c r="B50" s="9" t="s">
        <v>486</v>
      </c>
      <c r="C50" s="9"/>
      <c r="D50" s="9"/>
      <c r="E50" s="9"/>
      <c r="F50" s="9"/>
      <c r="G50" s="9"/>
      <c r="H50" s="9"/>
      <c r="I50" s="7"/>
      <c r="J50" s="7"/>
      <c r="K50" s="7"/>
      <c r="L50" s="9"/>
      <c r="M50" s="7"/>
      <c r="N50" s="9"/>
      <c r="O50" s="7"/>
      <c r="P50" s="9"/>
      <c r="Q50" s="7"/>
      <c r="R50" s="9"/>
      <c r="S50" s="7"/>
      <c r="T50" s="9"/>
      <c r="U50" s="7"/>
      <c r="V50" s="9"/>
      <c r="W50" s="7">
        <v>20000</v>
      </c>
      <c r="X50" s="9"/>
      <c r="Y50" s="7"/>
      <c r="Z50" s="9"/>
      <c r="AA50" s="36"/>
      <c r="AB50" s="9"/>
      <c r="AC50" s="7"/>
      <c r="AD50" s="37"/>
      <c r="AE50" s="7"/>
      <c r="AF50" s="9"/>
    </row>
    <row r="51" spans="1:32">
      <c r="A51" s="9">
        <v>13</v>
      </c>
      <c r="B51" s="9" t="s">
        <v>487</v>
      </c>
      <c r="C51" s="9"/>
      <c r="D51" s="9"/>
      <c r="E51" s="9"/>
      <c r="F51" s="9"/>
      <c r="G51" s="9"/>
      <c r="H51" s="9"/>
      <c r="I51" s="7"/>
      <c r="J51" s="7"/>
      <c r="K51" s="7"/>
      <c r="L51" s="9"/>
      <c r="M51" s="7"/>
      <c r="N51" s="9"/>
      <c r="O51" s="7"/>
      <c r="P51" s="9"/>
      <c r="Q51" s="7"/>
      <c r="R51" s="9"/>
      <c r="S51" s="7"/>
      <c r="T51" s="9"/>
      <c r="U51" s="7"/>
      <c r="V51" s="9"/>
      <c r="W51" s="7">
        <v>20000</v>
      </c>
      <c r="X51" s="9"/>
      <c r="Y51" s="7"/>
      <c r="Z51" s="9"/>
      <c r="AA51" s="36"/>
      <c r="AB51" s="9"/>
      <c r="AC51" s="7"/>
      <c r="AD51" s="37"/>
      <c r="AE51" s="7"/>
      <c r="AF51" s="9"/>
    </row>
    <row r="52" spans="1:32">
      <c r="A52" s="9">
        <v>14</v>
      </c>
      <c r="B52" s="9" t="s">
        <v>488</v>
      </c>
      <c r="C52" s="9"/>
      <c r="D52" s="9"/>
      <c r="E52" s="9"/>
      <c r="F52" s="9"/>
      <c r="G52" s="9"/>
      <c r="H52" s="9"/>
      <c r="I52" s="7"/>
      <c r="J52" s="7"/>
      <c r="K52" s="7"/>
      <c r="L52" s="9"/>
      <c r="M52" s="7"/>
      <c r="N52" s="9"/>
      <c r="O52" s="7"/>
      <c r="P52" s="9"/>
      <c r="Q52" s="7"/>
      <c r="R52" s="9"/>
      <c r="S52" s="7"/>
      <c r="T52" s="9"/>
      <c r="U52" s="7"/>
      <c r="V52" s="9"/>
      <c r="W52" s="7">
        <v>20000</v>
      </c>
      <c r="X52" s="9"/>
      <c r="Y52" s="7"/>
      <c r="Z52" s="9"/>
      <c r="AA52" s="36"/>
      <c r="AB52" s="9"/>
      <c r="AC52" s="7"/>
      <c r="AD52" s="37"/>
      <c r="AE52" s="7"/>
      <c r="AF52" s="9"/>
    </row>
    <row r="53" spans="1:32">
      <c r="A53" s="9">
        <v>15</v>
      </c>
      <c r="B53" s="9" t="s">
        <v>489</v>
      </c>
      <c r="C53" s="9"/>
      <c r="D53" s="9"/>
      <c r="E53" s="9"/>
      <c r="F53" s="9"/>
      <c r="G53" s="9"/>
      <c r="H53" s="9"/>
      <c r="I53" s="7"/>
      <c r="J53" s="7"/>
      <c r="K53" s="7"/>
      <c r="L53" s="9"/>
      <c r="M53" s="7"/>
      <c r="N53" s="9"/>
      <c r="O53" s="7"/>
      <c r="P53" s="9"/>
      <c r="Q53" s="7"/>
      <c r="R53" s="9"/>
      <c r="S53" s="7"/>
      <c r="T53" s="9"/>
      <c r="U53" s="7"/>
      <c r="V53" s="9"/>
      <c r="W53" s="7">
        <f>320000+95000</f>
        <v>415000</v>
      </c>
      <c r="X53" s="9"/>
      <c r="Y53" s="7"/>
      <c r="Z53" s="9"/>
      <c r="AA53" s="36"/>
      <c r="AB53" s="9"/>
      <c r="AC53" s="7">
        <v>35</v>
      </c>
      <c r="AD53" s="37"/>
      <c r="AE53" s="7"/>
      <c r="AF53" s="9"/>
    </row>
    <row r="54" spans="1:32">
      <c r="A54" s="9">
        <v>16</v>
      </c>
      <c r="B54" s="9" t="s">
        <v>490</v>
      </c>
      <c r="C54" s="9"/>
      <c r="D54" s="9"/>
      <c r="E54" s="9"/>
      <c r="F54" s="9"/>
      <c r="G54" s="9"/>
      <c r="H54" s="9"/>
      <c r="I54" s="7"/>
      <c r="J54" s="7"/>
      <c r="K54" s="7"/>
      <c r="L54" s="9"/>
      <c r="M54" s="7"/>
      <c r="N54" s="9"/>
      <c r="O54" s="7"/>
      <c r="P54" s="9"/>
      <c r="Q54" s="7"/>
      <c r="R54" s="9"/>
      <c r="S54" s="7"/>
      <c r="T54" s="9"/>
      <c r="U54" s="7"/>
      <c r="V54" s="9"/>
      <c r="W54" s="7">
        <v>35000</v>
      </c>
      <c r="X54" s="9"/>
      <c r="Y54" s="7"/>
      <c r="Z54" s="9"/>
      <c r="AA54" s="36"/>
      <c r="AB54" s="9"/>
      <c r="AC54" s="7"/>
      <c r="AD54" s="37"/>
      <c r="AE54" s="7"/>
      <c r="AF54" s="9"/>
    </row>
    <row r="55" spans="1:32">
      <c r="A55" s="9">
        <v>17</v>
      </c>
      <c r="B55" s="9" t="s">
        <v>491</v>
      </c>
      <c r="C55" s="9"/>
      <c r="D55" s="9"/>
      <c r="E55" s="9"/>
      <c r="F55" s="9"/>
      <c r="G55" s="9"/>
      <c r="H55" s="9"/>
      <c r="I55" s="7"/>
      <c r="J55" s="7"/>
      <c r="K55" s="7"/>
      <c r="L55" s="9"/>
      <c r="M55" s="7"/>
      <c r="N55" s="9"/>
      <c r="O55" s="7"/>
      <c r="P55" s="9"/>
      <c r="Q55" s="7"/>
      <c r="R55" s="9"/>
      <c r="S55" s="7"/>
      <c r="T55" s="9"/>
      <c r="U55" s="7">
        <v>84000</v>
      </c>
      <c r="V55" s="9"/>
      <c r="W55" s="7">
        <v>16105</v>
      </c>
      <c r="X55" s="9"/>
      <c r="Y55" s="7"/>
      <c r="Z55" s="9"/>
      <c r="AA55" s="36"/>
      <c r="AB55" s="9"/>
      <c r="AC55" s="7"/>
      <c r="AD55" s="37"/>
      <c r="AE55" s="7"/>
      <c r="AF55" s="9"/>
    </row>
    <row r="56" spans="1:32">
      <c r="A56" s="9">
        <v>18</v>
      </c>
      <c r="B56" s="9" t="s">
        <v>492</v>
      </c>
      <c r="C56" s="9"/>
      <c r="D56" s="9"/>
      <c r="E56" s="9"/>
      <c r="F56" s="9"/>
      <c r="G56" s="9"/>
      <c r="H56" s="9"/>
      <c r="I56" s="12"/>
      <c r="J56" s="12"/>
      <c r="K56" s="12"/>
      <c r="L56" s="9"/>
      <c r="M56" s="12"/>
      <c r="N56" s="9"/>
      <c r="O56" s="12"/>
      <c r="P56" s="9"/>
      <c r="Q56" s="12"/>
      <c r="R56" s="9"/>
      <c r="S56" s="12"/>
      <c r="T56" s="9"/>
      <c r="U56" s="12"/>
      <c r="V56" s="9"/>
      <c r="W56" s="12"/>
      <c r="X56" s="9"/>
      <c r="Y56" s="12"/>
      <c r="Z56" s="9"/>
      <c r="AA56" s="36">
        <v>3</v>
      </c>
      <c r="AB56" s="9"/>
      <c r="AC56" s="12"/>
      <c r="AD56" s="9"/>
      <c r="AE56" s="12"/>
      <c r="AF56" s="9"/>
    </row>
    <row r="57" spans="1:32">
      <c r="A57" s="9">
        <v>19</v>
      </c>
      <c r="B57" s="9" t="s">
        <v>493</v>
      </c>
      <c r="C57" s="9"/>
      <c r="D57" s="9"/>
      <c r="E57" s="9"/>
      <c r="F57" s="9"/>
      <c r="G57" s="9"/>
      <c r="H57" s="9"/>
      <c r="I57" s="7"/>
      <c r="J57" s="7"/>
      <c r="K57" s="7"/>
      <c r="L57" s="9"/>
      <c r="M57" s="7"/>
      <c r="N57" s="9"/>
      <c r="O57" s="7"/>
      <c r="P57" s="9"/>
      <c r="Q57" s="7"/>
      <c r="R57" s="9"/>
      <c r="S57" s="7"/>
      <c r="T57" s="9"/>
      <c r="U57" s="7"/>
      <c r="V57" s="9"/>
      <c r="W57" s="7"/>
      <c r="X57" s="9"/>
      <c r="Y57" s="7"/>
      <c r="Z57" s="9"/>
      <c r="AA57" s="36">
        <v>15</v>
      </c>
      <c r="AB57" s="9"/>
      <c r="AC57" s="7"/>
      <c r="AD57" s="37"/>
      <c r="AE57" s="7"/>
      <c r="AF57" s="9"/>
    </row>
    <row r="58" spans="1:32">
      <c r="A58" s="9">
        <v>20</v>
      </c>
      <c r="B58" s="9" t="s">
        <v>494</v>
      </c>
      <c r="C58" s="9"/>
      <c r="D58" s="9"/>
      <c r="E58" s="9"/>
      <c r="F58" s="9"/>
      <c r="G58" s="9"/>
      <c r="H58" s="9"/>
      <c r="I58" s="7"/>
      <c r="J58" s="7"/>
      <c r="K58" s="7"/>
      <c r="L58" s="9"/>
      <c r="M58" s="7"/>
      <c r="N58" s="9"/>
      <c r="O58" s="7"/>
      <c r="P58" s="9"/>
      <c r="Q58" s="7"/>
      <c r="R58" s="9"/>
      <c r="S58" s="7"/>
      <c r="T58" s="9"/>
      <c r="U58" s="7"/>
      <c r="V58" s="9"/>
      <c r="W58" s="7"/>
      <c r="X58" s="9"/>
      <c r="Y58" s="7"/>
      <c r="Z58" s="9"/>
      <c r="AA58" s="36">
        <v>5</v>
      </c>
      <c r="AB58" s="9"/>
      <c r="AC58" s="7"/>
      <c r="AD58" s="37"/>
      <c r="AE58" s="7"/>
      <c r="AF58" s="9"/>
    </row>
    <row r="59" spans="1:32">
      <c r="A59" s="9">
        <v>21</v>
      </c>
      <c r="B59" s="9" t="s">
        <v>495</v>
      </c>
      <c r="C59" s="9"/>
      <c r="D59" s="9"/>
      <c r="E59" s="9"/>
      <c r="F59" s="9"/>
      <c r="G59" s="9"/>
      <c r="H59" s="9"/>
      <c r="I59" s="7"/>
      <c r="J59" s="7"/>
      <c r="K59" s="7"/>
      <c r="L59" s="9"/>
      <c r="M59" s="7"/>
      <c r="N59" s="9"/>
      <c r="O59" s="7"/>
      <c r="P59" s="9"/>
      <c r="Q59" s="7"/>
      <c r="R59" s="9"/>
      <c r="S59" s="7"/>
      <c r="T59" s="9"/>
      <c r="U59" s="7"/>
      <c r="V59" s="9"/>
      <c r="W59" s="7"/>
      <c r="X59" s="9"/>
      <c r="Y59" s="7"/>
      <c r="Z59" s="9"/>
      <c r="AA59" s="36">
        <v>5</v>
      </c>
      <c r="AB59" s="9"/>
      <c r="AC59" s="7"/>
      <c r="AD59" s="37"/>
      <c r="AE59" s="7"/>
      <c r="AF59" s="9"/>
    </row>
    <row r="60" spans="1:32">
      <c r="A60" s="9">
        <v>22</v>
      </c>
      <c r="B60" s="9" t="s">
        <v>496</v>
      </c>
      <c r="C60" s="9"/>
      <c r="D60" s="9"/>
      <c r="E60" s="9"/>
      <c r="F60" s="9"/>
      <c r="G60" s="9"/>
      <c r="H60" s="9"/>
      <c r="I60" s="7"/>
      <c r="J60" s="7"/>
      <c r="K60" s="7"/>
      <c r="L60" s="9"/>
      <c r="M60" s="7"/>
      <c r="N60" s="9"/>
      <c r="O60" s="7"/>
      <c r="P60" s="9"/>
      <c r="Q60" s="7"/>
      <c r="R60" s="9"/>
      <c r="S60" s="7"/>
      <c r="T60" s="9"/>
      <c r="U60" s="7"/>
      <c r="V60" s="9"/>
      <c r="W60" s="7"/>
      <c r="X60" s="9"/>
      <c r="Y60" s="7"/>
      <c r="Z60" s="9"/>
      <c r="AA60" s="36">
        <v>10</v>
      </c>
      <c r="AB60" s="9"/>
      <c r="AC60" s="7"/>
      <c r="AD60" s="37"/>
      <c r="AE60" s="7"/>
      <c r="AF60" s="9"/>
    </row>
    <row r="61" spans="1:32">
      <c r="A61" s="9">
        <v>23</v>
      </c>
      <c r="B61" s="9" t="s">
        <v>497</v>
      </c>
      <c r="C61" s="9"/>
      <c r="D61" s="9"/>
      <c r="E61" s="9"/>
      <c r="F61" s="9"/>
      <c r="G61" s="9"/>
      <c r="H61" s="9"/>
      <c r="I61" s="7"/>
      <c r="J61" s="7"/>
      <c r="K61" s="7"/>
      <c r="L61" s="9"/>
      <c r="M61" s="7"/>
      <c r="N61" s="9"/>
      <c r="O61" s="7"/>
      <c r="P61" s="9"/>
      <c r="Q61" s="7"/>
      <c r="R61" s="9"/>
      <c r="S61" s="7"/>
      <c r="T61" s="9"/>
      <c r="U61" s="7"/>
      <c r="V61" s="9"/>
      <c r="W61" s="7"/>
      <c r="X61" s="9"/>
      <c r="Y61" s="7"/>
      <c r="Z61" s="9"/>
      <c r="AA61" s="36">
        <v>3</v>
      </c>
      <c r="AB61" s="9"/>
      <c r="AC61" s="7"/>
      <c r="AD61" s="37"/>
      <c r="AE61" s="7"/>
      <c r="AF61" s="9"/>
    </row>
    <row r="62" spans="1:32">
      <c r="A62" s="9">
        <v>24</v>
      </c>
      <c r="B62" s="9" t="s">
        <v>498</v>
      </c>
      <c r="C62" s="9"/>
      <c r="D62" s="9"/>
      <c r="E62" s="9"/>
      <c r="F62" s="9"/>
      <c r="G62" s="9"/>
      <c r="H62" s="9"/>
      <c r="I62" s="7"/>
      <c r="J62" s="7"/>
      <c r="K62" s="7"/>
      <c r="L62" s="9"/>
      <c r="M62" s="7"/>
      <c r="N62" s="9"/>
      <c r="O62" s="7"/>
      <c r="P62" s="9"/>
      <c r="Q62" s="7"/>
      <c r="R62" s="9"/>
      <c r="S62" s="7"/>
      <c r="T62" s="9"/>
      <c r="U62" s="7"/>
      <c r="V62" s="9"/>
      <c r="W62" s="7"/>
      <c r="X62" s="9"/>
      <c r="Y62" s="7"/>
      <c r="Z62" s="9"/>
      <c r="AA62" s="36">
        <v>84</v>
      </c>
      <c r="AB62" s="9"/>
      <c r="AC62" s="7"/>
      <c r="AD62" s="37"/>
      <c r="AE62" s="7"/>
      <c r="AF62" s="9"/>
    </row>
    <row r="63" spans="1:32">
      <c r="A63" s="9">
        <v>25</v>
      </c>
      <c r="B63" s="9" t="s">
        <v>499</v>
      </c>
      <c r="C63" s="9"/>
      <c r="D63" s="9"/>
      <c r="E63" s="9"/>
      <c r="F63" s="9"/>
      <c r="G63" s="9"/>
      <c r="H63" s="9"/>
      <c r="I63" s="7"/>
      <c r="J63" s="7"/>
      <c r="K63" s="7"/>
      <c r="L63" s="9"/>
      <c r="M63" s="7"/>
      <c r="N63" s="9"/>
      <c r="O63" s="7"/>
      <c r="P63" s="9"/>
      <c r="Q63" s="7"/>
      <c r="R63" s="9"/>
      <c r="S63" s="7"/>
      <c r="T63" s="9"/>
      <c r="U63" s="7"/>
      <c r="V63" s="9"/>
      <c r="W63" s="7"/>
      <c r="X63" s="9"/>
      <c r="Y63" s="7"/>
      <c r="Z63" s="9"/>
      <c r="AA63" s="36">
        <v>5</v>
      </c>
      <c r="AB63" s="9"/>
      <c r="AC63" s="7"/>
      <c r="AD63" s="37"/>
      <c r="AE63" s="7"/>
      <c r="AF63" s="9"/>
    </row>
    <row r="64" spans="1:32">
      <c r="A64" s="9">
        <v>26</v>
      </c>
      <c r="B64" s="9" t="s">
        <v>500</v>
      </c>
      <c r="C64" s="9"/>
      <c r="D64" s="9"/>
      <c r="E64" s="9"/>
      <c r="F64" s="9"/>
      <c r="G64" s="9"/>
      <c r="H64" s="9"/>
      <c r="I64" s="7"/>
      <c r="J64" s="7"/>
      <c r="K64" s="7"/>
      <c r="L64" s="9"/>
      <c r="M64" s="7"/>
      <c r="N64" s="9"/>
      <c r="O64" s="7"/>
      <c r="P64" s="9"/>
      <c r="Q64" s="7"/>
      <c r="R64" s="9"/>
      <c r="S64" s="7"/>
      <c r="T64" s="9"/>
      <c r="U64" s="7"/>
      <c r="V64" s="9"/>
      <c r="W64" s="7"/>
      <c r="X64" s="9"/>
      <c r="Y64" s="7"/>
      <c r="Z64" s="9"/>
      <c r="AA64" s="36">
        <v>10</v>
      </c>
      <c r="AB64" s="9"/>
      <c r="AC64" s="7"/>
      <c r="AD64" s="37"/>
      <c r="AE64" s="7"/>
      <c r="AF64" s="9"/>
    </row>
    <row r="65" spans="1:32">
      <c r="A65" s="9">
        <v>27</v>
      </c>
      <c r="B65" s="9" t="s">
        <v>501</v>
      </c>
      <c r="C65" s="9"/>
      <c r="D65" s="9"/>
      <c r="E65" s="9"/>
      <c r="F65" s="9"/>
      <c r="G65" s="9"/>
      <c r="H65" s="9"/>
      <c r="I65" s="7"/>
      <c r="J65" s="7"/>
      <c r="K65" s="7"/>
      <c r="L65" s="9"/>
      <c r="M65" s="7"/>
      <c r="N65" s="9"/>
      <c r="O65" s="7"/>
      <c r="P65" s="9"/>
      <c r="Q65" s="7"/>
      <c r="R65" s="9"/>
      <c r="S65" s="7"/>
      <c r="T65" s="9"/>
      <c r="U65" s="7"/>
      <c r="V65" s="9"/>
      <c r="W65" s="7"/>
      <c r="X65" s="9"/>
      <c r="Y65" s="7"/>
      <c r="Z65" s="9"/>
      <c r="AA65" s="36">
        <v>5</v>
      </c>
      <c r="AB65" s="9"/>
      <c r="AC65" s="7"/>
      <c r="AD65" s="37"/>
      <c r="AE65" s="7"/>
      <c r="AF65" s="9"/>
    </row>
    <row r="66" spans="1:32">
      <c r="A66" s="9">
        <v>28</v>
      </c>
      <c r="B66" s="9" t="s">
        <v>502</v>
      </c>
      <c r="C66" s="9"/>
      <c r="D66" s="9"/>
      <c r="E66" s="9"/>
      <c r="F66" s="9"/>
      <c r="G66" s="9"/>
      <c r="H66" s="9"/>
      <c r="I66" s="7"/>
      <c r="J66" s="7"/>
      <c r="K66" s="7"/>
      <c r="L66" s="9"/>
      <c r="M66" s="7"/>
      <c r="N66" s="9"/>
      <c r="O66" s="7"/>
      <c r="P66" s="9"/>
      <c r="Q66" s="7"/>
      <c r="R66" s="9"/>
      <c r="S66" s="7"/>
      <c r="T66" s="9"/>
      <c r="U66" s="7"/>
      <c r="V66" s="9"/>
      <c r="W66" s="7"/>
      <c r="X66" s="9"/>
      <c r="Y66" s="7"/>
      <c r="Z66" s="9"/>
      <c r="AA66" s="36">
        <v>5</v>
      </c>
      <c r="AB66" s="9"/>
      <c r="AC66" s="7"/>
      <c r="AD66" s="37"/>
      <c r="AE66" s="7"/>
      <c r="AF66" s="9"/>
    </row>
    <row r="67" spans="1:32">
      <c r="A67" s="9">
        <v>29</v>
      </c>
      <c r="B67" s="9" t="s">
        <v>503</v>
      </c>
      <c r="C67" s="9"/>
      <c r="D67" s="9"/>
      <c r="E67" s="9"/>
      <c r="F67" s="9"/>
      <c r="G67" s="9"/>
      <c r="H67" s="9"/>
      <c r="I67" s="7"/>
      <c r="J67" s="7"/>
      <c r="K67" s="7"/>
      <c r="L67" s="9"/>
      <c r="M67" s="7"/>
      <c r="N67" s="9"/>
      <c r="O67" s="7"/>
      <c r="P67" s="9"/>
      <c r="Q67" s="7"/>
      <c r="R67" s="9"/>
      <c r="S67" s="7"/>
      <c r="T67" s="9"/>
      <c r="U67" s="7"/>
      <c r="V67" s="9"/>
      <c r="W67" s="7"/>
      <c r="X67" s="9"/>
      <c r="Y67" s="7"/>
      <c r="Z67" s="9"/>
      <c r="AA67" s="36">
        <v>5</v>
      </c>
      <c r="AB67" s="9"/>
      <c r="AC67" s="7"/>
      <c r="AD67" s="37"/>
      <c r="AE67" s="7"/>
      <c r="AF67" s="9"/>
    </row>
    <row r="68" spans="1:32">
      <c r="A68" s="9">
        <v>30</v>
      </c>
      <c r="B68" s="9" t="s">
        <v>504</v>
      </c>
      <c r="C68" s="9"/>
      <c r="D68" s="9"/>
      <c r="E68" s="9"/>
      <c r="F68" s="9"/>
      <c r="G68" s="9"/>
      <c r="H68" s="9"/>
      <c r="I68" s="7"/>
      <c r="J68" s="7"/>
      <c r="K68" s="7"/>
      <c r="L68" s="9"/>
      <c r="M68" s="7"/>
      <c r="N68" s="9"/>
      <c r="O68" s="7"/>
      <c r="P68" s="9"/>
      <c r="Q68" s="7"/>
      <c r="R68" s="9"/>
      <c r="S68" s="7"/>
      <c r="T68" s="9"/>
      <c r="U68" s="7"/>
      <c r="V68" s="9"/>
      <c r="W68" s="7"/>
      <c r="X68" s="9"/>
      <c r="Y68" s="7"/>
      <c r="Z68" s="9"/>
      <c r="AA68" s="36">
        <v>5</v>
      </c>
      <c r="AB68" s="9"/>
      <c r="AC68" s="7"/>
      <c r="AD68" s="37"/>
      <c r="AE68" s="7"/>
      <c r="AF68" s="9"/>
    </row>
    <row r="69" spans="1:32">
      <c r="A69" s="9">
        <v>31</v>
      </c>
      <c r="B69" s="9" t="s">
        <v>505</v>
      </c>
      <c r="C69" s="9"/>
      <c r="D69" s="9"/>
      <c r="E69" s="9"/>
      <c r="F69" s="9"/>
      <c r="G69" s="9"/>
      <c r="H69" s="9"/>
      <c r="I69" s="7"/>
      <c r="J69" s="7"/>
      <c r="K69" s="7"/>
      <c r="L69" s="9"/>
      <c r="M69" s="7"/>
      <c r="N69" s="9"/>
      <c r="O69" s="7"/>
      <c r="P69" s="9"/>
      <c r="Q69" s="7"/>
      <c r="R69" s="9"/>
      <c r="S69" s="7"/>
      <c r="T69" s="9"/>
      <c r="U69" s="7"/>
      <c r="V69" s="9"/>
      <c r="W69" s="7"/>
      <c r="X69" s="9"/>
      <c r="Y69" s="7"/>
      <c r="Z69" s="9"/>
      <c r="AA69" s="36">
        <v>10</v>
      </c>
      <c r="AB69" s="9"/>
      <c r="AC69" s="7"/>
      <c r="AD69" s="37"/>
      <c r="AE69" s="7"/>
      <c r="AF69" s="9"/>
    </row>
    <row r="70" spans="1:32">
      <c r="A70" s="9">
        <v>32</v>
      </c>
      <c r="B70" s="9" t="s">
        <v>506</v>
      </c>
      <c r="C70" s="9"/>
      <c r="D70" s="9"/>
      <c r="E70" s="9"/>
      <c r="F70" s="9"/>
      <c r="G70" s="9"/>
      <c r="H70" s="9"/>
      <c r="I70" s="7"/>
      <c r="J70" s="7"/>
      <c r="K70" s="7"/>
      <c r="L70" s="9"/>
      <c r="M70" s="7"/>
      <c r="N70" s="9"/>
      <c r="O70" s="7"/>
      <c r="P70" s="9"/>
      <c r="Q70" s="7"/>
      <c r="R70" s="9"/>
      <c r="S70" s="7"/>
      <c r="T70" s="9"/>
      <c r="U70" s="7"/>
      <c r="V70" s="9"/>
      <c r="W70" s="7"/>
      <c r="X70" s="9"/>
      <c r="Y70" s="7"/>
      <c r="Z70" s="9"/>
      <c r="AA70" s="36">
        <v>5</v>
      </c>
      <c r="AB70" s="9"/>
      <c r="AC70" s="7"/>
      <c r="AD70" s="37"/>
      <c r="AE70" s="7"/>
      <c r="AF70" s="9"/>
    </row>
    <row r="71" spans="1:32">
      <c r="A71" s="9">
        <v>33</v>
      </c>
      <c r="B71" s="9" t="s">
        <v>507</v>
      </c>
      <c r="C71" s="9"/>
      <c r="D71" s="9"/>
      <c r="E71" s="9"/>
      <c r="F71" s="9"/>
      <c r="G71" s="9"/>
      <c r="H71" s="9"/>
      <c r="I71" s="7"/>
      <c r="J71" s="7"/>
      <c r="K71" s="7"/>
      <c r="L71" s="9"/>
      <c r="M71" s="7"/>
      <c r="N71" s="9"/>
      <c r="O71" s="7"/>
      <c r="P71" s="9"/>
      <c r="Q71" s="7"/>
      <c r="R71" s="9"/>
      <c r="S71" s="7"/>
      <c r="T71" s="9"/>
      <c r="U71" s="7"/>
      <c r="V71" s="9"/>
      <c r="W71" s="7"/>
      <c r="X71" s="9"/>
      <c r="Y71" s="7"/>
      <c r="Z71" s="9"/>
      <c r="AA71" s="36">
        <v>20</v>
      </c>
      <c r="AB71" s="9"/>
      <c r="AC71" s="7"/>
      <c r="AD71" s="37"/>
      <c r="AE71" s="7"/>
      <c r="AF71" s="9"/>
    </row>
    <row r="72" spans="1:32">
      <c r="A72" s="9">
        <v>34</v>
      </c>
      <c r="B72" s="9" t="s">
        <v>508</v>
      </c>
      <c r="C72" s="9"/>
      <c r="D72" s="9"/>
      <c r="E72" s="9"/>
      <c r="F72" s="9"/>
      <c r="G72" s="9"/>
      <c r="H72" s="9"/>
      <c r="I72" s="7"/>
      <c r="J72" s="7"/>
      <c r="K72" s="7"/>
      <c r="L72" s="9"/>
      <c r="M72" s="7"/>
      <c r="N72" s="9"/>
      <c r="O72" s="7"/>
      <c r="P72" s="9"/>
      <c r="Q72" s="7"/>
      <c r="R72" s="9"/>
      <c r="S72" s="7"/>
      <c r="T72" s="9"/>
      <c r="U72" s="7"/>
      <c r="V72" s="9"/>
      <c r="W72" s="7"/>
      <c r="X72" s="9"/>
      <c r="Y72" s="7"/>
      <c r="Z72" s="9"/>
      <c r="AA72" s="36">
        <v>5</v>
      </c>
      <c r="AB72" s="9"/>
      <c r="AC72" s="7"/>
      <c r="AD72" s="37"/>
      <c r="AE72" s="7"/>
      <c r="AF72" s="9"/>
    </row>
    <row r="73" spans="1:32">
      <c r="A73" s="9">
        <v>35</v>
      </c>
      <c r="B73" s="9" t="s">
        <v>509</v>
      </c>
      <c r="C73" s="9"/>
      <c r="D73" s="9"/>
      <c r="E73" s="9"/>
      <c r="F73" s="9"/>
      <c r="G73" s="9"/>
      <c r="H73" s="9"/>
      <c r="I73" s="7"/>
      <c r="J73" s="7"/>
      <c r="K73" s="7"/>
      <c r="L73" s="9"/>
      <c r="M73" s="7"/>
      <c r="N73" s="9"/>
      <c r="O73" s="7"/>
      <c r="P73" s="9"/>
      <c r="Q73" s="7"/>
      <c r="R73" s="9"/>
      <c r="S73" s="7"/>
      <c r="T73" s="9"/>
      <c r="U73" s="7"/>
      <c r="V73" s="9"/>
      <c r="W73" s="7"/>
      <c r="X73" s="9"/>
      <c r="Y73" s="7">
        <v>3</v>
      </c>
      <c r="Z73" s="9"/>
      <c r="AA73" s="36"/>
      <c r="AB73" s="9"/>
      <c r="AC73" s="7"/>
      <c r="AD73" s="37"/>
      <c r="AE73" s="7"/>
      <c r="AF73" s="9"/>
    </row>
    <row r="74" spans="1:32">
      <c r="A74" s="9">
        <v>36</v>
      </c>
      <c r="B74" s="9" t="s">
        <v>510</v>
      </c>
      <c r="C74" s="9"/>
      <c r="D74" s="9"/>
      <c r="E74" s="9"/>
      <c r="F74" s="9"/>
      <c r="G74" s="9"/>
      <c r="H74" s="9"/>
      <c r="I74" s="7"/>
      <c r="J74" s="7"/>
      <c r="K74" s="7"/>
      <c r="L74" s="9"/>
      <c r="M74" s="7"/>
      <c r="N74" s="9"/>
      <c r="O74" s="7"/>
      <c r="P74" s="9"/>
      <c r="Q74" s="7"/>
      <c r="R74" s="9"/>
      <c r="S74" s="7"/>
      <c r="T74" s="9"/>
      <c r="U74" s="7"/>
      <c r="V74" s="9"/>
      <c r="W74" s="7">
        <v>10000</v>
      </c>
      <c r="X74" s="9"/>
      <c r="Y74" s="7"/>
      <c r="Z74" s="9"/>
      <c r="AA74" s="36"/>
      <c r="AB74" s="9"/>
      <c r="AC74" s="7"/>
      <c r="AD74" s="37"/>
      <c r="AE74" s="7"/>
      <c r="AF74" s="9"/>
    </row>
    <row r="75" spans="1:32">
      <c r="A75" s="9">
        <v>37</v>
      </c>
      <c r="B75" s="9" t="s">
        <v>511</v>
      </c>
      <c r="C75" s="9"/>
      <c r="D75" s="9"/>
      <c r="E75" s="9"/>
      <c r="F75" s="9"/>
      <c r="G75" s="9"/>
      <c r="H75" s="9"/>
      <c r="I75" s="7"/>
      <c r="J75" s="7"/>
      <c r="K75" s="7"/>
      <c r="L75" s="9"/>
      <c r="M75" s="7"/>
      <c r="N75" s="9"/>
      <c r="O75" s="7"/>
      <c r="P75" s="9"/>
      <c r="Q75" s="7"/>
      <c r="R75" s="9"/>
      <c r="S75" s="7"/>
      <c r="T75" s="9"/>
      <c r="U75" s="7">
        <v>20000</v>
      </c>
      <c r="V75" s="9"/>
      <c r="W75" s="7">
        <v>29200</v>
      </c>
      <c r="X75" s="9"/>
      <c r="Y75" s="7"/>
      <c r="Z75" s="9"/>
      <c r="AA75" s="36"/>
      <c r="AB75" s="9"/>
      <c r="AC75" s="7"/>
      <c r="AD75" s="37"/>
      <c r="AE75" s="7"/>
      <c r="AF75" s="9"/>
    </row>
    <row r="76" spans="1:32">
      <c r="A76" s="9">
        <v>38</v>
      </c>
      <c r="B76" s="9" t="s">
        <v>512</v>
      </c>
      <c r="C76" s="9"/>
      <c r="D76" s="9"/>
      <c r="E76" s="9"/>
      <c r="F76" s="9"/>
      <c r="G76" s="9"/>
      <c r="H76" s="9"/>
      <c r="I76" s="7"/>
      <c r="J76" s="7"/>
      <c r="K76" s="7">
        <v>10000</v>
      </c>
      <c r="L76" s="9"/>
      <c r="M76" s="7"/>
      <c r="N76" s="9"/>
      <c r="O76" s="7"/>
      <c r="P76" s="9"/>
      <c r="Q76" s="7"/>
      <c r="R76" s="9"/>
      <c r="S76" s="7"/>
      <c r="T76" s="9"/>
      <c r="U76" s="7"/>
      <c r="V76" s="9"/>
      <c r="W76" s="7">
        <v>20000</v>
      </c>
      <c r="X76" s="9"/>
      <c r="Y76" s="7"/>
      <c r="Z76" s="9"/>
      <c r="AA76" s="36"/>
      <c r="AB76" s="9"/>
      <c r="AC76" s="7"/>
      <c r="AD76" s="37"/>
      <c r="AE76" s="7"/>
      <c r="AF76" s="9"/>
    </row>
    <row r="77" spans="1:32">
      <c r="A77" s="9">
        <v>39</v>
      </c>
      <c r="B77" s="9" t="s">
        <v>513</v>
      </c>
      <c r="C77" s="9"/>
      <c r="D77" s="9"/>
      <c r="E77" s="9"/>
      <c r="F77" s="9"/>
      <c r="G77" s="9"/>
      <c r="H77" s="9"/>
      <c r="I77" s="7"/>
      <c r="J77" s="7"/>
      <c r="K77" s="7">
        <v>6000</v>
      </c>
      <c r="L77" s="9"/>
      <c r="M77" s="7"/>
      <c r="N77" s="9"/>
      <c r="O77" s="7"/>
      <c r="P77" s="9"/>
      <c r="Q77" s="7"/>
      <c r="R77" s="9"/>
      <c r="S77" s="7"/>
      <c r="T77" s="9"/>
      <c r="U77" s="7"/>
      <c r="V77" s="9"/>
      <c r="W77" s="7"/>
      <c r="X77" s="9"/>
      <c r="Y77" s="7"/>
      <c r="Z77" s="9"/>
      <c r="AA77" s="36"/>
      <c r="AB77" s="9"/>
      <c r="AC77" s="7"/>
      <c r="AD77" s="37"/>
      <c r="AE77" s="7"/>
      <c r="AF77" s="9"/>
    </row>
    <row r="78" spans="1:32">
      <c r="A78" s="9">
        <v>40</v>
      </c>
      <c r="B78" s="9" t="s">
        <v>514</v>
      </c>
      <c r="C78" s="9"/>
      <c r="D78" s="9"/>
      <c r="E78" s="9"/>
      <c r="F78" s="9"/>
      <c r="G78" s="9"/>
      <c r="H78" s="9"/>
      <c r="I78" s="7"/>
      <c r="J78" s="7"/>
      <c r="K78" s="7"/>
      <c r="L78" s="9"/>
      <c r="M78" s="7"/>
      <c r="N78" s="9"/>
      <c r="O78" s="7"/>
      <c r="P78" s="9"/>
      <c r="Q78" s="7"/>
      <c r="R78" s="9"/>
      <c r="S78" s="7"/>
      <c r="T78" s="9"/>
      <c r="U78" s="7">
        <v>40000</v>
      </c>
      <c r="V78" s="9"/>
      <c r="W78" s="7"/>
      <c r="X78" s="9"/>
      <c r="Y78" s="7"/>
      <c r="Z78" s="9"/>
      <c r="AA78" s="36"/>
      <c r="AB78" s="9"/>
      <c r="AC78" s="7"/>
      <c r="AD78" s="37"/>
      <c r="AE78" s="7"/>
      <c r="AF78" s="9"/>
    </row>
    <row r="79" spans="1:32">
      <c r="A79" s="9">
        <v>41</v>
      </c>
      <c r="B79" s="9" t="s">
        <v>515</v>
      </c>
      <c r="C79" s="9"/>
      <c r="D79" s="9"/>
      <c r="E79" s="9"/>
      <c r="F79" s="9"/>
      <c r="G79" s="9"/>
      <c r="H79" s="9"/>
      <c r="I79" s="7"/>
      <c r="J79" s="7"/>
      <c r="K79" s="7"/>
      <c r="L79" s="9"/>
      <c r="M79" s="7"/>
      <c r="N79" s="9"/>
      <c r="O79" s="7"/>
      <c r="P79" s="9"/>
      <c r="Q79" s="7"/>
      <c r="R79" s="9"/>
      <c r="S79" s="7"/>
      <c r="T79" s="9"/>
      <c r="U79" s="7">
        <v>10000</v>
      </c>
      <c r="V79" s="9"/>
      <c r="W79" s="7"/>
      <c r="X79" s="9"/>
      <c r="Y79" s="7"/>
      <c r="Z79" s="9"/>
      <c r="AA79" s="36"/>
      <c r="AB79" s="9"/>
      <c r="AC79" s="7"/>
      <c r="AD79" s="37"/>
      <c r="AE79" s="7"/>
      <c r="AF79" s="9"/>
    </row>
    <row r="80" spans="1:32">
      <c r="A80" s="9">
        <v>42</v>
      </c>
      <c r="B80" s="9" t="s">
        <v>516</v>
      </c>
      <c r="C80" s="9"/>
      <c r="D80" s="9"/>
      <c r="E80" s="9"/>
      <c r="F80" s="9"/>
      <c r="G80" s="9"/>
      <c r="H80" s="9"/>
      <c r="I80" s="7"/>
      <c r="J80" s="7"/>
      <c r="K80" s="7"/>
      <c r="L80" s="9"/>
      <c r="M80" s="7"/>
      <c r="N80" s="9"/>
      <c r="O80" s="7"/>
      <c r="P80" s="9"/>
      <c r="Q80" s="7"/>
      <c r="R80" s="9"/>
      <c r="S80" s="7"/>
      <c r="T80" s="9"/>
      <c r="U80" s="7">
        <v>45000</v>
      </c>
      <c r="V80" s="9"/>
      <c r="W80" s="7"/>
      <c r="X80" s="9"/>
      <c r="Y80" s="7"/>
      <c r="Z80" s="9"/>
      <c r="AA80" s="36"/>
      <c r="AB80" s="9"/>
      <c r="AC80" s="7"/>
      <c r="AD80" s="37"/>
      <c r="AE80" s="7"/>
      <c r="AF80" s="9"/>
    </row>
    <row r="83" spans="1:2" s="1" customFormat="1">
      <c r="B83" s="4" t="s">
        <v>414</v>
      </c>
    </row>
    <row r="84" spans="1:2" s="1" customFormat="1">
      <c r="A84" s="1" t="s">
        <v>63</v>
      </c>
      <c r="B84" s="1" t="s">
        <v>415</v>
      </c>
    </row>
  </sheetData>
  <mergeCells count="18">
    <mergeCell ref="W5:X5"/>
    <mergeCell ref="Y5:Z5"/>
    <mergeCell ref="AA5:AB5"/>
    <mergeCell ref="A2:N2"/>
    <mergeCell ref="A4:A5"/>
    <mergeCell ref="B4:B5"/>
    <mergeCell ref="C4:E4"/>
    <mergeCell ref="F4:H4"/>
    <mergeCell ref="I4:AF4"/>
    <mergeCell ref="I5:J5"/>
    <mergeCell ref="K5:L5"/>
    <mergeCell ref="M5:N5"/>
    <mergeCell ref="O5:P5"/>
    <mergeCell ref="AC5:AD5"/>
    <mergeCell ref="AE5:AF5"/>
    <mergeCell ref="Q5:R5"/>
    <mergeCell ref="S5:T5"/>
    <mergeCell ref="U5:V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R76"/>
  <sheetViews>
    <sheetView workbookViewId="0">
      <pane xSplit="4" ySplit="5" topLeftCell="E6" activePane="bottomRight" state="frozen"/>
      <selection pane="topRight" activeCell="E1" sqref="E1"/>
      <selection pane="bottomLeft" activeCell="A6" sqref="A6"/>
      <selection pane="bottomRight" activeCell="M9" sqref="M9"/>
    </sheetView>
  </sheetViews>
  <sheetFormatPr defaultColWidth="8.85546875" defaultRowHeight="15.75"/>
  <cols>
    <col min="1" max="1" width="5.85546875" style="206" customWidth="1"/>
    <col min="2" max="2" width="37.140625" style="207" customWidth="1"/>
    <col min="3" max="3" width="11.28515625" style="207" hidden="1" customWidth="1"/>
    <col min="4" max="4" width="13.140625" style="207" hidden="1" customWidth="1"/>
    <col min="5" max="5" width="14.28515625" style="207" customWidth="1"/>
    <col min="6" max="6" width="12.85546875" style="207" customWidth="1"/>
    <col min="7" max="7" width="13.28515625" style="207" hidden="1" customWidth="1"/>
    <col min="8" max="8" width="15" style="207" hidden="1" customWidth="1"/>
    <col min="9" max="9" width="12.7109375" style="207" hidden="1" customWidth="1"/>
    <col min="10" max="10" width="13.140625" style="207" hidden="1" customWidth="1"/>
    <col min="11" max="11" width="8.7109375" style="207" hidden="1" customWidth="1"/>
    <col min="12" max="12" width="11.28515625" style="207" hidden="1" customWidth="1"/>
    <col min="13" max="13" width="14.140625" style="207" customWidth="1"/>
    <col min="14" max="14" width="13.140625" style="207" customWidth="1"/>
    <col min="15" max="15" width="13.28515625" style="207" customWidth="1"/>
    <col min="16" max="16" width="17.28515625" style="207" customWidth="1"/>
    <col min="17" max="17" width="12.28515625" style="207" bestFit="1" customWidth="1"/>
    <col min="18" max="16384" width="8.85546875" style="207"/>
  </cols>
  <sheetData>
    <row r="1" spans="1:18" ht="46.5" customHeight="1">
      <c r="A1" s="816" t="s">
        <v>653</v>
      </c>
      <c r="B1" s="816"/>
      <c r="C1" s="816"/>
      <c r="D1" s="816"/>
      <c r="E1" s="816"/>
      <c r="F1" s="816"/>
      <c r="G1" s="816"/>
      <c r="H1" s="816"/>
      <c r="I1" s="816"/>
      <c r="J1" s="816"/>
      <c r="K1" s="816"/>
      <c r="L1" s="816"/>
      <c r="M1" s="816"/>
      <c r="N1" s="816"/>
    </row>
    <row r="2" spans="1:18" ht="31.35" customHeight="1">
      <c r="A2" s="813" t="s">
        <v>393</v>
      </c>
      <c r="B2" s="813" t="s">
        <v>394</v>
      </c>
      <c r="C2" s="817" t="s">
        <v>395</v>
      </c>
      <c r="D2" s="817"/>
      <c r="E2" s="818" t="s">
        <v>404</v>
      </c>
      <c r="F2" s="819"/>
      <c r="G2" s="813" t="s">
        <v>396</v>
      </c>
      <c r="H2" s="813"/>
      <c r="I2" s="813" t="s">
        <v>397</v>
      </c>
      <c r="J2" s="813"/>
      <c r="K2" s="813" t="s">
        <v>398</v>
      </c>
      <c r="L2" s="813"/>
      <c r="M2" s="813" t="s">
        <v>659</v>
      </c>
      <c r="N2" s="813"/>
      <c r="O2" s="813" t="s">
        <v>662</v>
      </c>
      <c r="P2" s="813"/>
    </row>
    <row r="3" spans="1:18" s="212" customFormat="1" ht="16.350000000000001" customHeight="1">
      <c r="A3" s="813"/>
      <c r="B3" s="813"/>
      <c r="C3" s="814" t="s">
        <v>53</v>
      </c>
      <c r="D3" s="815" t="s">
        <v>399</v>
      </c>
      <c r="E3" s="820" t="s">
        <v>53</v>
      </c>
      <c r="F3" s="822" t="s">
        <v>399</v>
      </c>
      <c r="G3" s="814" t="s">
        <v>53</v>
      </c>
      <c r="H3" s="815" t="s">
        <v>399</v>
      </c>
      <c r="I3" s="814" t="s">
        <v>53</v>
      </c>
      <c r="J3" s="815" t="s">
        <v>399</v>
      </c>
      <c r="K3" s="814" t="s">
        <v>53</v>
      </c>
      <c r="L3" s="815" t="s">
        <v>399</v>
      </c>
      <c r="M3" s="814" t="s">
        <v>53</v>
      </c>
      <c r="N3" s="815" t="s">
        <v>399</v>
      </c>
      <c r="O3" s="814" t="s">
        <v>53</v>
      </c>
      <c r="P3" s="815" t="s">
        <v>399</v>
      </c>
    </row>
    <row r="4" spans="1:18" s="213" customFormat="1">
      <c r="A4" s="813"/>
      <c r="B4" s="813"/>
      <c r="C4" s="814"/>
      <c r="D4" s="815"/>
      <c r="E4" s="821"/>
      <c r="F4" s="823"/>
      <c r="G4" s="814"/>
      <c r="H4" s="815"/>
      <c r="I4" s="814"/>
      <c r="J4" s="815"/>
      <c r="K4" s="814"/>
      <c r="L4" s="815"/>
      <c r="M4" s="814"/>
      <c r="N4" s="815"/>
      <c r="O4" s="814"/>
      <c r="P4" s="815"/>
    </row>
    <row r="5" spans="1:18" s="206" customFormat="1">
      <c r="A5" s="214">
        <v>1</v>
      </c>
      <c r="B5" s="214">
        <v>2</v>
      </c>
      <c r="C5" s="214">
        <v>1</v>
      </c>
      <c r="D5" s="214">
        <v>2</v>
      </c>
      <c r="E5" s="214">
        <v>3</v>
      </c>
      <c r="F5" s="214">
        <v>4</v>
      </c>
      <c r="G5" s="214">
        <v>5</v>
      </c>
      <c r="H5" s="214">
        <v>6</v>
      </c>
      <c r="I5" s="214" t="s">
        <v>400</v>
      </c>
      <c r="J5" s="214" t="s">
        <v>401</v>
      </c>
      <c r="K5" s="214" t="s">
        <v>402</v>
      </c>
      <c r="L5" s="214" t="s">
        <v>403</v>
      </c>
      <c r="M5" s="214">
        <v>3</v>
      </c>
      <c r="N5" s="214">
        <v>4</v>
      </c>
      <c r="O5" s="214">
        <v>3</v>
      </c>
      <c r="P5" s="214">
        <v>4</v>
      </c>
    </row>
    <row r="6" spans="1:18">
      <c r="A6" s="215"/>
      <c r="B6" s="216" t="s">
        <v>404</v>
      </c>
      <c r="C6" s="12"/>
      <c r="D6" s="12"/>
      <c r="E6" s="13">
        <f>+M6+O6</f>
        <v>324402060</v>
      </c>
      <c r="F6" s="13">
        <f t="shared" ref="F6:F74" si="0">+N6+P6</f>
        <v>2155719</v>
      </c>
      <c r="G6" s="14">
        <f>SUM(G7+G36+G62)</f>
        <v>48754060</v>
      </c>
      <c r="H6" s="14">
        <f>SUM(H7+H36+H62)</f>
        <v>65770.35115296999</v>
      </c>
      <c r="I6" s="14">
        <f>E6-G6</f>
        <v>275648000</v>
      </c>
      <c r="J6" s="14">
        <f>F6-H6</f>
        <v>2089948.64884703</v>
      </c>
      <c r="K6" s="12"/>
      <c r="L6" s="12"/>
      <c r="M6" s="14">
        <f>M7+M36+M62+M69</f>
        <v>239079663</v>
      </c>
      <c r="N6" s="14">
        <f>N7+N36+N62+N69</f>
        <v>1276820</v>
      </c>
      <c r="O6" s="14">
        <f>O7+O36+O62+O69</f>
        <v>85322397</v>
      </c>
      <c r="P6" s="14">
        <f>P7+P36+P62+P69</f>
        <v>878899</v>
      </c>
      <c r="Q6" s="217"/>
    </row>
    <row r="7" spans="1:18">
      <c r="A7" s="215" t="s">
        <v>405</v>
      </c>
      <c r="B7" s="210" t="s">
        <v>406</v>
      </c>
      <c r="C7" s="12"/>
      <c r="D7" s="12"/>
      <c r="E7" s="13">
        <f t="shared" ref="E7:E74" si="1">+M7+O7</f>
        <v>39260</v>
      </c>
      <c r="F7" s="13">
        <f t="shared" si="0"/>
        <v>1527056</v>
      </c>
      <c r="G7" s="14">
        <f>SUM(G17:G32)</f>
        <v>508</v>
      </c>
      <c r="H7" s="12">
        <f>SUM(H17:H32)</f>
        <v>7996.2889329999998</v>
      </c>
      <c r="I7" s="14">
        <f>E7-G7</f>
        <v>38752</v>
      </c>
      <c r="J7" s="14">
        <f>F7-H7</f>
        <v>1519059.7110669999</v>
      </c>
      <c r="K7" s="12"/>
      <c r="L7" s="12"/>
      <c r="M7" s="14">
        <f>SUM(M9:M35)</f>
        <v>11773</v>
      </c>
      <c r="N7" s="14">
        <f>SUM(N9:N35)</f>
        <v>1091632</v>
      </c>
      <c r="O7" s="14">
        <f>SUM(O9:O35)</f>
        <v>27487</v>
      </c>
      <c r="P7" s="14">
        <f>SUM(P9:P35)</f>
        <v>435424</v>
      </c>
      <c r="Q7" s="217"/>
    </row>
    <row r="8" spans="1:18">
      <c r="A8" s="215"/>
      <c r="B8" s="210" t="s">
        <v>681</v>
      </c>
      <c r="C8" s="12"/>
      <c r="D8" s="12"/>
      <c r="E8" s="13">
        <f t="shared" si="1"/>
        <v>0</v>
      </c>
      <c r="F8" s="13">
        <f t="shared" si="0"/>
        <v>0</v>
      </c>
      <c r="G8" s="14"/>
      <c r="H8" s="12"/>
      <c r="I8" s="14"/>
      <c r="J8" s="14"/>
      <c r="K8" s="12"/>
      <c r="L8" s="12"/>
      <c r="M8" s="13"/>
      <c r="N8" s="14"/>
      <c r="O8" s="13"/>
      <c r="P8" s="14"/>
    </row>
    <row r="9" spans="1:18">
      <c r="A9" s="214">
        <v>1</v>
      </c>
      <c r="B9" s="209" t="s">
        <v>660</v>
      </c>
      <c r="C9" s="12"/>
      <c r="D9" s="12"/>
      <c r="E9" s="13">
        <f t="shared" si="1"/>
        <v>2094</v>
      </c>
      <c r="F9" s="13">
        <f t="shared" si="0"/>
        <v>140332</v>
      </c>
      <c r="G9" s="12">
        <v>40</v>
      </c>
      <c r="H9" s="12">
        <v>13451.311615000001</v>
      </c>
      <c r="I9" s="12">
        <v>278</v>
      </c>
      <c r="J9" s="12">
        <v>139254.82079920001</v>
      </c>
      <c r="K9" s="12"/>
      <c r="L9" s="12"/>
      <c r="M9" s="15">
        <v>2094</v>
      </c>
      <c r="N9" s="16">
        <v>140332</v>
      </c>
      <c r="O9" s="15"/>
      <c r="P9" s="16"/>
      <c r="Q9" s="217">
        <f>SUM(M9:M11)</f>
        <v>8706</v>
      </c>
      <c r="R9" s="207">
        <f>6606+2100</f>
        <v>8706</v>
      </c>
    </row>
    <row r="10" spans="1:18">
      <c r="A10" s="214">
        <f>+A9+1</f>
        <v>2</v>
      </c>
      <c r="B10" s="209" t="s">
        <v>661</v>
      </c>
      <c r="C10" s="12"/>
      <c r="D10" s="12"/>
      <c r="E10" s="13">
        <f t="shared" si="1"/>
        <v>4904</v>
      </c>
      <c r="F10" s="13">
        <f t="shared" si="0"/>
        <v>614448</v>
      </c>
      <c r="G10" s="12"/>
      <c r="H10" s="12"/>
      <c r="I10" s="12"/>
      <c r="J10" s="12"/>
      <c r="K10" s="12"/>
      <c r="L10" s="12"/>
      <c r="M10" s="15">
        <v>4512</v>
      </c>
      <c r="N10" s="16">
        <v>454700</v>
      </c>
      <c r="O10" s="15">
        <v>392</v>
      </c>
      <c r="P10" s="16">
        <v>159748</v>
      </c>
    </row>
    <row r="11" spans="1:18" ht="31.5">
      <c r="A11" s="214">
        <f t="shared" ref="A11:A24" si="2">+A10+1</f>
        <v>3</v>
      </c>
      <c r="B11" s="209" t="s">
        <v>10</v>
      </c>
      <c r="C11" s="12"/>
      <c r="D11" s="12"/>
      <c r="E11" s="13">
        <f t="shared" si="1"/>
        <v>2187</v>
      </c>
      <c r="F11" s="13">
        <f t="shared" si="0"/>
        <v>150782</v>
      </c>
      <c r="G11" s="12"/>
      <c r="H11" s="12"/>
      <c r="I11" s="12"/>
      <c r="J11" s="12"/>
      <c r="K11" s="12"/>
      <c r="L11" s="12"/>
      <c r="M11" s="15">
        <v>2100</v>
      </c>
      <c r="N11" s="16">
        <v>146000</v>
      </c>
      <c r="O11" s="15">
        <v>87</v>
      </c>
      <c r="P11" s="16">
        <v>4782</v>
      </c>
    </row>
    <row r="12" spans="1:18">
      <c r="A12" s="214">
        <f t="shared" si="2"/>
        <v>4</v>
      </c>
      <c r="B12" s="209" t="s">
        <v>35</v>
      </c>
      <c r="C12" s="12"/>
      <c r="D12" s="12"/>
      <c r="E12" s="13">
        <f t="shared" si="1"/>
        <v>951</v>
      </c>
      <c r="F12" s="13">
        <f t="shared" si="0"/>
        <v>16498</v>
      </c>
      <c r="G12" s="12"/>
      <c r="H12" s="12"/>
      <c r="I12" s="12"/>
      <c r="J12" s="12"/>
      <c r="K12" s="12"/>
      <c r="L12" s="12"/>
      <c r="M12" s="15">
        <v>530</v>
      </c>
      <c r="N12" s="12"/>
      <c r="O12" s="15">
        <v>421</v>
      </c>
      <c r="P12" s="12">
        <v>16498</v>
      </c>
    </row>
    <row r="13" spans="1:18">
      <c r="A13" s="214">
        <f t="shared" si="2"/>
        <v>5</v>
      </c>
      <c r="B13" s="209" t="s">
        <v>38</v>
      </c>
      <c r="C13" s="12"/>
      <c r="D13" s="12"/>
      <c r="E13" s="13">
        <f t="shared" si="1"/>
        <v>4</v>
      </c>
      <c r="F13" s="13">
        <f t="shared" si="0"/>
        <v>715</v>
      </c>
      <c r="G13" s="12"/>
      <c r="H13" s="12"/>
      <c r="I13" s="12"/>
      <c r="J13" s="12"/>
      <c r="K13" s="12"/>
      <c r="L13" s="12"/>
      <c r="M13" s="15"/>
      <c r="N13" s="12"/>
      <c r="O13" s="15">
        <v>4</v>
      </c>
      <c r="P13" s="12">
        <v>715</v>
      </c>
    </row>
    <row r="14" spans="1:18">
      <c r="A14" s="214">
        <f t="shared" si="2"/>
        <v>6</v>
      </c>
      <c r="B14" s="209" t="s">
        <v>40</v>
      </c>
      <c r="C14" s="12"/>
      <c r="D14" s="12"/>
      <c r="E14" s="13">
        <f t="shared" si="1"/>
        <v>1</v>
      </c>
      <c r="F14" s="13">
        <f t="shared" si="0"/>
        <v>8399</v>
      </c>
      <c r="G14" s="12"/>
      <c r="H14" s="12"/>
      <c r="I14" s="12"/>
      <c r="J14" s="12"/>
      <c r="K14" s="12"/>
      <c r="L14" s="12"/>
      <c r="M14" s="15"/>
      <c r="N14" s="12"/>
      <c r="O14" s="15">
        <v>1</v>
      </c>
      <c r="P14" s="12">
        <v>8399</v>
      </c>
    </row>
    <row r="15" spans="1:18">
      <c r="A15" s="214">
        <f t="shared" si="2"/>
        <v>7</v>
      </c>
      <c r="B15" s="209" t="s">
        <v>33</v>
      </c>
      <c r="C15" s="12"/>
      <c r="D15" s="12"/>
      <c r="E15" s="13">
        <f t="shared" si="1"/>
        <v>110</v>
      </c>
      <c r="F15" s="13">
        <f t="shared" si="0"/>
        <v>1629</v>
      </c>
      <c r="G15" s="12"/>
      <c r="H15" s="12"/>
      <c r="I15" s="12"/>
      <c r="J15" s="12"/>
      <c r="K15" s="12"/>
      <c r="L15" s="12"/>
      <c r="M15" s="15">
        <v>10</v>
      </c>
      <c r="N15" s="12"/>
      <c r="O15" s="15">
        <v>100</v>
      </c>
      <c r="P15" s="12">
        <v>1629</v>
      </c>
    </row>
    <row r="16" spans="1:18">
      <c r="A16" s="214">
        <f t="shared" si="2"/>
        <v>8</v>
      </c>
      <c r="B16" s="209" t="s">
        <v>785</v>
      </c>
      <c r="C16" s="12"/>
      <c r="D16" s="12"/>
      <c r="E16" s="13">
        <f t="shared" ref="E16" si="3">+M16+O16</f>
        <v>267</v>
      </c>
      <c r="F16" s="13">
        <f t="shared" ref="F16" si="4">+N16+P16</f>
        <v>0</v>
      </c>
      <c r="G16" s="12"/>
      <c r="H16" s="12"/>
      <c r="I16" s="12"/>
      <c r="J16" s="12"/>
      <c r="K16" s="12"/>
      <c r="L16" s="12"/>
      <c r="M16" s="15"/>
      <c r="N16" s="12"/>
      <c r="O16" s="15">
        <v>267</v>
      </c>
      <c r="P16" s="12"/>
    </row>
    <row r="17" spans="1:16">
      <c r="A17" s="214">
        <f t="shared" si="2"/>
        <v>9</v>
      </c>
      <c r="B17" s="209" t="s">
        <v>11</v>
      </c>
      <c r="C17" s="12"/>
      <c r="D17" s="12"/>
      <c r="E17" s="13">
        <f t="shared" si="1"/>
        <v>2054</v>
      </c>
      <c r="F17" s="13">
        <f t="shared" si="0"/>
        <v>80100</v>
      </c>
      <c r="G17" s="12">
        <v>500</v>
      </c>
      <c r="H17" s="12">
        <v>7996.2889329999998</v>
      </c>
      <c r="I17" s="12">
        <v>1286</v>
      </c>
      <c r="J17" s="12">
        <v>0</v>
      </c>
      <c r="K17" s="12"/>
      <c r="L17" s="12"/>
      <c r="M17" s="15"/>
      <c r="N17" s="16"/>
      <c r="O17" s="15">
        <v>2054</v>
      </c>
      <c r="P17" s="16">
        <v>80100</v>
      </c>
    </row>
    <row r="18" spans="1:16">
      <c r="A18" s="214">
        <f t="shared" si="2"/>
        <v>10</v>
      </c>
      <c r="B18" s="209" t="s">
        <v>36</v>
      </c>
      <c r="C18" s="12"/>
      <c r="D18" s="12"/>
      <c r="E18" s="13">
        <f t="shared" si="1"/>
        <v>21100</v>
      </c>
      <c r="F18" s="13">
        <f t="shared" si="0"/>
        <v>5684</v>
      </c>
      <c r="G18" s="12"/>
      <c r="H18" s="12"/>
      <c r="I18" s="12"/>
      <c r="J18" s="12"/>
      <c r="K18" s="12"/>
      <c r="L18" s="12"/>
      <c r="M18" s="15"/>
      <c r="N18" s="12"/>
      <c r="O18" s="15">
        <v>21100</v>
      </c>
      <c r="P18" s="12">
        <v>5684</v>
      </c>
    </row>
    <row r="19" spans="1:16">
      <c r="A19" s="214">
        <f t="shared" si="2"/>
        <v>11</v>
      </c>
      <c r="B19" s="209" t="s">
        <v>23</v>
      </c>
      <c r="C19" s="12"/>
      <c r="D19" s="12"/>
      <c r="E19" s="13">
        <f t="shared" si="1"/>
        <v>200</v>
      </c>
      <c r="F19" s="13">
        <f t="shared" si="0"/>
        <v>0</v>
      </c>
      <c r="G19" s="12">
        <v>0</v>
      </c>
      <c r="H19" s="12">
        <v>0</v>
      </c>
      <c r="I19" s="12">
        <v>200</v>
      </c>
      <c r="J19" s="12">
        <v>0</v>
      </c>
      <c r="K19" s="12"/>
      <c r="L19" s="12"/>
      <c r="M19" s="15"/>
      <c r="N19" s="12"/>
      <c r="O19" s="15">
        <v>200</v>
      </c>
      <c r="P19" s="12"/>
    </row>
    <row r="20" spans="1:16">
      <c r="A20" s="214">
        <f t="shared" si="2"/>
        <v>12</v>
      </c>
      <c r="B20" s="209" t="s">
        <v>28</v>
      </c>
      <c r="C20" s="12"/>
      <c r="D20" s="12"/>
      <c r="E20" s="13">
        <f t="shared" si="1"/>
        <v>50</v>
      </c>
      <c r="F20" s="13">
        <f t="shared" si="0"/>
        <v>4224</v>
      </c>
      <c r="G20" s="12">
        <v>0</v>
      </c>
      <c r="H20" s="12">
        <v>0</v>
      </c>
      <c r="I20" s="12">
        <v>50</v>
      </c>
      <c r="J20" s="12">
        <v>0</v>
      </c>
      <c r="K20" s="12"/>
      <c r="L20" s="12"/>
      <c r="M20" s="15"/>
      <c r="N20" s="12"/>
      <c r="O20" s="15">
        <v>50</v>
      </c>
      <c r="P20" s="12">
        <v>4224</v>
      </c>
    </row>
    <row r="21" spans="1:16">
      <c r="A21" s="214">
        <f t="shared" si="2"/>
        <v>13</v>
      </c>
      <c r="B21" s="205" t="s">
        <v>786</v>
      </c>
      <c r="C21" s="12"/>
      <c r="D21" s="12"/>
      <c r="E21" s="13">
        <f t="shared" si="1"/>
        <v>12</v>
      </c>
      <c r="F21" s="13"/>
      <c r="G21" s="12"/>
      <c r="H21" s="12"/>
      <c r="I21" s="12"/>
      <c r="J21" s="12"/>
      <c r="K21" s="12"/>
      <c r="L21" s="12"/>
      <c r="M21" s="15"/>
      <c r="N21" s="12"/>
      <c r="O21" s="218">
        <v>12</v>
      </c>
      <c r="P21" s="12"/>
    </row>
    <row r="22" spans="1:16">
      <c r="A22" s="214">
        <f t="shared" si="2"/>
        <v>14</v>
      </c>
      <c r="B22" s="205" t="s">
        <v>787</v>
      </c>
      <c r="C22" s="12"/>
      <c r="D22" s="12"/>
      <c r="E22" s="13">
        <f t="shared" si="1"/>
        <v>20</v>
      </c>
      <c r="F22" s="13"/>
      <c r="G22" s="12"/>
      <c r="H22" s="12"/>
      <c r="I22" s="12"/>
      <c r="J22" s="12"/>
      <c r="K22" s="12"/>
      <c r="L22" s="12"/>
      <c r="M22" s="15"/>
      <c r="N22" s="12"/>
      <c r="O22" s="218">
        <v>20</v>
      </c>
      <c r="P22" s="12"/>
    </row>
    <row r="23" spans="1:16">
      <c r="A23" s="214">
        <f t="shared" si="2"/>
        <v>15</v>
      </c>
      <c r="B23" s="205" t="s">
        <v>788</v>
      </c>
      <c r="C23" s="12"/>
      <c r="D23" s="12"/>
      <c r="E23" s="13">
        <f t="shared" si="1"/>
        <v>25</v>
      </c>
      <c r="F23" s="13"/>
      <c r="G23" s="12"/>
      <c r="H23" s="12"/>
      <c r="I23" s="12"/>
      <c r="J23" s="12"/>
      <c r="K23" s="12"/>
      <c r="L23" s="12"/>
      <c r="M23" s="15"/>
      <c r="N23" s="12"/>
      <c r="O23" s="218">
        <v>25</v>
      </c>
      <c r="P23" s="12"/>
    </row>
    <row r="24" spans="1:16">
      <c r="A24" s="214">
        <f t="shared" si="2"/>
        <v>16</v>
      </c>
      <c r="B24" s="205" t="s">
        <v>789</v>
      </c>
      <c r="C24" s="12"/>
      <c r="D24" s="12"/>
      <c r="E24" s="13">
        <f t="shared" si="1"/>
        <v>10</v>
      </c>
      <c r="F24" s="13"/>
      <c r="G24" s="12"/>
      <c r="H24" s="12"/>
      <c r="I24" s="12"/>
      <c r="J24" s="12"/>
      <c r="K24" s="12"/>
      <c r="L24" s="12"/>
      <c r="M24" s="15"/>
      <c r="N24" s="12"/>
      <c r="O24" s="218">
        <v>10</v>
      </c>
      <c r="P24" s="12"/>
    </row>
    <row r="25" spans="1:16">
      <c r="A25" s="214"/>
      <c r="B25" s="210" t="s">
        <v>682</v>
      </c>
      <c r="C25" s="12"/>
      <c r="D25" s="12"/>
      <c r="E25" s="13">
        <f t="shared" si="1"/>
        <v>0</v>
      </c>
      <c r="F25" s="13">
        <f t="shared" si="0"/>
        <v>0</v>
      </c>
      <c r="G25" s="12"/>
      <c r="H25" s="12"/>
      <c r="I25" s="12"/>
      <c r="J25" s="12"/>
      <c r="K25" s="12"/>
      <c r="L25" s="12"/>
      <c r="M25" s="15"/>
      <c r="N25" s="12"/>
      <c r="O25" s="15"/>
      <c r="P25" s="12"/>
    </row>
    <row r="26" spans="1:16">
      <c r="A26" s="214">
        <f>+A24+1</f>
        <v>17</v>
      </c>
      <c r="B26" s="209" t="s">
        <v>12</v>
      </c>
      <c r="C26" s="12"/>
      <c r="D26" s="12"/>
      <c r="E26" s="13">
        <f t="shared" si="1"/>
        <v>106</v>
      </c>
      <c r="F26" s="13">
        <f t="shared" si="0"/>
        <v>124289</v>
      </c>
      <c r="G26" s="12"/>
      <c r="H26" s="12"/>
      <c r="I26" s="12"/>
      <c r="J26" s="12"/>
      <c r="K26" s="12"/>
      <c r="L26" s="12"/>
      <c r="M26" s="15">
        <v>100</v>
      </c>
      <c r="N26" s="16">
        <v>120000</v>
      </c>
      <c r="O26" s="15">
        <v>6</v>
      </c>
      <c r="P26" s="16">
        <v>4289</v>
      </c>
    </row>
    <row r="27" spans="1:16">
      <c r="A27" s="214">
        <f>+A26+1</f>
        <v>18</v>
      </c>
      <c r="B27" s="209" t="s">
        <v>39</v>
      </c>
      <c r="C27" s="12"/>
      <c r="D27" s="12"/>
      <c r="E27" s="13">
        <f t="shared" si="1"/>
        <v>67</v>
      </c>
      <c r="F27" s="13">
        <f t="shared" si="0"/>
        <v>5718</v>
      </c>
      <c r="G27" s="12"/>
      <c r="H27" s="12"/>
      <c r="I27" s="12"/>
      <c r="J27" s="12"/>
      <c r="K27" s="12"/>
      <c r="L27" s="12"/>
      <c r="M27" s="15">
        <v>63</v>
      </c>
      <c r="N27" s="12"/>
      <c r="O27" s="15">
        <v>4</v>
      </c>
      <c r="P27" s="12">
        <v>5718</v>
      </c>
    </row>
    <row r="28" spans="1:16">
      <c r="A28" s="214">
        <f t="shared" ref="A28:A29" si="5">+A27+1</f>
        <v>19</v>
      </c>
      <c r="B28" s="209" t="s">
        <v>20</v>
      </c>
      <c r="C28" s="12"/>
      <c r="D28" s="12"/>
      <c r="E28" s="13">
        <f t="shared" si="1"/>
        <v>2</v>
      </c>
      <c r="F28" s="13">
        <f t="shared" si="0"/>
        <v>0</v>
      </c>
      <c r="G28" s="12"/>
      <c r="H28" s="12"/>
      <c r="I28" s="12"/>
      <c r="J28" s="12"/>
      <c r="K28" s="12"/>
      <c r="L28" s="12"/>
      <c r="M28" s="15"/>
      <c r="N28" s="12"/>
      <c r="O28" s="15">
        <v>2</v>
      </c>
      <c r="P28" s="12"/>
    </row>
    <row r="29" spans="1:16">
      <c r="A29" s="214">
        <f t="shared" si="5"/>
        <v>20</v>
      </c>
      <c r="B29" s="209" t="s">
        <v>663</v>
      </c>
      <c r="C29" s="12"/>
      <c r="D29" s="12"/>
      <c r="E29" s="13">
        <f t="shared" si="1"/>
        <v>20</v>
      </c>
      <c r="F29" s="13">
        <f t="shared" si="0"/>
        <v>200000</v>
      </c>
      <c r="G29" s="12"/>
      <c r="H29" s="12"/>
      <c r="I29" s="12"/>
      <c r="J29" s="12"/>
      <c r="K29" s="12"/>
      <c r="L29" s="12"/>
      <c r="M29" s="15">
        <v>20</v>
      </c>
      <c r="N29" s="12">
        <v>200000</v>
      </c>
      <c r="O29" s="15"/>
      <c r="P29" s="12"/>
    </row>
    <row r="30" spans="1:16">
      <c r="A30" s="214"/>
      <c r="B30" s="210" t="s">
        <v>683</v>
      </c>
      <c r="C30" s="12"/>
      <c r="D30" s="12"/>
      <c r="E30" s="13">
        <f t="shared" si="1"/>
        <v>0</v>
      </c>
      <c r="F30" s="13">
        <f t="shared" si="0"/>
        <v>0</v>
      </c>
      <c r="G30" s="12"/>
      <c r="H30" s="12"/>
      <c r="I30" s="12"/>
      <c r="J30" s="12"/>
      <c r="K30" s="12"/>
      <c r="L30" s="12"/>
      <c r="M30" s="15"/>
      <c r="N30" s="12"/>
      <c r="O30" s="15"/>
      <c r="P30" s="12"/>
    </row>
    <row r="31" spans="1:16">
      <c r="A31" s="214">
        <f>+A29+1</f>
        <v>21</v>
      </c>
      <c r="B31" s="209" t="s">
        <v>680</v>
      </c>
      <c r="C31" s="12"/>
      <c r="D31" s="12"/>
      <c r="E31" s="13">
        <f t="shared" si="1"/>
        <v>108</v>
      </c>
      <c r="F31" s="13">
        <f t="shared" si="0"/>
        <v>33812</v>
      </c>
      <c r="G31" s="12">
        <v>8</v>
      </c>
      <c r="H31" s="12">
        <v>0</v>
      </c>
      <c r="I31" s="12">
        <v>77</v>
      </c>
      <c r="J31" s="12">
        <v>28211.905779839999</v>
      </c>
      <c r="K31" s="12"/>
      <c r="L31" s="12"/>
      <c r="M31" s="15">
        <v>23</v>
      </c>
      <c r="N31" s="12">
        <v>5600</v>
      </c>
      <c r="O31" s="15">
        <v>85</v>
      </c>
      <c r="P31" s="12">
        <v>28212</v>
      </c>
    </row>
    <row r="32" spans="1:16">
      <c r="A32" s="214">
        <f>+A31+1</f>
        <v>22</v>
      </c>
      <c r="B32" s="209" t="s">
        <v>37</v>
      </c>
      <c r="C32" s="12"/>
      <c r="D32" s="12"/>
      <c r="E32" s="13">
        <f t="shared" si="1"/>
        <v>5</v>
      </c>
      <c r="F32" s="13">
        <f t="shared" si="0"/>
        <v>11315</v>
      </c>
      <c r="G32" s="12"/>
      <c r="H32" s="12"/>
      <c r="I32" s="12"/>
      <c r="J32" s="12"/>
      <c r="K32" s="12"/>
      <c r="L32" s="12"/>
      <c r="M32" s="15"/>
      <c r="N32" s="12"/>
      <c r="O32" s="15">
        <v>5</v>
      </c>
      <c r="P32" s="12">
        <v>11315</v>
      </c>
    </row>
    <row r="33" spans="1:17">
      <c r="A33" s="214">
        <f t="shared" ref="A33:A35" si="6">+A32+1</f>
        <v>23</v>
      </c>
      <c r="B33" s="209" t="s">
        <v>684</v>
      </c>
      <c r="C33" s="12"/>
      <c r="D33" s="12"/>
      <c r="E33" s="13">
        <f t="shared" si="1"/>
        <v>63</v>
      </c>
      <c r="F33" s="13">
        <f t="shared" si="0"/>
        <v>0</v>
      </c>
      <c r="G33" s="12"/>
      <c r="H33" s="12"/>
      <c r="I33" s="12"/>
      <c r="J33" s="12"/>
      <c r="K33" s="12"/>
      <c r="L33" s="12"/>
      <c r="M33" s="15">
        <v>63</v>
      </c>
      <c r="N33" s="12"/>
      <c r="O33" s="15"/>
      <c r="P33" s="12"/>
    </row>
    <row r="34" spans="1:17">
      <c r="A34" s="214">
        <f t="shared" si="6"/>
        <v>24</v>
      </c>
      <c r="B34" s="209" t="s">
        <v>665</v>
      </c>
      <c r="C34" s="12"/>
      <c r="D34" s="12"/>
      <c r="E34" s="13">
        <f t="shared" si="1"/>
        <v>63</v>
      </c>
      <c r="F34" s="13">
        <f t="shared" si="0"/>
        <v>0</v>
      </c>
      <c r="G34" s="12"/>
      <c r="H34" s="12"/>
      <c r="I34" s="12"/>
      <c r="J34" s="12"/>
      <c r="K34" s="12"/>
      <c r="L34" s="12"/>
      <c r="M34" s="15">
        <v>63</v>
      </c>
      <c r="N34" s="12"/>
      <c r="O34" s="15"/>
      <c r="P34" s="12"/>
    </row>
    <row r="35" spans="1:17">
      <c r="A35" s="214">
        <f t="shared" si="6"/>
        <v>25</v>
      </c>
      <c r="B35" s="209" t="s">
        <v>664</v>
      </c>
      <c r="C35" s="12"/>
      <c r="D35" s="12"/>
      <c r="E35" s="13">
        <f t="shared" si="1"/>
        <v>4837</v>
      </c>
      <c r="F35" s="13">
        <f t="shared" si="0"/>
        <v>129111</v>
      </c>
      <c r="G35" s="12"/>
      <c r="H35" s="12"/>
      <c r="I35" s="12"/>
      <c r="J35" s="12"/>
      <c r="K35" s="12"/>
      <c r="L35" s="12"/>
      <c r="M35" s="15">
        <v>2195</v>
      </c>
      <c r="N35" s="12">
        <v>25000</v>
      </c>
      <c r="O35" s="15">
        <v>2642</v>
      </c>
      <c r="P35" s="12">
        <v>104111</v>
      </c>
    </row>
    <row r="36" spans="1:17">
      <c r="A36" s="215" t="s">
        <v>407</v>
      </c>
      <c r="B36" s="219" t="s">
        <v>408</v>
      </c>
      <c r="C36" s="12"/>
      <c r="D36" s="12"/>
      <c r="E36" s="13">
        <f t="shared" si="1"/>
        <v>286127095</v>
      </c>
      <c r="F36" s="13">
        <f t="shared" si="0"/>
        <v>449158</v>
      </c>
      <c r="G36" s="14">
        <v>47415742</v>
      </c>
      <c r="H36" s="14">
        <v>9845.7142199699992</v>
      </c>
      <c r="I36" s="14">
        <v>-47415742</v>
      </c>
      <c r="J36" s="14">
        <v>212234.47184581996</v>
      </c>
      <c r="K36" s="12"/>
      <c r="L36" s="12"/>
      <c r="M36" s="14">
        <f t="shared" ref="M36:N36" si="7">SUM(M38:M61)</f>
        <v>203901800</v>
      </c>
      <c r="N36" s="14">
        <f t="shared" si="7"/>
        <v>185188</v>
      </c>
      <c r="O36" s="14">
        <f>SUM(O38:O61)</f>
        <v>82225295</v>
      </c>
      <c r="P36" s="14">
        <f t="shared" ref="P36" si="8">SUM(P38:P61)</f>
        <v>263970</v>
      </c>
      <c r="Q36" s="217"/>
    </row>
    <row r="37" spans="1:17" ht="31.5">
      <c r="A37" s="215"/>
      <c r="B37" s="219" t="s">
        <v>685</v>
      </c>
      <c r="C37" s="12"/>
      <c r="D37" s="12"/>
      <c r="E37" s="13">
        <f t="shared" si="1"/>
        <v>0</v>
      </c>
      <c r="F37" s="13">
        <f t="shared" si="0"/>
        <v>0</v>
      </c>
      <c r="G37" s="14"/>
      <c r="H37" s="14"/>
      <c r="I37" s="14"/>
      <c r="J37" s="14"/>
      <c r="K37" s="12"/>
      <c r="L37" s="12"/>
      <c r="M37" s="13"/>
      <c r="N37" s="14"/>
      <c r="O37" s="13"/>
      <c r="P37" s="14"/>
    </row>
    <row r="38" spans="1:17">
      <c r="A38" s="214">
        <v>1</v>
      </c>
      <c r="B38" s="209" t="s">
        <v>22</v>
      </c>
      <c r="C38" s="12"/>
      <c r="D38" s="12"/>
      <c r="E38" s="13">
        <f t="shared" si="1"/>
        <v>1822150</v>
      </c>
      <c r="F38" s="13">
        <f t="shared" si="0"/>
        <v>0</v>
      </c>
      <c r="G38" s="15">
        <v>407375</v>
      </c>
      <c r="H38" s="12">
        <v>0</v>
      </c>
      <c r="I38" s="12">
        <v>500000</v>
      </c>
      <c r="J38" s="12">
        <v>0</v>
      </c>
      <c r="K38" s="12"/>
      <c r="L38" s="12"/>
      <c r="M38" s="15">
        <v>800000</v>
      </c>
      <c r="N38" s="12"/>
      <c r="O38" s="15">
        <v>1022150</v>
      </c>
      <c r="P38" s="12"/>
    </row>
    <row r="39" spans="1:17">
      <c r="A39" s="214">
        <f>+A38+1</f>
        <v>2</v>
      </c>
      <c r="B39" s="220" t="s">
        <v>13</v>
      </c>
      <c r="C39" s="17"/>
      <c r="D39" s="17"/>
      <c r="E39" s="13">
        <f t="shared" si="1"/>
        <v>225110300</v>
      </c>
      <c r="F39" s="13">
        <f t="shared" si="0"/>
        <v>124298</v>
      </c>
      <c r="G39" s="18">
        <v>43938000</v>
      </c>
      <c r="H39" s="17">
        <v>1113.94055</v>
      </c>
      <c r="I39" s="12">
        <v>5000000</v>
      </c>
      <c r="J39" s="12">
        <v>0</v>
      </c>
      <c r="K39" s="17"/>
      <c r="L39" s="17"/>
      <c r="M39" s="15">
        <v>156500000</v>
      </c>
      <c r="N39" s="12">
        <v>120000</v>
      </c>
      <c r="O39" s="18">
        <v>68610300</v>
      </c>
      <c r="P39" s="19">
        <v>4298</v>
      </c>
    </row>
    <row r="40" spans="1:17">
      <c r="A40" s="214">
        <f t="shared" ref="A40:A41" si="9">+A39+1</f>
        <v>3</v>
      </c>
      <c r="B40" s="209" t="s">
        <v>666</v>
      </c>
      <c r="C40" s="12"/>
      <c r="D40" s="12"/>
      <c r="E40" s="13">
        <f t="shared" si="1"/>
        <v>9700000</v>
      </c>
      <c r="F40" s="13">
        <f t="shared" si="0"/>
        <v>0</v>
      </c>
      <c r="G40" s="12"/>
      <c r="H40" s="12"/>
      <c r="I40" s="12"/>
      <c r="J40" s="12"/>
      <c r="K40" s="12"/>
      <c r="L40" s="12"/>
      <c r="M40" s="15">
        <v>9700000</v>
      </c>
      <c r="N40" s="12"/>
      <c r="O40" s="15"/>
      <c r="P40" s="12"/>
    </row>
    <row r="41" spans="1:17">
      <c r="A41" s="214">
        <f t="shared" si="9"/>
        <v>4</v>
      </c>
      <c r="B41" s="209" t="s">
        <v>16</v>
      </c>
      <c r="C41" s="12"/>
      <c r="D41" s="12"/>
      <c r="E41" s="13">
        <f t="shared" si="1"/>
        <v>1600</v>
      </c>
      <c r="F41" s="13">
        <f t="shared" si="0"/>
        <v>20482</v>
      </c>
      <c r="G41" s="12">
        <v>0</v>
      </c>
      <c r="H41" s="12">
        <v>0</v>
      </c>
      <c r="I41" s="12">
        <v>1600</v>
      </c>
      <c r="J41" s="12">
        <v>20482.2</v>
      </c>
      <c r="K41" s="12"/>
      <c r="L41" s="12"/>
      <c r="M41" s="15"/>
      <c r="N41" s="12"/>
      <c r="O41" s="15">
        <v>1600</v>
      </c>
      <c r="P41" s="12">
        <v>20482</v>
      </c>
    </row>
    <row r="42" spans="1:17">
      <c r="A42" s="214"/>
      <c r="B42" s="210" t="s">
        <v>686</v>
      </c>
      <c r="C42" s="12"/>
      <c r="D42" s="12"/>
      <c r="E42" s="13">
        <f t="shared" si="1"/>
        <v>0</v>
      </c>
      <c r="F42" s="13">
        <f t="shared" si="0"/>
        <v>0</v>
      </c>
      <c r="G42" s="15"/>
      <c r="H42" s="12"/>
      <c r="I42" s="12"/>
      <c r="J42" s="12"/>
      <c r="K42" s="12"/>
      <c r="L42" s="12"/>
      <c r="M42" s="15"/>
      <c r="N42" s="12"/>
      <c r="O42" s="15"/>
      <c r="P42" s="12"/>
    </row>
    <row r="43" spans="1:17" ht="31.5">
      <c r="A43" s="214">
        <f>+A41+1</f>
        <v>5</v>
      </c>
      <c r="B43" s="209" t="s">
        <v>27</v>
      </c>
      <c r="C43" s="12"/>
      <c r="D43" s="12"/>
      <c r="E43" s="13">
        <f t="shared" si="1"/>
        <v>300000</v>
      </c>
      <c r="F43" s="13">
        <f t="shared" si="0"/>
        <v>10924</v>
      </c>
      <c r="G43" s="15">
        <v>6000</v>
      </c>
      <c r="H43" s="12">
        <v>0</v>
      </c>
      <c r="I43" s="12">
        <v>294000</v>
      </c>
      <c r="J43" s="12">
        <v>10923.84</v>
      </c>
      <c r="K43" s="12"/>
      <c r="L43" s="12"/>
      <c r="M43" s="15"/>
      <c r="N43" s="12"/>
      <c r="O43" s="15">
        <v>300000</v>
      </c>
      <c r="P43" s="12">
        <v>10924</v>
      </c>
    </row>
    <row r="44" spans="1:17">
      <c r="A44" s="214"/>
      <c r="B44" s="210" t="s">
        <v>687</v>
      </c>
      <c r="C44" s="12"/>
      <c r="D44" s="12"/>
      <c r="E44" s="13">
        <f t="shared" si="1"/>
        <v>0</v>
      </c>
      <c r="F44" s="13">
        <f t="shared" si="0"/>
        <v>0</v>
      </c>
      <c r="G44" s="15"/>
      <c r="H44" s="12"/>
      <c r="I44" s="12"/>
      <c r="J44" s="12"/>
      <c r="K44" s="12"/>
      <c r="L44" s="12"/>
      <c r="M44" s="15"/>
      <c r="N44" s="12"/>
      <c r="O44" s="15"/>
      <c r="P44" s="12"/>
    </row>
    <row r="45" spans="1:17">
      <c r="A45" s="214">
        <f>+A43+1</f>
        <v>6</v>
      </c>
      <c r="B45" s="209" t="s">
        <v>30</v>
      </c>
      <c r="C45" s="12"/>
      <c r="D45" s="12"/>
      <c r="E45" s="13">
        <f t="shared" si="1"/>
        <v>5000</v>
      </c>
      <c r="F45" s="13">
        <f t="shared" si="0"/>
        <v>761</v>
      </c>
      <c r="G45" s="15"/>
      <c r="H45" s="12"/>
      <c r="I45" s="12"/>
      <c r="J45" s="12"/>
      <c r="K45" s="12"/>
      <c r="L45" s="12"/>
      <c r="M45" s="15"/>
      <c r="N45" s="12"/>
      <c r="O45" s="15">
        <v>5000</v>
      </c>
      <c r="P45" s="12">
        <v>761</v>
      </c>
    </row>
    <row r="46" spans="1:17">
      <c r="A46" s="214">
        <f>+A45+1</f>
        <v>7</v>
      </c>
      <c r="B46" s="209" t="s">
        <v>29</v>
      </c>
      <c r="C46" s="12"/>
      <c r="D46" s="12"/>
      <c r="E46" s="13">
        <f t="shared" si="1"/>
        <v>247475</v>
      </c>
      <c r="F46" s="13">
        <f t="shared" si="0"/>
        <v>11753</v>
      </c>
      <c r="G46" s="15">
        <v>10000</v>
      </c>
      <c r="H46" s="12">
        <v>0</v>
      </c>
      <c r="I46" s="12">
        <v>200000</v>
      </c>
      <c r="J46" s="12">
        <v>11395.955538</v>
      </c>
      <c r="K46" s="12"/>
      <c r="L46" s="12"/>
      <c r="M46" s="15"/>
      <c r="N46" s="12"/>
      <c r="O46" s="15">
        <v>247475</v>
      </c>
      <c r="P46" s="12">
        <v>11753</v>
      </c>
    </row>
    <row r="47" spans="1:17">
      <c r="A47" s="214">
        <f t="shared" ref="A47:A61" si="10">+A46+1</f>
        <v>8</v>
      </c>
      <c r="B47" s="209" t="s">
        <v>31</v>
      </c>
      <c r="C47" s="12"/>
      <c r="D47" s="12"/>
      <c r="E47" s="13">
        <f t="shared" si="1"/>
        <v>0</v>
      </c>
      <c r="F47" s="13">
        <f t="shared" si="0"/>
        <v>0</v>
      </c>
      <c r="G47" s="15">
        <v>267</v>
      </c>
      <c r="H47" s="12">
        <v>0</v>
      </c>
      <c r="I47" s="12">
        <v>0</v>
      </c>
      <c r="J47" s="12">
        <v>6611.2651729999998</v>
      </c>
      <c r="K47" s="12"/>
      <c r="L47" s="12"/>
      <c r="M47" s="15"/>
      <c r="N47" s="12"/>
      <c r="O47" s="15"/>
      <c r="P47" s="12"/>
    </row>
    <row r="48" spans="1:17">
      <c r="A48" s="214">
        <f t="shared" si="10"/>
        <v>9</v>
      </c>
      <c r="B48" s="209" t="s">
        <v>32</v>
      </c>
      <c r="C48" s="12"/>
      <c r="D48" s="12"/>
      <c r="E48" s="13">
        <f t="shared" si="1"/>
        <v>4500</v>
      </c>
      <c r="F48" s="13">
        <f t="shared" si="0"/>
        <v>0</v>
      </c>
      <c r="G48" s="15">
        <v>400000</v>
      </c>
      <c r="H48" s="12">
        <v>0</v>
      </c>
      <c r="I48" s="12">
        <v>4500</v>
      </c>
      <c r="J48" s="12">
        <v>1356.82446</v>
      </c>
      <c r="K48" s="12"/>
      <c r="L48" s="12"/>
      <c r="M48" s="15"/>
      <c r="N48" s="12"/>
      <c r="O48" s="15">
        <v>4500</v>
      </c>
      <c r="P48" s="12"/>
    </row>
    <row r="49" spans="1:16">
      <c r="A49" s="214">
        <f t="shared" si="10"/>
        <v>10</v>
      </c>
      <c r="B49" s="209" t="s">
        <v>14</v>
      </c>
      <c r="C49" s="12"/>
      <c r="D49" s="12"/>
      <c r="E49" s="13">
        <f t="shared" si="1"/>
        <v>1163400</v>
      </c>
      <c r="F49" s="13">
        <f t="shared" si="0"/>
        <v>1357</v>
      </c>
      <c r="G49" s="12">
        <v>950000</v>
      </c>
      <c r="H49" s="12">
        <v>0</v>
      </c>
      <c r="I49" s="12">
        <v>13400</v>
      </c>
      <c r="J49" s="12">
        <v>0</v>
      </c>
      <c r="K49" s="12"/>
      <c r="L49" s="12"/>
      <c r="M49" s="15"/>
      <c r="N49" s="12"/>
      <c r="O49" s="15">
        <v>1163400</v>
      </c>
      <c r="P49" s="12">
        <v>1357</v>
      </c>
    </row>
    <row r="50" spans="1:16">
      <c r="A50" s="214">
        <f t="shared" si="10"/>
        <v>11</v>
      </c>
      <c r="B50" s="209" t="s">
        <v>8</v>
      </c>
      <c r="C50" s="12"/>
      <c r="D50" s="12"/>
      <c r="E50" s="13">
        <f t="shared" si="1"/>
        <v>926080</v>
      </c>
      <c r="F50" s="13">
        <f t="shared" si="0"/>
        <v>116931</v>
      </c>
      <c r="G50" s="12">
        <v>150000</v>
      </c>
      <c r="H50" s="12">
        <v>0</v>
      </c>
      <c r="I50" s="12">
        <v>343880</v>
      </c>
      <c r="J50" s="12">
        <v>82459.339953999995</v>
      </c>
      <c r="K50" s="12"/>
      <c r="L50" s="12"/>
      <c r="M50" s="15">
        <v>391400</v>
      </c>
      <c r="N50" s="12">
        <v>31300</v>
      </c>
      <c r="O50" s="15">
        <v>534680</v>
      </c>
      <c r="P50" s="12">
        <v>85631</v>
      </c>
    </row>
    <row r="51" spans="1:16">
      <c r="A51" s="214">
        <f t="shared" si="10"/>
        <v>12</v>
      </c>
      <c r="B51" s="220" t="s">
        <v>5</v>
      </c>
      <c r="C51" s="12"/>
      <c r="D51" s="12"/>
      <c r="E51" s="13">
        <f t="shared" si="1"/>
        <v>8845800</v>
      </c>
      <c r="F51" s="13">
        <f t="shared" si="0"/>
        <v>94964</v>
      </c>
      <c r="G51" s="12">
        <v>71100</v>
      </c>
      <c r="H51" s="12">
        <v>4347.2196629999999</v>
      </c>
      <c r="I51" s="12">
        <v>823100</v>
      </c>
      <c r="J51" s="12">
        <v>45597.654595999993</v>
      </c>
      <c r="K51" s="12"/>
      <c r="L51" s="12"/>
      <c r="M51" s="15">
        <v>2290400</v>
      </c>
      <c r="N51" s="16">
        <v>5400</v>
      </c>
      <c r="O51" s="15">
        <v>6555400</v>
      </c>
      <c r="P51" s="16">
        <v>89564</v>
      </c>
    </row>
    <row r="52" spans="1:16">
      <c r="A52" s="214">
        <f t="shared" si="10"/>
        <v>13</v>
      </c>
      <c r="B52" s="209" t="s">
        <v>6</v>
      </c>
      <c r="C52" s="12"/>
      <c r="D52" s="12"/>
      <c r="E52" s="13">
        <f t="shared" si="1"/>
        <v>1923250</v>
      </c>
      <c r="F52" s="13">
        <f t="shared" si="0"/>
        <v>9912</v>
      </c>
      <c r="G52" s="12">
        <v>1260250</v>
      </c>
      <c r="H52" s="12">
        <v>0</v>
      </c>
      <c r="I52" s="12">
        <v>363000</v>
      </c>
      <c r="J52" s="12">
        <v>8288.4983026000009</v>
      </c>
      <c r="K52" s="12"/>
      <c r="L52" s="12"/>
      <c r="M52" s="15"/>
      <c r="N52" s="12"/>
      <c r="O52" s="15">
        <v>1923250</v>
      </c>
      <c r="P52" s="12">
        <v>9912</v>
      </c>
    </row>
    <row r="53" spans="1:16">
      <c r="A53" s="214">
        <f t="shared" si="10"/>
        <v>14</v>
      </c>
      <c r="B53" s="209" t="s">
        <v>7</v>
      </c>
      <c r="C53" s="12"/>
      <c r="D53" s="12"/>
      <c r="E53" s="13">
        <f t="shared" si="1"/>
        <v>35290020</v>
      </c>
      <c r="F53" s="13">
        <f t="shared" si="0"/>
        <v>38071</v>
      </c>
      <c r="G53" s="12">
        <v>188000</v>
      </c>
      <c r="H53" s="12">
        <v>0</v>
      </c>
      <c r="I53" s="12">
        <v>543072.55000000005</v>
      </c>
      <c r="J53" s="12">
        <v>7408.3822</v>
      </c>
      <c r="K53" s="12"/>
      <c r="L53" s="12"/>
      <c r="M53" s="15">
        <v>34220000</v>
      </c>
      <c r="N53" s="12">
        <v>28488</v>
      </c>
      <c r="O53" s="15">
        <v>1070020</v>
      </c>
      <c r="P53" s="12">
        <v>9583</v>
      </c>
    </row>
    <row r="54" spans="1:16" s="208" customFormat="1">
      <c r="A54" s="214">
        <f t="shared" si="10"/>
        <v>15</v>
      </c>
      <c r="B54" s="209" t="s">
        <v>15</v>
      </c>
      <c r="C54" s="14"/>
      <c r="D54" s="14"/>
      <c r="E54" s="13">
        <f t="shared" si="1"/>
        <v>257460</v>
      </c>
      <c r="F54" s="13">
        <f t="shared" si="0"/>
        <v>19250</v>
      </c>
      <c r="G54" s="12">
        <v>34750</v>
      </c>
      <c r="H54" s="12">
        <v>4384.55400697</v>
      </c>
      <c r="I54" s="12">
        <v>222710</v>
      </c>
      <c r="J54" s="12">
        <v>14865.292640219999</v>
      </c>
      <c r="K54" s="14"/>
      <c r="L54" s="14"/>
      <c r="M54" s="15"/>
      <c r="N54" s="12"/>
      <c r="O54" s="15">
        <v>257460</v>
      </c>
      <c r="P54" s="12">
        <v>19250</v>
      </c>
    </row>
    <row r="55" spans="1:16" s="208" customFormat="1">
      <c r="A55" s="214">
        <f t="shared" si="10"/>
        <v>16</v>
      </c>
      <c r="B55" s="209" t="s">
        <v>34</v>
      </c>
      <c r="C55" s="14"/>
      <c r="D55" s="14"/>
      <c r="E55" s="13">
        <f t="shared" si="1"/>
        <v>100</v>
      </c>
      <c r="F55" s="13">
        <f t="shared" si="0"/>
        <v>455</v>
      </c>
      <c r="G55" s="12"/>
      <c r="H55" s="12"/>
      <c r="I55" s="12"/>
      <c r="J55" s="12"/>
      <c r="K55" s="14"/>
      <c r="L55" s="14"/>
      <c r="M55" s="15"/>
      <c r="N55" s="12"/>
      <c r="O55" s="15">
        <v>100</v>
      </c>
      <c r="P55" s="12">
        <v>455</v>
      </c>
    </row>
    <row r="56" spans="1:16" s="208" customFormat="1">
      <c r="A56" s="214">
        <f t="shared" si="10"/>
        <v>17</v>
      </c>
      <c r="B56" s="209" t="s">
        <v>41</v>
      </c>
      <c r="C56" s="14"/>
      <c r="D56" s="14"/>
      <c r="E56" s="13">
        <f t="shared" si="1"/>
        <v>500000</v>
      </c>
      <c r="F56" s="13">
        <f t="shared" si="0"/>
        <v>0</v>
      </c>
      <c r="G56" s="12"/>
      <c r="H56" s="12"/>
      <c r="I56" s="12"/>
      <c r="J56" s="12"/>
      <c r="K56" s="14"/>
      <c r="L56" s="14"/>
      <c r="M56" s="15"/>
      <c r="N56" s="12"/>
      <c r="O56" s="15">
        <v>500000</v>
      </c>
      <c r="P56" s="12"/>
    </row>
    <row r="57" spans="1:16" s="208" customFormat="1">
      <c r="A57" s="214">
        <f t="shared" si="10"/>
        <v>18</v>
      </c>
      <c r="B57" s="209" t="s">
        <v>790</v>
      </c>
      <c r="C57" s="14"/>
      <c r="D57" s="14"/>
      <c r="E57" s="13">
        <f t="shared" ref="E57:E61" si="11">+M57+O57</f>
        <v>10400</v>
      </c>
      <c r="F57" s="13">
        <f t="shared" ref="F57:F61" si="12">+N57+P57</f>
        <v>0</v>
      </c>
      <c r="G57" s="12"/>
      <c r="H57" s="12"/>
      <c r="I57" s="12"/>
      <c r="J57" s="12"/>
      <c r="K57" s="14"/>
      <c r="L57" s="14"/>
      <c r="M57" s="15"/>
      <c r="N57" s="12"/>
      <c r="O57" s="15">
        <v>10400</v>
      </c>
      <c r="P57" s="12"/>
    </row>
    <row r="58" spans="1:16">
      <c r="A58" s="214">
        <f t="shared" si="10"/>
        <v>19</v>
      </c>
      <c r="B58" s="209" t="s">
        <v>409</v>
      </c>
      <c r="C58" s="12"/>
      <c r="D58" s="12"/>
      <c r="E58" s="13">
        <f t="shared" si="11"/>
        <v>12000</v>
      </c>
      <c r="F58" s="13">
        <f t="shared" si="12"/>
        <v>0</v>
      </c>
      <c r="G58" s="12">
        <v>0</v>
      </c>
      <c r="H58" s="12"/>
      <c r="I58" s="12">
        <v>12000</v>
      </c>
      <c r="J58" s="12">
        <v>0</v>
      </c>
      <c r="K58" s="12"/>
      <c r="L58" s="12"/>
      <c r="M58" s="15"/>
      <c r="N58" s="12"/>
      <c r="O58" s="15">
        <v>12000</v>
      </c>
      <c r="P58" s="12">
        <v>0</v>
      </c>
    </row>
    <row r="59" spans="1:16">
      <c r="A59" s="214">
        <f t="shared" si="10"/>
        <v>20</v>
      </c>
      <c r="B59" s="205" t="s">
        <v>791</v>
      </c>
      <c r="C59" s="12"/>
      <c r="D59" s="12"/>
      <c r="E59" s="13">
        <f t="shared" si="11"/>
        <v>210</v>
      </c>
      <c r="F59" s="13">
        <f t="shared" si="12"/>
        <v>0</v>
      </c>
      <c r="G59" s="12"/>
      <c r="H59" s="12"/>
      <c r="I59" s="12"/>
      <c r="J59" s="12"/>
      <c r="K59" s="12"/>
      <c r="L59" s="12"/>
      <c r="M59" s="15"/>
      <c r="N59" s="12"/>
      <c r="O59" s="218">
        <v>210</v>
      </c>
      <c r="P59" s="12"/>
    </row>
    <row r="60" spans="1:16">
      <c r="A60" s="214">
        <f t="shared" si="10"/>
        <v>21</v>
      </c>
      <c r="B60" s="205" t="s">
        <v>792</v>
      </c>
      <c r="C60" s="12"/>
      <c r="D60" s="12"/>
      <c r="E60" s="13">
        <f t="shared" si="11"/>
        <v>150</v>
      </c>
      <c r="F60" s="13">
        <f t="shared" si="12"/>
        <v>0</v>
      </c>
      <c r="G60" s="12"/>
      <c r="H60" s="12"/>
      <c r="I60" s="12"/>
      <c r="J60" s="12"/>
      <c r="K60" s="12"/>
      <c r="L60" s="12"/>
      <c r="M60" s="15"/>
      <c r="N60" s="12"/>
      <c r="O60" s="218">
        <v>150</v>
      </c>
      <c r="P60" s="12"/>
    </row>
    <row r="61" spans="1:16">
      <c r="A61" s="214">
        <f t="shared" si="10"/>
        <v>22</v>
      </c>
      <c r="B61" s="205" t="s">
        <v>793</v>
      </c>
      <c r="C61" s="12"/>
      <c r="D61" s="12"/>
      <c r="E61" s="13">
        <f t="shared" si="11"/>
        <v>7200</v>
      </c>
      <c r="F61" s="13">
        <f t="shared" si="12"/>
        <v>0</v>
      </c>
      <c r="G61" s="12"/>
      <c r="H61" s="12"/>
      <c r="I61" s="12"/>
      <c r="J61" s="12"/>
      <c r="K61" s="12"/>
      <c r="L61" s="12"/>
      <c r="M61" s="15"/>
      <c r="N61" s="12"/>
      <c r="O61" s="218">
        <v>7200</v>
      </c>
      <c r="P61" s="12"/>
    </row>
    <row r="62" spans="1:16">
      <c r="A62" s="215" t="s">
        <v>410</v>
      </c>
      <c r="B62" s="210" t="s">
        <v>411</v>
      </c>
      <c r="C62" s="12"/>
      <c r="D62" s="12"/>
      <c r="E62" s="13">
        <f t="shared" si="1"/>
        <v>16039415</v>
      </c>
      <c r="F62" s="13">
        <f t="shared" si="0"/>
        <v>179505</v>
      </c>
      <c r="G62" s="14">
        <v>1337810</v>
      </c>
      <c r="H62" s="14">
        <v>47928.347999999998</v>
      </c>
      <c r="I62" s="14">
        <v>1010285</v>
      </c>
      <c r="J62" s="14">
        <v>114462.63029236</v>
      </c>
      <c r="K62" s="12"/>
      <c r="L62" s="12"/>
      <c r="M62" s="13">
        <f>SUM(M63:M68)</f>
        <v>12969800</v>
      </c>
      <c r="N62" s="13">
        <f>SUM(N63:N68)</f>
        <v>0</v>
      </c>
      <c r="O62" s="13">
        <f>SUM(O63:O68)</f>
        <v>3069615</v>
      </c>
      <c r="P62" s="13">
        <f>SUM(P63:P68)</f>
        <v>179505</v>
      </c>
    </row>
    <row r="63" spans="1:16">
      <c r="A63" s="214">
        <v>1</v>
      </c>
      <c r="B63" s="209" t="s">
        <v>24</v>
      </c>
      <c r="C63" s="12"/>
      <c r="D63" s="12"/>
      <c r="E63" s="13">
        <f t="shared" si="1"/>
        <v>202176</v>
      </c>
      <c r="F63" s="13">
        <f t="shared" si="0"/>
        <v>7546</v>
      </c>
      <c r="G63" s="15">
        <v>2106</v>
      </c>
      <c r="H63" s="12">
        <v>0</v>
      </c>
      <c r="I63" s="12">
        <v>200070</v>
      </c>
      <c r="J63" s="12">
        <v>7545.8391091200001</v>
      </c>
      <c r="K63" s="12"/>
      <c r="L63" s="12"/>
      <c r="M63" s="15"/>
      <c r="N63" s="12"/>
      <c r="O63" s="15">
        <v>202176</v>
      </c>
      <c r="P63" s="12">
        <v>7546</v>
      </c>
    </row>
    <row r="64" spans="1:16" ht="31.5">
      <c r="A64" s="214">
        <f>+A63+1</f>
        <v>2</v>
      </c>
      <c r="B64" s="209" t="s">
        <v>25</v>
      </c>
      <c r="C64" s="12"/>
      <c r="D64" s="12"/>
      <c r="E64" s="13">
        <f t="shared" si="1"/>
        <v>185184</v>
      </c>
      <c r="F64" s="13">
        <f t="shared" si="0"/>
        <v>3877</v>
      </c>
      <c r="G64" s="15">
        <v>1929</v>
      </c>
      <c r="H64" s="12">
        <v>0</v>
      </c>
      <c r="I64" s="12">
        <v>183255</v>
      </c>
      <c r="J64" s="12">
        <v>3877.2640742399999</v>
      </c>
      <c r="K64" s="12"/>
      <c r="L64" s="12"/>
      <c r="M64" s="15"/>
      <c r="N64" s="12"/>
      <c r="O64" s="15">
        <v>185184</v>
      </c>
      <c r="P64" s="12">
        <v>3877</v>
      </c>
    </row>
    <row r="65" spans="1:16">
      <c r="A65" s="214">
        <f t="shared" ref="A65:A68" si="13">+A64+1</f>
        <v>3</v>
      </c>
      <c r="B65" s="209" t="s">
        <v>21</v>
      </c>
      <c r="C65" s="12"/>
      <c r="D65" s="12"/>
      <c r="E65" s="13">
        <f t="shared" si="1"/>
        <v>23040</v>
      </c>
      <c r="F65" s="13">
        <f t="shared" si="0"/>
        <v>0</v>
      </c>
      <c r="G65" s="15"/>
      <c r="H65" s="12"/>
      <c r="I65" s="12"/>
      <c r="J65" s="12"/>
      <c r="K65" s="12"/>
      <c r="L65" s="12"/>
      <c r="M65" s="15"/>
      <c r="N65" s="12"/>
      <c r="O65" s="15">
        <v>23040</v>
      </c>
      <c r="P65" s="12"/>
    </row>
    <row r="66" spans="1:16">
      <c r="A66" s="214">
        <f t="shared" si="13"/>
        <v>4</v>
      </c>
      <c r="B66" s="220" t="s">
        <v>3</v>
      </c>
      <c r="C66" s="12"/>
      <c r="D66" s="12"/>
      <c r="E66" s="13">
        <f t="shared" si="1"/>
        <v>14186015</v>
      </c>
      <c r="F66" s="13">
        <f t="shared" si="0"/>
        <v>118724</v>
      </c>
      <c r="G66" s="12">
        <v>1063775</v>
      </c>
      <c r="H66" s="12">
        <v>0</v>
      </c>
      <c r="I66" s="12">
        <v>440920</v>
      </c>
      <c r="J66" s="12">
        <v>101609.927109</v>
      </c>
      <c r="K66" s="12"/>
      <c r="L66" s="12"/>
      <c r="M66" s="21">
        <v>11959800</v>
      </c>
      <c r="N66" s="12"/>
      <c r="O66" s="21">
        <v>2226215</v>
      </c>
      <c r="P66" s="12">
        <v>118724</v>
      </c>
    </row>
    <row r="67" spans="1:16" ht="31.5">
      <c r="A67" s="214">
        <f t="shared" si="13"/>
        <v>5</v>
      </c>
      <c r="B67" s="220" t="s">
        <v>42</v>
      </c>
      <c r="C67" s="12"/>
      <c r="D67" s="12"/>
      <c r="E67" s="13">
        <f t="shared" si="1"/>
        <v>100000</v>
      </c>
      <c r="F67" s="13">
        <f t="shared" si="0"/>
        <v>0</v>
      </c>
      <c r="G67" s="12"/>
      <c r="H67" s="12"/>
      <c r="I67" s="12"/>
      <c r="J67" s="12"/>
      <c r="K67" s="12"/>
      <c r="L67" s="12"/>
      <c r="M67" s="21"/>
      <c r="N67" s="12"/>
      <c r="O67" s="21">
        <v>100000</v>
      </c>
      <c r="P67" s="12"/>
    </row>
    <row r="68" spans="1:16">
      <c r="A68" s="214">
        <f t="shared" si="13"/>
        <v>6</v>
      </c>
      <c r="B68" s="209" t="s">
        <v>4</v>
      </c>
      <c r="C68" s="12"/>
      <c r="D68" s="12"/>
      <c r="E68" s="13">
        <f t="shared" si="1"/>
        <v>1343000</v>
      </c>
      <c r="F68" s="13">
        <f t="shared" si="0"/>
        <v>49358</v>
      </c>
      <c r="G68" s="12">
        <v>270000</v>
      </c>
      <c r="H68" s="12">
        <v>47928.347999999998</v>
      </c>
      <c r="I68" s="12">
        <v>63000</v>
      </c>
      <c r="J68" s="12">
        <v>1429.5999999999985</v>
      </c>
      <c r="K68" s="12"/>
      <c r="L68" s="12"/>
      <c r="M68" s="15">
        <v>1010000</v>
      </c>
      <c r="N68" s="12"/>
      <c r="O68" s="15">
        <v>333000</v>
      </c>
      <c r="P68" s="12">
        <v>49358</v>
      </c>
    </row>
    <row r="69" spans="1:16" s="208" customFormat="1">
      <c r="A69" s="215" t="s">
        <v>412</v>
      </c>
      <c r="B69" s="210" t="s">
        <v>413</v>
      </c>
      <c r="C69" s="14"/>
      <c r="D69" s="14"/>
      <c r="E69" s="13">
        <f t="shared" si="1"/>
        <v>22196290</v>
      </c>
      <c r="F69" s="13">
        <f t="shared" si="0"/>
        <v>0</v>
      </c>
      <c r="G69" s="14"/>
      <c r="H69" s="14"/>
      <c r="I69" s="14"/>
      <c r="J69" s="14">
        <v>0</v>
      </c>
      <c r="K69" s="14"/>
      <c r="L69" s="14"/>
      <c r="M69" s="13">
        <f>SUM(M70:M74)</f>
        <v>22196290</v>
      </c>
      <c r="N69" s="14"/>
      <c r="O69" s="13"/>
      <c r="P69" s="14"/>
    </row>
    <row r="70" spans="1:16">
      <c r="A70" s="214">
        <v>1</v>
      </c>
      <c r="B70" s="209" t="s">
        <v>671</v>
      </c>
      <c r="C70" s="12">
        <v>1880000</v>
      </c>
      <c r="D70" s="12"/>
      <c r="E70" s="13">
        <f t="shared" si="1"/>
        <v>1880000</v>
      </c>
      <c r="F70" s="13">
        <f t="shared" si="0"/>
        <v>0</v>
      </c>
      <c r="G70" s="12"/>
      <c r="H70" s="12"/>
      <c r="I70" s="12"/>
      <c r="J70" s="12"/>
      <c r="K70" s="12"/>
      <c r="L70" s="12"/>
      <c r="M70" s="15">
        <v>1880000</v>
      </c>
      <c r="N70" s="12"/>
      <c r="O70" s="15"/>
      <c r="P70" s="12"/>
    </row>
    <row r="71" spans="1:16">
      <c r="A71" s="214">
        <f>+A70+1</f>
        <v>2</v>
      </c>
      <c r="B71" s="205" t="s">
        <v>672</v>
      </c>
      <c r="C71" s="12"/>
      <c r="D71" s="12"/>
      <c r="E71" s="13">
        <f t="shared" si="1"/>
        <v>14948000</v>
      </c>
      <c r="F71" s="13">
        <f t="shared" si="0"/>
        <v>0</v>
      </c>
      <c r="G71" s="12"/>
      <c r="H71" s="12"/>
      <c r="I71" s="12"/>
      <c r="J71" s="12"/>
      <c r="K71" s="12"/>
      <c r="L71" s="12"/>
      <c r="M71" s="15">
        <v>14948000</v>
      </c>
      <c r="N71" s="12"/>
      <c r="O71" s="15"/>
      <c r="P71" s="12"/>
    </row>
    <row r="72" spans="1:16">
      <c r="A72" s="214">
        <f t="shared" ref="A72:A74" si="14">+A71+1</f>
        <v>3</v>
      </c>
      <c r="B72" s="205" t="s">
        <v>673</v>
      </c>
      <c r="C72" s="12"/>
      <c r="D72" s="12"/>
      <c r="E72" s="13">
        <f t="shared" si="1"/>
        <v>8290</v>
      </c>
      <c r="F72" s="13">
        <f t="shared" si="0"/>
        <v>100</v>
      </c>
      <c r="G72" s="12"/>
      <c r="H72" s="12"/>
      <c r="I72" s="12"/>
      <c r="J72" s="12"/>
      <c r="K72" s="12"/>
      <c r="L72" s="12"/>
      <c r="M72" s="15">
        <v>8290</v>
      </c>
      <c r="N72" s="12">
        <v>100</v>
      </c>
      <c r="O72" s="15"/>
      <c r="P72" s="12"/>
    </row>
    <row r="73" spans="1:16">
      <c r="A73" s="214">
        <f t="shared" si="14"/>
        <v>4</v>
      </c>
      <c r="B73" s="205" t="s">
        <v>674</v>
      </c>
      <c r="C73" s="221"/>
      <c r="D73" s="221"/>
      <c r="E73" s="13">
        <f t="shared" si="1"/>
        <v>2000000</v>
      </c>
      <c r="F73" s="13">
        <f t="shared" si="0"/>
        <v>0</v>
      </c>
      <c r="G73" s="221"/>
      <c r="H73" s="221"/>
      <c r="I73" s="221"/>
      <c r="J73" s="221"/>
      <c r="K73" s="221"/>
      <c r="L73" s="221"/>
      <c r="M73" s="15">
        <v>2000000</v>
      </c>
      <c r="N73" s="221"/>
      <c r="O73" s="221"/>
      <c r="P73" s="221"/>
    </row>
    <row r="74" spans="1:16">
      <c r="A74" s="214">
        <f t="shared" si="14"/>
        <v>5</v>
      </c>
      <c r="B74" s="205" t="s">
        <v>679</v>
      </c>
      <c r="C74" s="221"/>
      <c r="D74" s="221"/>
      <c r="E74" s="13">
        <f t="shared" si="1"/>
        <v>3360000</v>
      </c>
      <c r="F74" s="13">
        <f t="shared" si="0"/>
        <v>0</v>
      </c>
      <c r="G74" s="221"/>
      <c r="H74" s="221"/>
      <c r="I74" s="221"/>
      <c r="J74" s="221"/>
      <c r="K74" s="221"/>
      <c r="L74" s="221"/>
      <c r="M74" s="15">
        <v>3360000</v>
      </c>
      <c r="N74" s="221"/>
      <c r="O74" s="221"/>
      <c r="P74" s="221"/>
    </row>
    <row r="75" spans="1:16">
      <c r="B75" s="212" t="s">
        <v>414</v>
      </c>
    </row>
    <row r="76" spans="1:16">
      <c r="A76" s="206" t="s">
        <v>63</v>
      </c>
      <c r="B76" s="207" t="s">
        <v>688</v>
      </c>
    </row>
  </sheetData>
  <mergeCells count="24">
    <mergeCell ref="G3:G4"/>
    <mergeCell ref="H3:H4"/>
    <mergeCell ref="N3:N4"/>
    <mergeCell ref="I3:I4"/>
    <mergeCell ref="J3:J4"/>
    <mergeCell ref="K3:K4"/>
    <mergeCell ref="L3:L4"/>
    <mergeCell ref="M3:M4"/>
    <mergeCell ref="O2:P2"/>
    <mergeCell ref="O3:O4"/>
    <mergeCell ref="P3:P4"/>
    <mergeCell ref="A1:N1"/>
    <mergeCell ref="A2:A4"/>
    <mergeCell ref="B2:B4"/>
    <mergeCell ref="C2:D2"/>
    <mergeCell ref="E2:F2"/>
    <mergeCell ref="G2:H2"/>
    <mergeCell ref="I2:J2"/>
    <mergeCell ref="K2:L2"/>
    <mergeCell ref="M2:N2"/>
    <mergeCell ref="C3:C4"/>
    <mergeCell ref="D3:D4"/>
    <mergeCell ref="E3:E4"/>
    <mergeCell ref="F3:F4"/>
  </mergeCells>
  <printOptions horizontalCentered="1"/>
  <pageMargins left="0.45" right="0.21" top="0.5" bottom="0.5" header="0.3" footer="0.3"/>
  <pageSetup paperSize="9" scale="80" orientation="portrait"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
  <sheetViews>
    <sheetView workbookViewId="0">
      <pane xSplit="2" ySplit="9" topLeftCell="C10" activePane="bottomRight" state="frozen"/>
      <selection activeCell="D17" sqref="D17"/>
      <selection pane="topRight" activeCell="D17" sqref="D17"/>
      <selection pane="bottomLeft" activeCell="D17" sqref="D17"/>
      <selection pane="bottomRight" activeCell="B21" sqref="B21"/>
    </sheetView>
  </sheetViews>
  <sheetFormatPr defaultColWidth="9" defaultRowHeight="15"/>
  <cols>
    <col min="1" max="1" width="6.28515625" style="223" customWidth="1"/>
    <col min="2" max="2" width="36" style="223" customWidth="1"/>
    <col min="3" max="3" width="14.28515625" style="223" customWidth="1"/>
    <col min="4" max="4" width="14" style="223" customWidth="1"/>
    <col min="5" max="5" width="12.140625" style="223" customWidth="1"/>
    <col min="6" max="6" width="12.28515625" style="223" customWidth="1"/>
    <col min="7" max="7" width="10.85546875" style="223" customWidth="1"/>
    <col min="8" max="8" width="13.7109375" style="223" customWidth="1"/>
    <col min="9" max="9" width="10.85546875" style="223" customWidth="1"/>
    <col min="10" max="10" width="13" style="223" customWidth="1"/>
    <col min="11" max="11" width="10.85546875" style="223" customWidth="1"/>
    <col min="12" max="12" width="12.28515625" style="223" customWidth="1"/>
    <col min="13" max="13" width="12" style="223" customWidth="1"/>
    <col min="14" max="16" width="10.85546875" style="223" customWidth="1"/>
    <col min="17" max="17" width="14.28515625" style="223" customWidth="1"/>
    <col min="18" max="18" width="14.140625" style="223" customWidth="1"/>
    <col min="19" max="19" width="10.85546875" style="223" customWidth="1"/>
    <col min="20" max="20" width="13.85546875" style="223" customWidth="1"/>
    <col min="21" max="22" width="10.85546875" style="223" customWidth="1"/>
    <col min="23" max="23" width="12.7109375" style="223" hidden="1" customWidth="1"/>
    <col min="24" max="24" width="12.28515625" style="223" hidden="1" customWidth="1"/>
    <col min="25" max="25" width="11.28515625" style="223" hidden="1" customWidth="1"/>
    <col min="26" max="26" width="13.28515625" style="223" customWidth="1"/>
    <col min="27" max="16384" width="9" style="223"/>
  </cols>
  <sheetData>
    <row r="1" spans="1:26" ht="18.75">
      <c r="A1" s="303" t="s">
        <v>667</v>
      </c>
      <c r="V1" s="304" t="s">
        <v>1003</v>
      </c>
    </row>
    <row r="2" spans="1:26" ht="18.75">
      <c r="A2" s="303"/>
    </row>
    <row r="3" spans="1:26" ht="18.75">
      <c r="A3" s="824" t="s">
        <v>794</v>
      </c>
      <c r="B3" s="824"/>
      <c r="C3" s="824"/>
      <c r="D3" s="824"/>
      <c r="E3" s="824"/>
      <c r="F3" s="824"/>
      <c r="G3" s="824"/>
      <c r="H3" s="824"/>
      <c r="I3" s="824"/>
      <c r="J3" s="824"/>
      <c r="K3" s="824"/>
      <c r="L3" s="824"/>
      <c r="M3" s="824"/>
      <c r="N3" s="824"/>
      <c r="O3" s="824"/>
      <c r="P3" s="824"/>
      <c r="Q3" s="824"/>
      <c r="R3" s="824"/>
      <c r="S3" s="824"/>
      <c r="T3" s="824"/>
      <c r="U3" s="824"/>
      <c r="V3" s="824"/>
    </row>
    <row r="4" spans="1:26" ht="18.75">
      <c r="A4" s="827" t="s">
        <v>1008</v>
      </c>
      <c r="B4" s="827"/>
      <c r="C4" s="827"/>
      <c r="D4" s="827"/>
      <c r="E4" s="827"/>
      <c r="F4" s="827"/>
      <c r="G4" s="827"/>
      <c r="H4" s="827"/>
      <c r="I4" s="827"/>
      <c r="J4" s="827"/>
      <c r="K4" s="827"/>
      <c r="L4" s="827"/>
      <c r="M4" s="827"/>
      <c r="N4" s="827"/>
      <c r="O4" s="827"/>
      <c r="P4" s="827"/>
      <c r="Q4" s="827"/>
      <c r="R4" s="827"/>
      <c r="S4" s="827"/>
      <c r="T4" s="827"/>
      <c r="U4" s="827"/>
      <c r="V4" s="827"/>
    </row>
    <row r="5" spans="1:26" ht="21" customHeight="1">
      <c r="A5" s="319"/>
      <c r="B5" s="319"/>
      <c r="C5" s="319"/>
      <c r="D5" s="319"/>
      <c r="E5" s="319"/>
      <c r="F5" s="321"/>
      <c r="G5" s="319"/>
      <c r="H5" s="320"/>
      <c r="I5" s="319"/>
      <c r="J5" s="319"/>
      <c r="K5" s="319"/>
      <c r="L5" s="319"/>
      <c r="M5" s="319"/>
      <c r="N5" s="319"/>
      <c r="O5" s="319"/>
      <c r="P5" s="319"/>
      <c r="Q5" s="319"/>
      <c r="R5" s="319"/>
      <c r="S5" s="319"/>
      <c r="T5" s="319"/>
      <c r="U5" s="319"/>
      <c r="V5" s="320"/>
    </row>
    <row r="6" spans="1:26" ht="15.75">
      <c r="A6" s="826" t="s">
        <v>0</v>
      </c>
      <c r="B6" s="826" t="s">
        <v>394</v>
      </c>
      <c r="C6" s="828" t="s">
        <v>1083</v>
      </c>
      <c r="D6" s="829"/>
      <c r="E6" s="830"/>
      <c r="F6" s="825" t="s">
        <v>1000</v>
      </c>
      <c r="G6" s="825"/>
      <c r="H6" s="825"/>
      <c r="I6" s="825"/>
      <c r="J6" s="825"/>
      <c r="K6" s="302"/>
      <c r="L6" s="825" t="s">
        <v>1001</v>
      </c>
      <c r="M6" s="825"/>
      <c r="N6" s="825"/>
      <c r="O6" s="825"/>
      <c r="P6" s="302"/>
      <c r="Q6" s="825" t="s">
        <v>1002</v>
      </c>
      <c r="R6" s="825"/>
      <c r="S6" s="825"/>
      <c r="T6" s="825"/>
      <c r="U6" s="302"/>
      <c r="V6" s="826" t="s">
        <v>544</v>
      </c>
    </row>
    <row r="7" spans="1:26" s="224" customFormat="1" ht="31.35" customHeight="1">
      <c r="A7" s="826"/>
      <c r="B7" s="826"/>
      <c r="C7" s="411" t="s">
        <v>795</v>
      </c>
      <c r="D7" s="411" t="s">
        <v>659</v>
      </c>
      <c r="E7" s="411" t="s">
        <v>662</v>
      </c>
      <c r="F7" s="826" t="s">
        <v>795</v>
      </c>
      <c r="G7" s="826"/>
      <c r="H7" s="813" t="s">
        <v>659</v>
      </c>
      <c r="I7" s="813"/>
      <c r="J7" s="813" t="s">
        <v>662</v>
      </c>
      <c r="K7" s="813"/>
      <c r="L7" s="316" t="s">
        <v>796</v>
      </c>
      <c r="M7" s="813" t="s">
        <v>659</v>
      </c>
      <c r="N7" s="813"/>
      <c r="O7" s="813" t="s">
        <v>662</v>
      </c>
      <c r="P7" s="813"/>
      <c r="Q7" s="316" t="s">
        <v>797</v>
      </c>
      <c r="R7" s="813" t="s">
        <v>659</v>
      </c>
      <c r="S7" s="813"/>
      <c r="T7" s="813" t="s">
        <v>662</v>
      </c>
      <c r="U7" s="813"/>
      <c r="V7" s="826"/>
    </row>
    <row r="8" spans="1:26" s="225" customFormat="1" ht="16.350000000000001" customHeight="1">
      <c r="A8" s="826"/>
      <c r="B8" s="826"/>
      <c r="C8" s="411"/>
      <c r="D8" s="411"/>
      <c r="E8" s="411"/>
      <c r="F8" s="314" t="s">
        <v>53</v>
      </c>
      <c r="G8" s="315" t="s">
        <v>399</v>
      </c>
      <c r="H8" s="314" t="s">
        <v>53</v>
      </c>
      <c r="I8" s="315" t="s">
        <v>399</v>
      </c>
      <c r="J8" s="314" t="s">
        <v>53</v>
      </c>
      <c r="K8" s="315" t="s">
        <v>399</v>
      </c>
      <c r="L8" s="314" t="s">
        <v>53</v>
      </c>
      <c r="M8" s="314" t="s">
        <v>53</v>
      </c>
      <c r="N8" s="315" t="s">
        <v>399</v>
      </c>
      <c r="O8" s="314" t="s">
        <v>53</v>
      </c>
      <c r="P8" s="315" t="s">
        <v>399</v>
      </c>
      <c r="Q8" s="314" t="s">
        <v>53</v>
      </c>
      <c r="R8" s="314" t="s">
        <v>53</v>
      </c>
      <c r="S8" s="315" t="s">
        <v>399</v>
      </c>
      <c r="T8" s="314" t="s">
        <v>53</v>
      </c>
      <c r="U8" s="315" t="s">
        <v>399</v>
      </c>
      <c r="V8" s="826"/>
    </row>
    <row r="9" spans="1:26" s="226" customFormat="1" ht="15.75">
      <c r="A9" s="309" t="s">
        <v>441</v>
      </c>
      <c r="B9" s="309" t="s">
        <v>443</v>
      </c>
      <c r="C9" s="309"/>
      <c r="D9" s="309"/>
      <c r="E9" s="309"/>
      <c r="F9" s="309" t="s">
        <v>437</v>
      </c>
      <c r="G9" s="309"/>
      <c r="H9" s="309">
        <v>2</v>
      </c>
      <c r="I9" s="309"/>
      <c r="J9" s="309">
        <v>3</v>
      </c>
      <c r="K9" s="310"/>
      <c r="L9" s="309" t="s">
        <v>1009</v>
      </c>
      <c r="M9" s="309">
        <v>5</v>
      </c>
      <c r="N9" s="309"/>
      <c r="O9" s="309">
        <v>6</v>
      </c>
      <c r="P9" s="309"/>
      <c r="Q9" s="309" t="s">
        <v>1010</v>
      </c>
      <c r="R9" s="309">
        <v>8</v>
      </c>
      <c r="S9" s="309"/>
      <c r="T9" s="309">
        <v>9</v>
      </c>
      <c r="U9" s="309"/>
      <c r="V9" s="309">
        <v>10</v>
      </c>
    </row>
    <row r="10" spans="1:26" s="224" customFormat="1" ht="15.75">
      <c r="A10" s="227"/>
      <c r="B10" s="228" t="s">
        <v>404</v>
      </c>
      <c r="C10" s="229">
        <f>+C11+C40+C66+C73</f>
        <v>331563338</v>
      </c>
      <c r="D10" s="229">
        <f t="shared" ref="D10:E10" si="0">+D11+D40+D66+D73</f>
        <v>246217903</v>
      </c>
      <c r="E10" s="229">
        <f t="shared" si="0"/>
        <v>85345435</v>
      </c>
      <c r="F10" s="284">
        <f t="shared" ref="F10:K10" si="1">F11+F40+F66+F73</f>
        <v>324454808</v>
      </c>
      <c r="G10" s="284">
        <f t="shared" si="1"/>
        <v>2155819</v>
      </c>
      <c r="H10" s="284">
        <f t="shared" si="1"/>
        <v>238903672</v>
      </c>
      <c r="I10" s="284">
        <f t="shared" si="1"/>
        <v>1276820</v>
      </c>
      <c r="J10" s="284">
        <f t="shared" si="1"/>
        <v>85345437</v>
      </c>
      <c r="K10" s="284">
        <f t="shared" si="1"/>
        <v>878899</v>
      </c>
      <c r="L10" s="229" t="e">
        <f t="shared" ref="L10:P10" si="2">+L11+L40+L66+L73</f>
        <v>#REF!</v>
      </c>
      <c r="M10" s="229" t="e">
        <f t="shared" si="2"/>
        <v>#REF!</v>
      </c>
      <c r="N10" s="229">
        <f t="shared" si="2"/>
        <v>0</v>
      </c>
      <c r="O10" s="229" t="e">
        <f t="shared" si="2"/>
        <v>#REF!</v>
      </c>
      <c r="P10" s="229">
        <f t="shared" si="2"/>
        <v>0</v>
      </c>
      <c r="Q10" s="296" t="e">
        <f>+F10-L10</f>
        <v>#REF!</v>
      </c>
      <c r="R10" s="229" t="e">
        <f>+H10-M10</f>
        <v>#REF!</v>
      </c>
      <c r="S10" s="229"/>
      <c r="T10" s="296" t="e">
        <f>+J10-O10</f>
        <v>#REF!</v>
      </c>
      <c r="U10" s="229"/>
      <c r="V10" s="230"/>
      <c r="W10" s="231" t="e">
        <f>+R10+T10</f>
        <v>#REF!</v>
      </c>
      <c r="X10" s="312" t="e">
        <f>+Q10-W10</f>
        <v>#REF!</v>
      </c>
      <c r="Y10" s="311" t="e">
        <f>+R10+T10</f>
        <v>#REF!</v>
      </c>
      <c r="Z10" s="312" t="s">
        <v>1020</v>
      </c>
    </row>
    <row r="11" spans="1:26" s="235" customFormat="1" ht="15.75">
      <c r="A11" s="232" t="s">
        <v>405</v>
      </c>
      <c r="B11" s="233" t="s">
        <v>406</v>
      </c>
      <c r="C11" s="297">
        <f t="shared" ref="C11:G11" si="3">SUM(C13:C39)</f>
        <v>62298</v>
      </c>
      <c r="D11" s="297">
        <f t="shared" ref="D11:E11" si="4">SUM(D13:D39)</f>
        <v>11773</v>
      </c>
      <c r="E11" s="297">
        <f t="shared" si="4"/>
        <v>50525</v>
      </c>
      <c r="F11" s="285">
        <f t="shared" si="3"/>
        <v>62298</v>
      </c>
      <c r="G11" s="285">
        <f t="shared" si="3"/>
        <v>1527056</v>
      </c>
      <c r="H11" s="285">
        <f t="shared" ref="H11:L11" si="5">SUM(H13:H39)</f>
        <v>11773</v>
      </c>
      <c r="I11" s="285">
        <f t="shared" si="5"/>
        <v>1091632</v>
      </c>
      <c r="J11" s="285">
        <f t="shared" si="5"/>
        <v>50527</v>
      </c>
      <c r="K11" s="285">
        <f t="shared" si="5"/>
        <v>435424</v>
      </c>
      <c r="L11" s="234" t="e">
        <f t="shared" si="5"/>
        <v>#REF!</v>
      </c>
      <c r="M11" s="234" t="e">
        <f t="shared" ref="M11:P11" si="6">SUM(M13:M39)</f>
        <v>#REF!</v>
      </c>
      <c r="N11" s="234">
        <f t="shared" si="6"/>
        <v>0</v>
      </c>
      <c r="O11" s="234" t="e">
        <f t="shared" si="6"/>
        <v>#REF!</v>
      </c>
      <c r="P11" s="234">
        <f t="shared" si="6"/>
        <v>0</v>
      </c>
      <c r="Q11" s="297" t="e">
        <f>+F11-L11</f>
        <v>#REF!</v>
      </c>
      <c r="R11" s="234" t="e">
        <f t="shared" ref="R11:R74" si="7">+H11-M11</f>
        <v>#REF!</v>
      </c>
      <c r="S11" s="234"/>
      <c r="T11" s="297" t="e">
        <f t="shared" ref="T11:T74" si="8">+J11-O11</f>
        <v>#REF!</v>
      </c>
      <c r="U11" s="234"/>
      <c r="V11" s="234"/>
      <c r="W11" s="231" t="e">
        <f t="shared" ref="W11:W74" si="9">+R11+T11</f>
        <v>#REF!</v>
      </c>
      <c r="X11" s="312" t="e">
        <f t="shared" ref="X11:X74" si="10">+Q11-W11</f>
        <v>#REF!</v>
      </c>
    </row>
    <row r="12" spans="1:26" s="235" customFormat="1" ht="15.75">
      <c r="A12" s="232"/>
      <c r="B12" s="233" t="s">
        <v>681</v>
      </c>
      <c r="C12" s="414"/>
      <c r="D12" s="414"/>
      <c r="E12" s="414"/>
      <c r="F12" s="234"/>
      <c r="G12" s="234"/>
      <c r="H12" s="286"/>
      <c r="I12" s="285"/>
      <c r="J12" s="286"/>
      <c r="K12" s="285"/>
      <c r="L12" s="234"/>
      <c r="M12" s="234"/>
      <c r="N12" s="234"/>
      <c r="O12" s="234"/>
      <c r="P12" s="234"/>
      <c r="Q12" s="297"/>
      <c r="R12" s="297"/>
      <c r="S12" s="297"/>
      <c r="T12" s="297"/>
      <c r="U12" s="234"/>
      <c r="V12" s="234"/>
      <c r="W12" s="231">
        <f t="shared" si="9"/>
        <v>0</v>
      </c>
      <c r="X12" s="312">
        <f t="shared" si="10"/>
        <v>0</v>
      </c>
    </row>
    <row r="13" spans="1:26" s="224" customFormat="1" ht="15.75">
      <c r="A13" s="236">
        <v>1</v>
      </c>
      <c r="B13" s="237" t="s">
        <v>660</v>
      </c>
      <c r="C13" s="415">
        <f>+D13+E13</f>
        <v>2094</v>
      </c>
      <c r="D13" s="415">
        <v>2094</v>
      </c>
      <c r="E13" s="415"/>
      <c r="F13" s="238">
        <f>'TH vien tro + trong nước'!E9</f>
        <v>2094</v>
      </c>
      <c r="G13" s="238">
        <f>'TH vien tro + trong nước'!F9</f>
        <v>140332</v>
      </c>
      <c r="H13" s="287">
        <v>2094</v>
      </c>
      <c r="I13" s="288">
        <v>140332</v>
      </c>
      <c r="J13" s="287"/>
      <c r="K13" s="288"/>
      <c r="L13" s="238" t="e">
        <f>+'Tong hop phan bo'!H11</f>
        <v>#REF!</v>
      </c>
      <c r="M13" s="238" t="e">
        <f>+#REF!</f>
        <v>#REF!</v>
      </c>
      <c r="N13" s="238"/>
      <c r="O13" s="238"/>
      <c r="P13" s="238"/>
      <c r="Q13" s="298" t="e">
        <f t="shared" ref="Q13:Q78" si="11">+F13-L13</f>
        <v>#REF!</v>
      </c>
      <c r="R13" s="299" t="e">
        <f t="shared" si="7"/>
        <v>#REF!</v>
      </c>
      <c r="S13" s="299"/>
      <c r="T13" s="299">
        <f t="shared" si="8"/>
        <v>0</v>
      </c>
      <c r="U13" s="238"/>
      <c r="V13" s="238"/>
      <c r="W13" s="231" t="e">
        <f t="shared" si="9"/>
        <v>#REF!</v>
      </c>
      <c r="X13" s="312" t="e">
        <f t="shared" si="10"/>
        <v>#REF!</v>
      </c>
    </row>
    <row r="14" spans="1:26" s="224" customFormat="1" ht="15.75">
      <c r="A14" s="236">
        <f>+A13+1</f>
        <v>2</v>
      </c>
      <c r="B14" s="237" t="s">
        <v>661</v>
      </c>
      <c r="C14" s="415">
        <f t="shared" ref="C14:C39" si="12">+D14+E14</f>
        <v>4904</v>
      </c>
      <c r="D14" s="415">
        <v>4512</v>
      </c>
      <c r="E14" s="415">
        <v>392</v>
      </c>
      <c r="F14" s="238">
        <f>'TH vien tro + trong nước'!E10</f>
        <v>4904</v>
      </c>
      <c r="G14" s="238">
        <f>'TH vien tro + trong nước'!F10</f>
        <v>614448</v>
      </c>
      <c r="H14" s="287">
        <v>4512</v>
      </c>
      <c r="I14" s="288">
        <v>454700</v>
      </c>
      <c r="J14" s="287">
        <v>392</v>
      </c>
      <c r="K14" s="288">
        <v>159748</v>
      </c>
      <c r="L14" s="238" t="e">
        <f>+'Tong hop phan bo'!G11</f>
        <v>#REF!</v>
      </c>
      <c r="M14" s="238" t="e">
        <f>+#REF!</f>
        <v>#REF!</v>
      </c>
      <c r="N14" s="238"/>
      <c r="O14" s="238" t="e">
        <f>+#REF!</f>
        <v>#REF!</v>
      </c>
      <c r="P14" s="238"/>
      <c r="Q14" s="298" t="e">
        <f t="shared" si="11"/>
        <v>#REF!</v>
      </c>
      <c r="R14" s="299" t="e">
        <f t="shared" si="7"/>
        <v>#REF!</v>
      </c>
      <c r="S14" s="299"/>
      <c r="T14" s="299" t="e">
        <f t="shared" si="8"/>
        <v>#REF!</v>
      </c>
      <c r="U14" s="238"/>
      <c r="V14" s="238"/>
      <c r="W14" s="231" t="e">
        <f t="shared" si="9"/>
        <v>#REF!</v>
      </c>
      <c r="X14" s="312" t="e">
        <f t="shared" si="10"/>
        <v>#REF!</v>
      </c>
    </row>
    <row r="15" spans="1:26" s="224" customFormat="1" ht="31.5">
      <c r="A15" s="236">
        <f t="shared" ref="A15:A28" si="13">+A14+1</f>
        <v>3</v>
      </c>
      <c r="B15" s="237" t="s">
        <v>10</v>
      </c>
      <c r="C15" s="415">
        <f t="shared" si="12"/>
        <v>2187</v>
      </c>
      <c r="D15" s="415">
        <v>2100</v>
      </c>
      <c r="E15" s="415">
        <v>87</v>
      </c>
      <c r="F15" s="238">
        <f>'TH vien tro + trong nước'!E11</f>
        <v>2187</v>
      </c>
      <c r="G15" s="238">
        <f>'TH vien tro + trong nước'!F11</f>
        <v>150782</v>
      </c>
      <c r="H15" s="287">
        <v>2100</v>
      </c>
      <c r="I15" s="288">
        <v>146000</v>
      </c>
      <c r="J15" s="287">
        <v>87</v>
      </c>
      <c r="K15" s="288">
        <v>4782</v>
      </c>
      <c r="L15" s="238" t="e">
        <f>+'Tong hop phan bo'!I11+'Tong hop phan bo'!R11</f>
        <v>#REF!</v>
      </c>
      <c r="M15" s="238" t="e">
        <f>+#REF!</f>
        <v>#REF!</v>
      </c>
      <c r="N15" s="238"/>
      <c r="O15" s="238" t="e">
        <f>+#REF!</f>
        <v>#REF!</v>
      </c>
      <c r="P15" s="238"/>
      <c r="Q15" s="298" t="e">
        <f t="shared" si="11"/>
        <v>#REF!</v>
      </c>
      <c r="R15" s="299" t="e">
        <f t="shared" si="7"/>
        <v>#REF!</v>
      </c>
      <c r="S15" s="299"/>
      <c r="T15" s="299" t="e">
        <f t="shared" si="8"/>
        <v>#REF!</v>
      </c>
      <c r="U15" s="238"/>
      <c r="V15" s="238"/>
      <c r="W15" s="231" t="e">
        <f t="shared" si="9"/>
        <v>#REF!</v>
      </c>
      <c r="X15" s="312" t="e">
        <f t="shared" si="10"/>
        <v>#REF!</v>
      </c>
    </row>
    <row r="16" spans="1:26" s="224" customFormat="1" ht="15.75">
      <c r="A16" s="236">
        <f t="shared" si="13"/>
        <v>4</v>
      </c>
      <c r="B16" s="237" t="s">
        <v>35</v>
      </c>
      <c r="C16" s="415">
        <f t="shared" si="12"/>
        <v>951</v>
      </c>
      <c r="D16" s="415">
        <v>530</v>
      </c>
      <c r="E16" s="415">
        <v>421</v>
      </c>
      <c r="F16" s="238">
        <f>'TH vien tro + trong nước'!E12</f>
        <v>951</v>
      </c>
      <c r="G16" s="238">
        <f>'TH vien tro + trong nước'!F12</f>
        <v>16498</v>
      </c>
      <c r="H16" s="287">
        <v>530</v>
      </c>
      <c r="I16" s="289"/>
      <c r="J16" s="287">
        <v>421</v>
      </c>
      <c r="K16" s="289">
        <v>16498</v>
      </c>
      <c r="L16" s="238" t="e">
        <f>+'Tong hop phan bo'!Q11</f>
        <v>#REF!</v>
      </c>
      <c r="M16" s="238"/>
      <c r="N16" s="238"/>
      <c r="O16" s="238" t="e">
        <f>+#REF!</f>
        <v>#REF!</v>
      </c>
      <c r="P16" s="238"/>
      <c r="Q16" s="298" t="e">
        <f t="shared" si="11"/>
        <v>#REF!</v>
      </c>
      <c r="R16" s="299">
        <f t="shared" si="7"/>
        <v>530</v>
      </c>
      <c r="S16" s="299"/>
      <c r="T16" s="299" t="e">
        <f t="shared" si="8"/>
        <v>#REF!</v>
      </c>
      <c r="U16" s="238"/>
      <c r="V16" s="238"/>
      <c r="W16" s="231" t="e">
        <f t="shared" si="9"/>
        <v>#REF!</v>
      </c>
      <c r="X16" s="312" t="e">
        <f t="shared" si="10"/>
        <v>#REF!</v>
      </c>
    </row>
    <row r="17" spans="1:24" s="224" customFormat="1" ht="15.75">
      <c r="A17" s="236">
        <f t="shared" si="13"/>
        <v>5</v>
      </c>
      <c r="B17" s="237" t="s">
        <v>38</v>
      </c>
      <c r="C17" s="415">
        <f t="shared" si="12"/>
        <v>4</v>
      </c>
      <c r="D17" s="415"/>
      <c r="E17" s="415">
        <v>4</v>
      </c>
      <c r="F17" s="238">
        <f>'TH vien tro + trong nước'!E13</f>
        <v>4</v>
      </c>
      <c r="G17" s="238">
        <f>'TH vien tro + trong nước'!F13</f>
        <v>715</v>
      </c>
      <c r="H17" s="287"/>
      <c r="I17" s="289"/>
      <c r="J17" s="287">
        <v>4</v>
      </c>
      <c r="K17" s="289">
        <v>715</v>
      </c>
      <c r="L17" s="238" t="e">
        <f>+'Tong hop phan bo'!P11</f>
        <v>#REF!</v>
      </c>
      <c r="M17" s="238"/>
      <c r="N17" s="238"/>
      <c r="O17" s="238" t="e">
        <f>+#REF!</f>
        <v>#REF!</v>
      </c>
      <c r="P17" s="238"/>
      <c r="Q17" s="298" t="e">
        <f t="shared" si="11"/>
        <v>#REF!</v>
      </c>
      <c r="R17" s="299">
        <f t="shared" si="7"/>
        <v>0</v>
      </c>
      <c r="S17" s="299"/>
      <c r="T17" s="299" t="e">
        <f t="shared" si="8"/>
        <v>#REF!</v>
      </c>
      <c r="U17" s="238"/>
      <c r="V17" s="238"/>
      <c r="W17" s="231" t="e">
        <f t="shared" si="9"/>
        <v>#REF!</v>
      </c>
      <c r="X17" s="312" t="e">
        <f t="shared" si="10"/>
        <v>#REF!</v>
      </c>
    </row>
    <row r="18" spans="1:24" s="224" customFormat="1" ht="15.75">
      <c r="A18" s="236">
        <f t="shared" si="13"/>
        <v>6</v>
      </c>
      <c r="B18" s="237" t="s">
        <v>40</v>
      </c>
      <c r="C18" s="415">
        <f t="shared" si="12"/>
        <v>1</v>
      </c>
      <c r="D18" s="415"/>
      <c r="E18" s="415">
        <v>1</v>
      </c>
      <c r="F18" s="238">
        <f>'TH vien tro + trong nước'!E14</f>
        <v>1</v>
      </c>
      <c r="G18" s="238">
        <f>'TH vien tro + trong nước'!F14</f>
        <v>8399</v>
      </c>
      <c r="H18" s="287"/>
      <c r="I18" s="289"/>
      <c r="J18" s="287">
        <v>1</v>
      </c>
      <c r="K18" s="289">
        <v>8399</v>
      </c>
      <c r="L18" s="238" t="e">
        <f>+'Tong hop phan bo'!O11</f>
        <v>#REF!</v>
      </c>
      <c r="M18" s="238"/>
      <c r="N18" s="238"/>
      <c r="O18" s="238" t="e">
        <f>+#REF!</f>
        <v>#REF!</v>
      </c>
      <c r="P18" s="238"/>
      <c r="Q18" s="298" t="e">
        <f t="shared" si="11"/>
        <v>#REF!</v>
      </c>
      <c r="R18" s="299">
        <f t="shared" si="7"/>
        <v>0</v>
      </c>
      <c r="S18" s="299"/>
      <c r="T18" s="299" t="e">
        <f t="shared" si="8"/>
        <v>#REF!</v>
      </c>
      <c r="U18" s="238"/>
      <c r="V18" s="238"/>
      <c r="W18" s="231" t="e">
        <f t="shared" si="9"/>
        <v>#REF!</v>
      </c>
      <c r="X18" s="312" t="e">
        <f t="shared" si="10"/>
        <v>#REF!</v>
      </c>
    </row>
    <row r="19" spans="1:24" s="224" customFormat="1" ht="15.75">
      <c r="A19" s="236">
        <f t="shared" si="13"/>
        <v>7</v>
      </c>
      <c r="B19" s="237" t="s">
        <v>33</v>
      </c>
      <c r="C19" s="415">
        <f t="shared" si="12"/>
        <v>110</v>
      </c>
      <c r="D19" s="415">
        <v>10</v>
      </c>
      <c r="E19" s="415">
        <v>100</v>
      </c>
      <c r="F19" s="238">
        <f>'TH vien tro + trong nước'!E15</f>
        <v>110</v>
      </c>
      <c r="G19" s="238">
        <f>'TH vien tro + trong nước'!F15</f>
        <v>1629</v>
      </c>
      <c r="H19" s="287">
        <v>10</v>
      </c>
      <c r="I19" s="289"/>
      <c r="J19" s="287">
        <v>100</v>
      </c>
      <c r="K19" s="289">
        <v>1629</v>
      </c>
      <c r="L19" s="238" t="e">
        <f>+'Tong hop phan bo'!T11</f>
        <v>#REF!</v>
      </c>
      <c r="M19" s="238"/>
      <c r="N19" s="238"/>
      <c r="O19" s="238" t="e">
        <f>+#REF!</f>
        <v>#REF!</v>
      </c>
      <c r="P19" s="238"/>
      <c r="Q19" s="298" t="e">
        <f t="shared" si="11"/>
        <v>#REF!</v>
      </c>
      <c r="R19" s="299">
        <f t="shared" si="7"/>
        <v>10</v>
      </c>
      <c r="S19" s="299"/>
      <c r="T19" s="299" t="e">
        <f t="shared" si="8"/>
        <v>#REF!</v>
      </c>
      <c r="U19" s="238"/>
      <c r="V19" s="238"/>
      <c r="W19" s="231" t="e">
        <f t="shared" si="9"/>
        <v>#REF!</v>
      </c>
      <c r="X19" s="312" t="e">
        <f t="shared" si="10"/>
        <v>#REF!</v>
      </c>
    </row>
    <row r="20" spans="1:24" s="224" customFormat="1" ht="15.75">
      <c r="A20" s="236">
        <f t="shared" si="13"/>
        <v>8</v>
      </c>
      <c r="B20" s="237" t="s">
        <v>785</v>
      </c>
      <c r="C20" s="415">
        <f t="shared" si="12"/>
        <v>267</v>
      </c>
      <c r="D20" s="415"/>
      <c r="E20" s="415">
        <v>267</v>
      </c>
      <c r="F20" s="238">
        <f>'TH vien tro + trong nước'!E16</f>
        <v>267</v>
      </c>
      <c r="G20" s="238">
        <f>'TH vien tro + trong nước'!F16</f>
        <v>0</v>
      </c>
      <c r="H20" s="287"/>
      <c r="I20" s="289"/>
      <c r="J20" s="287">
        <v>267</v>
      </c>
      <c r="K20" s="289"/>
      <c r="L20" s="238" t="e">
        <f>+'Tong hop phan bo'!U11</f>
        <v>#REF!</v>
      </c>
      <c r="M20" s="238"/>
      <c r="N20" s="238"/>
      <c r="O20" s="238" t="e">
        <f>+#REF!</f>
        <v>#REF!</v>
      </c>
      <c r="P20" s="238"/>
      <c r="Q20" s="298"/>
      <c r="R20" s="299">
        <f t="shared" si="7"/>
        <v>0</v>
      </c>
      <c r="S20" s="299"/>
      <c r="T20" s="299" t="e">
        <f t="shared" si="8"/>
        <v>#REF!</v>
      </c>
      <c r="U20" s="238"/>
      <c r="V20" s="238"/>
      <c r="W20" s="231" t="e">
        <f t="shared" si="9"/>
        <v>#REF!</v>
      </c>
      <c r="X20" s="312" t="e">
        <f t="shared" si="10"/>
        <v>#REF!</v>
      </c>
    </row>
    <row r="21" spans="1:24" s="224" customFormat="1" ht="15.75">
      <c r="A21" s="236">
        <f t="shared" si="13"/>
        <v>9</v>
      </c>
      <c r="B21" s="237" t="s">
        <v>11</v>
      </c>
      <c r="C21" s="415">
        <f t="shared" si="12"/>
        <v>2054</v>
      </c>
      <c r="D21" s="415"/>
      <c r="E21" s="415">
        <v>2054</v>
      </c>
      <c r="F21" s="238">
        <f>'TH vien tro + trong nước'!E17</f>
        <v>2054</v>
      </c>
      <c r="G21" s="238">
        <f>'TH vien tro + trong nước'!F17</f>
        <v>80100</v>
      </c>
      <c r="H21" s="287"/>
      <c r="I21" s="288"/>
      <c r="J21" s="287">
        <v>2054</v>
      </c>
      <c r="K21" s="288">
        <v>80100</v>
      </c>
      <c r="L21" s="238" t="e">
        <f>+'Tong hop phan bo'!S11</f>
        <v>#REF!</v>
      </c>
      <c r="M21" s="238"/>
      <c r="N21" s="238"/>
      <c r="O21" s="238" t="e">
        <f>+#REF!</f>
        <v>#REF!</v>
      </c>
      <c r="P21" s="238"/>
      <c r="Q21" s="298" t="e">
        <f t="shared" si="11"/>
        <v>#REF!</v>
      </c>
      <c r="R21" s="299">
        <f t="shared" si="7"/>
        <v>0</v>
      </c>
      <c r="S21" s="299"/>
      <c r="T21" s="299" t="e">
        <f t="shared" si="8"/>
        <v>#REF!</v>
      </c>
      <c r="U21" s="238"/>
      <c r="V21" s="238"/>
      <c r="W21" s="231" t="e">
        <f t="shared" si="9"/>
        <v>#REF!</v>
      </c>
      <c r="X21" s="312" t="e">
        <f t="shared" si="10"/>
        <v>#REF!</v>
      </c>
    </row>
    <row r="22" spans="1:24" s="224" customFormat="1" ht="15.75">
      <c r="A22" s="236">
        <f t="shared" si="13"/>
        <v>10</v>
      </c>
      <c r="B22" s="237" t="s">
        <v>36</v>
      </c>
      <c r="C22" s="415">
        <f t="shared" si="12"/>
        <v>21100</v>
      </c>
      <c r="D22" s="415"/>
      <c r="E22" s="415">
        <v>21100</v>
      </c>
      <c r="F22" s="238">
        <f>'TH vien tro + trong nước'!E18</f>
        <v>21100</v>
      </c>
      <c r="G22" s="238">
        <f>'TH vien tro + trong nước'!F18</f>
        <v>5684</v>
      </c>
      <c r="H22" s="287"/>
      <c r="I22" s="289"/>
      <c r="J22" s="287">
        <v>21100</v>
      </c>
      <c r="K22" s="289">
        <v>5684</v>
      </c>
      <c r="L22" s="238"/>
      <c r="M22" s="238"/>
      <c r="N22" s="238"/>
      <c r="O22" s="238"/>
      <c r="P22" s="238"/>
      <c r="Q22" s="298">
        <f t="shared" si="11"/>
        <v>21100</v>
      </c>
      <c r="R22" s="299">
        <f t="shared" si="7"/>
        <v>0</v>
      </c>
      <c r="S22" s="299"/>
      <c r="T22" s="299">
        <f t="shared" si="8"/>
        <v>21100</v>
      </c>
      <c r="U22" s="238"/>
      <c r="V22" s="238"/>
      <c r="W22" s="231">
        <f t="shared" si="9"/>
        <v>21100</v>
      </c>
      <c r="X22" s="312">
        <f t="shared" si="10"/>
        <v>0</v>
      </c>
    </row>
    <row r="23" spans="1:24" s="224" customFormat="1" ht="15.75">
      <c r="A23" s="236">
        <f t="shared" si="13"/>
        <v>11</v>
      </c>
      <c r="B23" s="237" t="s">
        <v>23</v>
      </c>
      <c r="C23" s="415">
        <f t="shared" si="12"/>
        <v>200</v>
      </c>
      <c r="D23" s="415"/>
      <c r="E23" s="415">
        <v>200</v>
      </c>
      <c r="F23" s="238">
        <f>'TH vien tro + trong nước'!E19</f>
        <v>200</v>
      </c>
      <c r="G23" s="238">
        <f>'TH vien tro + trong nước'!F19</f>
        <v>0</v>
      </c>
      <c r="H23" s="287"/>
      <c r="I23" s="289"/>
      <c r="J23" s="287">
        <v>200</v>
      </c>
      <c r="K23" s="289"/>
      <c r="L23" s="238"/>
      <c r="M23" s="238"/>
      <c r="N23" s="238"/>
      <c r="O23" s="238"/>
      <c r="P23" s="238"/>
      <c r="Q23" s="298">
        <f t="shared" si="11"/>
        <v>200</v>
      </c>
      <c r="R23" s="299">
        <f t="shared" si="7"/>
        <v>0</v>
      </c>
      <c r="S23" s="299"/>
      <c r="T23" s="299">
        <f t="shared" si="8"/>
        <v>200</v>
      </c>
      <c r="U23" s="238"/>
      <c r="V23" s="238"/>
      <c r="W23" s="231">
        <f t="shared" si="9"/>
        <v>200</v>
      </c>
      <c r="X23" s="312">
        <f t="shared" si="10"/>
        <v>0</v>
      </c>
    </row>
    <row r="24" spans="1:24" s="224" customFormat="1" ht="15.75">
      <c r="A24" s="236">
        <f t="shared" si="13"/>
        <v>12</v>
      </c>
      <c r="B24" s="237" t="s">
        <v>28</v>
      </c>
      <c r="C24" s="415">
        <f t="shared" si="12"/>
        <v>50</v>
      </c>
      <c r="D24" s="415"/>
      <c r="E24" s="415">
        <v>50</v>
      </c>
      <c r="F24" s="238">
        <f>'TH vien tro + trong nước'!E20</f>
        <v>50</v>
      </c>
      <c r="G24" s="238">
        <f>'TH vien tro + trong nước'!F20</f>
        <v>4224</v>
      </c>
      <c r="H24" s="287"/>
      <c r="I24" s="289"/>
      <c r="J24" s="287">
        <v>50</v>
      </c>
      <c r="K24" s="289">
        <v>4224</v>
      </c>
      <c r="L24" s="238" t="e">
        <f>+'Tong hop phan bo'!V11</f>
        <v>#REF!</v>
      </c>
      <c r="M24" s="238"/>
      <c r="N24" s="238"/>
      <c r="O24" s="238" t="e">
        <f>+#REF!</f>
        <v>#REF!</v>
      </c>
      <c r="P24" s="238"/>
      <c r="Q24" s="298" t="e">
        <f t="shared" si="11"/>
        <v>#REF!</v>
      </c>
      <c r="R24" s="299">
        <f t="shared" si="7"/>
        <v>0</v>
      </c>
      <c r="S24" s="299"/>
      <c r="T24" s="299" t="e">
        <f t="shared" si="8"/>
        <v>#REF!</v>
      </c>
      <c r="U24" s="238"/>
      <c r="V24" s="238"/>
      <c r="W24" s="231" t="e">
        <f t="shared" si="9"/>
        <v>#REF!</v>
      </c>
      <c r="X24" s="312" t="e">
        <f t="shared" si="10"/>
        <v>#REF!</v>
      </c>
    </row>
    <row r="25" spans="1:24" s="224" customFormat="1" ht="15.75">
      <c r="A25" s="236">
        <f t="shared" si="13"/>
        <v>13</v>
      </c>
      <c r="B25" s="239" t="s">
        <v>786</v>
      </c>
      <c r="C25" s="415">
        <f t="shared" si="12"/>
        <v>12</v>
      </c>
      <c r="D25" s="416"/>
      <c r="E25" s="416">
        <v>12</v>
      </c>
      <c r="F25" s="238">
        <f>'TH vien tro + trong nước'!E21</f>
        <v>12</v>
      </c>
      <c r="G25" s="238">
        <f>'TH vien tro + trong nước'!F21</f>
        <v>0</v>
      </c>
      <c r="H25" s="287"/>
      <c r="I25" s="289"/>
      <c r="J25" s="290">
        <v>12</v>
      </c>
      <c r="K25" s="289"/>
      <c r="L25" s="238"/>
      <c r="M25" s="238"/>
      <c r="N25" s="238"/>
      <c r="O25" s="238"/>
      <c r="P25" s="238"/>
      <c r="Q25" s="298">
        <f t="shared" si="11"/>
        <v>12</v>
      </c>
      <c r="R25" s="299">
        <f t="shared" si="7"/>
        <v>0</v>
      </c>
      <c r="S25" s="299"/>
      <c r="T25" s="299">
        <f t="shared" si="8"/>
        <v>12</v>
      </c>
      <c r="U25" s="238"/>
      <c r="V25" s="238"/>
      <c r="W25" s="231">
        <f t="shared" si="9"/>
        <v>12</v>
      </c>
      <c r="X25" s="312">
        <f t="shared" si="10"/>
        <v>0</v>
      </c>
    </row>
    <row r="26" spans="1:24" s="224" customFormat="1" ht="15.75">
      <c r="A26" s="236">
        <f t="shared" si="13"/>
        <v>14</v>
      </c>
      <c r="B26" s="239" t="s">
        <v>787</v>
      </c>
      <c r="C26" s="415">
        <f t="shared" si="12"/>
        <v>20</v>
      </c>
      <c r="D26" s="416"/>
      <c r="E26" s="416">
        <v>20</v>
      </c>
      <c r="F26" s="238">
        <f>'TH vien tro + trong nước'!E22</f>
        <v>20</v>
      </c>
      <c r="G26" s="238">
        <f>'TH vien tro + trong nước'!F22</f>
        <v>0</v>
      </c>
      <c r="H26" s="287"/>
      <c r="I26" s="289"/>
      <c r="J26" s="290">
        <v>20</v>
      </c>
      <c r="K26" s="289"/>
      <c r="L26" s="238"/>
      <c r="M26" s="238"/>
      <c r="N26" s="238"/>
      <c r="O26" s="238"/>
      <c r="P26" s="238"/>
      <c r="Q26" s="298">
        <f t="shared" si="11"/>
        <v>20</v>
      </c>
      <c r="R26" s="299">
        <f t="shared" si="7"/>
        <v>0</v>
      </c>
      <c r="S26" s="299"/>
      <c r="T26" s="299">
        <f t="shared" si="8"/>
        <v>20</v>
      </c>
      <c r="U26" s="238"/>
      <c r="V26" s="238"/>
      <c r="W26" s="231">
        <f t="shared" si="9"/>
        <v>20</v>
      </c>
      <c r="X26" s="312">
        <f t="shared" si="10"/>
        <v>0</v>
      </c>
    </row>
    <row r="27" spans="1:24" s="224" customFormat="1" ht="15.75">
      <c r="A27" s="236">
        <f t="shared" si="13"/>
        <v>15</v>
      </c>
      <c r="B27" s="239" t="s">
        <v>788</v>
      </c>
      <c r="C27" s="415">
        <f t="shared" si="12"/>
        <v>25</v>
      </c>
      <c r="D27" s="416"/>
      <c r="E27" s="416">
        <v>25</v>
      </c>
      <c r="F27" s="238">
        <f>'TH vien tro + trong nước'!E23</f>
        <v>25</v>
      </c>
      <c r="G27" s="238">
        <f>'TH vien tro + trong nước'!F23</f>
        <v>0</v>
      </c>
      <c r="H27" s="287"/>
      <c r="I27" s="289"/>
      <c r="J27" s="290">
        <v>25</v>
      </c>
      <c r="K27" s="289"/>
      <c r="L27" s="238"/>
      <c r="M27" s="238"/>
      <c r="N27" s="238"/>
      <c r="O27" s="238"/>
      <c r="P27" s="238"/>
      <c r="Q27" s="298">
        <f t="shared" si="11"/>
        <v>25</v>
      </c>
      <c r="R27" s="299">
        <f t="shared" si="7"/>
        <v>0</v>
      </c>
      <c r="S27" s="299"/>
      <c r="T27" s="299">
        <f t="shared" si="8"/>
        <v>25</v>
      </c>
      <c r="U27" s="238"/>
      <c r="V27" s="238"/>
      <c r="W27" s="231">
        <f t="shared" si="9"/>
        <v>25</v>
      </c>
      <c r="X27" s="312">
        <f t="shared" si="10"/>
        <v>0</v>
      </c>
    </row>
    <row r="28" spans="1:24" s="224" customFormat="1" ht="15.75">
      <c r="A28" s="236">
        <f t="shared" si="13"/>
        <v>16</v>
      </c>
      <c r="B28" s="239" t="s">
        <v>789</v>
      </c>
      <c r="C28" s="415">
        <f t="shared" si="12"/>
        <v>10</v>
      </c>
      <c r="D28" s="416"/>
      <c r="E28" s="416">
        <v>10</v>
      </c>
      <c r="F28" s="238">
        <f>'TH vien tro + trong nước'!E24</f>
        <v>10</v>
      </c>
      <c r="G28" s="238">
        <f>'TH vien tro + trong nước'!F24</f>
        <v>0</v>
      </c>
      <c r="H28" s="287"/>
      <c r="I28" s="289"/>
      <c r="J28" s="290">
        <v>10</v>
      </c>
      <c r="K28" s="289"/>
      <c r="L28" s="238"/>
      <c r="M28" s="238"/>
      <c r="N28" s="238"/>
      <c r="O28" s="238"/>
      <c r="P28" s="238"/>
      <c r="Q28" s="298">
        <f t="shared" si="11"/>
        <v>10</v>
      </c>
      <c r="R28" s="299">
        <f t="shared" si="7"/>
        <v>0</v>
      </c>
      <c r="S28" s="299"/>
      <c r="T28" s="299">
        <f t="shared" si="8"/>
        <v>10</v>
      </c>
      <c r="U28" s="238"/>
      <c r="V28" s="238"/>
      <c r="W28" s="231">
        <f t="shared" si="9"/>
        <v>10</v>
      </c>
      <c r="X28" s="312">
        <f t="shared" si="10"/>
        <v>0</v>
      </c>
    </row>
    <row r="29" spans="1:24" s="235" customFormat="1" ht="15.75">
      <c r="A29" s="236"/>
      <c r="B29" s="233" t="s">
        <v>682</v>
      </c>
      <c r="C29" s="415">
        <f t="shared" si="12"/>
        <v>0</v>
      </c>
      <c r="D29" s="414"/>
      <c r="E29" s="414"/>
      <c r="F29" s="234"/>
      <c r="G29" s="234"/>
      <c r="H29" s="287"/>
      <c r="I29" s="289"/>
      <c r="J29" s="287"/>
      <c r="K29" s="289"/>
      <c r="L29" s="234"/>
      <c r="M29" s="234"/>
      <c r="N29" s="234"/>
      <c r="O29" s="234"/>
      <c r="P29" s="234"/>
      <c r="Q29" s="297"/>
      <c r="R29" s="299"/>
      <c r="S29" s="299"/>
      <c r="T29" s="299"/>
      <c r="U29" s="234"/>
      <c r="V29" s="234"/>
      <c r="W29" s="231">
        <f t="shared" si="9"/>
        <v>0</v>
      </c>
      <c r="X29" s="312">
        <f t="shared" si="10"/>
        <v>0</v>
      </c>
    </row>
    <row r="30" spans="1:24" s="224" customFormat="1" ht="15.75">
      <c r="A30" s="236">
        <f>+A28+1</f>
        <v>17</v>
      </c>
      <c r="B30" s="237" t="s">
        <v>12</v>
      </c>
      <c r="C30" s="415">
        <f t="shared" si="12"/>
        <v>106</v>
      </c>
      <c r="D30" s="415">
        <v>100</v>
      </c>
      <c r="E30" s="415">
        <v>6</v>
      </c>
      <c r="F30" s="238">
        <f>'TH vien tro + trong nước'!E26</f>
        <v>106</v>
      </c>
      <c r="G30" s="238">
        <f>'TH vien tro + trong nước'!F26</f>
        <v>124289</v>
      </c>
      <c r="H30" s="287">
        <v>100</v>
      </c>
      <c r="I30" s="288">
        <v>120000</v>
      </c>
      <c r="J30" s="287">
        <v>6</v>
      </c>
      <c r="K30" s="288">
        <v>4289</v>
      </c>
      <c r="L30" s="238" t="e">
        <f>+'Tong hop phan bo'!J11</f>
        <v>#REF!</v>
      </c>
      <c r="M30" s="238" t="e">
        <f>+#REF!</f>
        <v>#REF!</v>
      </c>
      <c r="N30" s="238"/>
      <c r="O30" s="238" t="e">
        <f>+#REF!</f>
        <v>#REF!</v>
      </c>
      <c r="P30" s="238"/>
      <c r="Q30" s="298" t="e">
        <f t="shared" si="11"/>
        <v>#REF!</v>
      </c>
      <c r="R30" s="299" t="e">
        <f t="shared" si="7"/>
        <v>#REF!</v>
      </c>
      <c r="S30" s="299"/>
      <c r="T30" s="299" t="e">
        <f t="shared" si="8"/>
        <v>#REF!</v>
      </c>
      <c r="U30" s="238"/>
      <c r="V30" s="238"/>
      <c r="W30" s="231" t="e">
        <f t="shared" si="9"/>
        <v>#REF!</v>
      </c>
      <c r="X30" s="312" t="e">
        <f t="shared" si="10"/>
        <v>#REF!</v>
      </c>
    </row>
    <row r="31" spans="1:24" s="224" customFormat="1" ht="15.75">
      <c r="A31" s="236">
        <f>+A30+1</f>
        <v>18</v>
      </c>
      <c r="B31" s="237" t="s">
        <v>39</v>
      </c>
      <c r="C31" s="415">
        <f t="shared" si="12"/>
        <v>67</v>
      </c>
      <c r="D31" s="415">
        <v>63</v>
      </c>
      <c r="E31" s="415">
        <v>4</v>
      </c>
      <c r="F31" s="238">
        <f>'TH vien tro + trong nước'!E27</f>
        <v>67</v>
      </c>
      <c r="G31" s="238">
        <f>'TH vien tro + trong nước'!F27</f>
        <v>5718</v>
      </c>
      <c r="H31" s="287">
        <v>63</v>
      </c>
      <c r="I31" s="289"/>
      <c r="J31" s="287">
        <v>6</v>
      </c>
      <c r="K31" s="289">
        <v>5718</v>
      </c>
      <c r="L31" s="238" t="e">
        <f>+'Tong hop phan bo'!K11</f>
        <v>#REF!</v>
      </c>
      <c r="M31" s="238" t="e">
        <f>+#REF!</f>
        <v>#REF!</v>
      </c>
      <c r="N31" s="238"/>
      <c r="O31" s="238" t="e">
        <f>+#REF!</f>
        <v>#REF!</v>
      </c>
      <c r="P31" s="238"/>
      <c r="Q31" s="298" t="e">
        <f t="shared" si="11"/>
        <v>#REF!</v>
      </c>
      <c r="R31" s="299" t="e">
        <f t="shared" si="7"/>
        <v>#REF!</v>
      </c>
      <c r="S31" s="299"/>
      <c r="T31" s="299" t="e">
        <f t="shared" si="8"/>
        <v>#REF!</v>
      </c>
      <c r="U31" s="238"/>
      <c r="V31" s="238"/>
      <c r="W31" s="231" t="e">
        <f t="shared" si="9"/>
        <v>#REF!</v>
      </c>
      <c r="X31" s="312" t="e">
        <f t="shared" si="10"/>
        <v>#REF!</v>
      </c>
    </row>
    <row r="32" spans="1:24" s="224" customFormat="1" ht="15.75">
      <c r="A32" s="236">
        <f t="shared" ref="A32:A33" si="14">+A31+1</f>
        <v>19</v>
      </c>
      <c r="B32" s="237" t="s">
        <v>20</v>
      </c>
      <c r="C32" s="415">
        <f t="shared" si="12"/>
        <v>23040</v>
      </c>
      <c r="D32" s="415"/>
      <c r="E32" s="415">
        <v>23040</v>
      </c>
      <c r="F32" s="238">
        <f>+H32+J32</f>
        <v>23040</v>
      </c>
      <c r="G32" s="238">
        <f>'TH vien tro + trong nước'!F28</f>
        <v>0</v>
      </c>
      <c r="H32" s="287"/>
      <c r="I32" s="289"/>
      <c r="J32" s="287">
        <v>23040</v>
      </c>
      <c r="K32" s="289"/>
      <c r="L32" s="238"/>
      <c r="M32" s="238"/>
      <c r="N32" s="238"/>
      <c r="O32" s="238"/>
      <c r="P32" s="238"/>
      <c r="Q32" s="298">
        <f t="shared" si="11"/>
        <v>23040</v>
      </c>
      <c r="R32" s="299">
        <f t="shared" si="7"/>
        <v>0</v>
      </c>
      <c r="S32" s="299"/>
      <c r="T32" s="299">
        <f t="shared" si="8"/>
        <v>23040</v>
      </c>
      <c r="U32" s="238"/>
      <c r="V32" s="238"/>
      <c r="W32" s="231">
        <f t="shared" si="9"/>
        <v>23040</v>
      </c>
      <c r="X32" s="312">
        <f t="shared" si="10"/>
        <v>0</v>
      </c>
    </row>
    <row r="33" spans="1:24" s="224" customFormat="1" ht="15.75">
      <c r="A33" s="236">
        <f t="shared" si="14"/>
        <v>20</v>
      </c>
      <c r="B33" s="237" t="s">
        <v>1013</v>
      </c>
      <c r="C33" s="415">
        <f t="shared" si="12"/>
        <v>20</v>
      </c>
      <c r="D33" s="415">
        <v>20</v>
      </c>
      <c r="E33" s="415"/>
      <c r="F33" s="238">
        <f>'TH vien tro + trong nước'!E29</f>
        <v>20</v>
      </c>
      <c r="G33" s="238">
        <f>'TH vien tro + trong nước'!F29</f>
        <v>200000</v>
      </c>
      <c r="H33" s="287">
        <v>20</v>
      </c>
      <c r="I33" s="289">
        <v>200000</v>
      </c>
      <c r="J33" s="287"/>
      <c r="K33" s="289"/>
      <c r="L33" s="238">
        <f>+M33+O33</f>
        <v>20</v>
      </c>
      <c r="M33" s="238">
        <v>20</v>
      </c>
      <c r="N33" s="238"/>
      <c r="O33" s="238"/>
      <c r="P33" s="238"/>
      <c r="Q33" s="298">
        <f t="shared" si="11"/>
        <v>0</v>
      </c>
      <c r="R33" s="299">
        <f t="shared" si="7"/>
        <v>0</v>
      </c>
      <c r="S33" s="299"/>
      <c r="T33" s="299">
        <f t="shared" si="8"/>
        <v>0</v>
      </c>
      <c r="U33" s="238"/>
      <c r="V33" s="238"/>
      <c r="W33" s="231">
        <f t="shared" si="9"/>
        <v>0</v>
      </c>
      <c r="X33" s="312">
        <f t="shared" si="10"/>
        <v>0</v>
      </c>
    </row>
    <row r="34" spans="1:24" s="235" customFormat="1" ht="15.75">
      <c r="A34" s="236"/>
      <c r="B34" s="233" t="s">
        <v>683</v>
      </c>
      <c r="C34" s="415">
        <f t="shared" si="12"/>
        <v>0</v>
      </c>
      <c r="D34" s="414"/>
      <c r="E34" s="414"/>
      <c r="F34" s="234"/>
      <c r="G34" s="234"/>
      <c r="H34" s="287"/>
      <c r="I34" s="289"/>
      <c r="J34" s="287"/>
      <c r="K34" s="289"/>
      <c r="L34" s="234"/>
      <c r="M34" s="234"/>
      <c r="N34" s="234"/>
      <c r="O34" s="234"/>
      <c r="P34" s="234"/>
      <c r="Q34" s="297"/>
      <c r="R34" s="299"/>
      <c r="S34" s="299"/>
      <c r="T34" s="299"/>
      <c r="U34" s="234"/>
      <c r="V34" s="234"/>
      <c r="W34" s="231">
        <f t="shared" si="9"/>
        <v>0</v>
      </c>
      <c r="X34" s="312">
        <f t="shared" si="10"/>
        <v>0</v>
      </c>
    </row>
    <row r="35" spans="1:24" s="224" customFormat="1" ht="15.75">
      <c r="A35" s="236">
        <f>+A33+1</f>
        <v>21</v>
      </c>
      <c r="B35" s="237" t="s">
        <v>680</v>
      </c>
      <c r="C35" s="415">
        <f t="shared" si="12"/>
        <v>108</v>
      </c>
      <c r="D35" s="415">
        <v>23</v>
      </c>
      <c r="E35" s="415">
        <v>85</v>
      </c>
      <c r="F35" s="238">
        <f>'TH vien tro + trong nước'!E31</f>
        <v>108</v>
      </c>
      <c r="G35" s="238">
        <f>'TH vien tro + trong nước'!F31</f>
        <v>33812</v>
      </c>
      <c r="H35" s="287">
        <v>23</v>
      </c>
      <c r="I35" s="289">
        <v>5600</v>
      </c>
      <c r="J35" s="287">
        <v>85</v>
      </c>
      <c r="K35" s="289">
        <v>28212</v>
      </c>
      <c r="L35" s="238" t="e">
        <f>+'Tong hop phan bo'!N11</f>
        <v>#REF!</v>
      </c>
      <c r="M35" s="238"/>
      <c r="N35" s="238"/>
      <c r="O35" s="238" t="e">
        <f>+#REF!</f>
        <v>#REF!</v>
      </c>
      <c r="P35" s="238"/>
      <c r="Q35" s="298" t="e">
        <f t="shared" si="11"/>
        <v>#REF!</v>
      </c>
      <c r="R35" s="299">
        <f t="shared" si="7"/>
        <v>23</v>
      </c>
      <c r="S35" s="299"/>
      <c r="T35" s="299" t="e">
        <f t="shared" si="8"/>
        <v>#REF!</v>
      </c>
      <c r="U35" s="238"/>
      <c r="V35" s="238"/>
      <c r="W35" s="231" t="e">
        <f t="shared" si="9"/>
        <v>#REF!</v>
      </c>
      <c r="X35" s="312" t="e">
        <f t="shared" si="10"/>
        <v>#REF!</v>
      </c>
    </row>
    <row r="36" spans="1:24" s="224" customFormat="1" ht="15.75">
      <c r="A36" s="236">
        <f>+A35+1</f>
        <v>22</v>
      </c>
      <c r="B36" s="237" t="s">
        <v>37</v>
      </c>
      <c r="C36" s="415">
        <f t="shared" si="12"/>
        <v>5</v>
      </c>
      <c r="D36" s="415"/>
      <c r="E36" s="415">
        <v>5</v>
      </c>
      <c r="F36" s="238">
        <f>'TH vien tro + trong nước'!E32</f>
        <v>5</v>
      </c>
      <c r="G36" s="238">
        <f>'TH vien tro + trong nước'!F32</f>
        <v>11315</v>
      </c>
      <c r="H36" s="287"/>
      <c r="I36" s="289"/>
      <c r="J36" s="287">
        <v>5</v>
      </c>
      <c r="K36" s="289">
        <v>11315</v>
      </c>
      <c r="L36" s="238"/>
      <c r="M36" s="238"/>
      <c r="N36" s="238"/>
      <c r="O36" s="238"/>
      <c r="P36" s="238"/>
      <c r="Q36" s="298">
        <f t="shared" si="11"/>
        <v>5</v>
      </c>
      <c r="R36" s="299">
        <f t="shared" si="7"/>
        <v>0</v>
      </c>
      <c r="S36" s="299"/>
      <c r="T36" s="299">
        <f t="shared" si="8"/>
        <v>5</v>
      </c>
      <c r="U36" s="238"/>
      <c r="V36" s="238"/>
      <c r="W36" s="231">
        <f t="shared" si="9"/>
        <v>5</v>
      </c>
      <c r="X36" s="312">
        <f t="shared" si="10"/>
        <v>0</v>
      </c>
    </row>
    <row r="37" spans="1:24" s="224" customFormat="1" ht="15.75">
      <c r="A37" s="236">
        <f t="shared" ref="A37:A39" si="15">+A36+1</f>
        <v>23</v>
      </c>
      <c r="B37" s="237" t="s">
        <v>1014</v>
      </c>
      <c r="C37" s="415">
        <f t="shared" si="12"/>
        <v>63</v>
      </c>
      <c r="D37" s="415">
        <v>63</v>
      </c>
      <c r="E37" s="415"/>
      <c r="F37" s="238">
        <f>'TH vien tro + trong nước'!E33</f>
        <v>63</v>
      </c>
      <c r="G37" s="238">
        <f>'TH vien tro + trong nước'!F33</f>
        <v>0</v>
      </c>
      <c r="H37" s="287">
        <v>63</v>
      </c>
      <c r="I37" s="289"/>
      <c r="J37" s="287"/>
      <c r="K37" s="289"/>
      <c r="L37" s="238">
        <f>+M37+O37</f>
        <v>63</v>
      </c>
      <c r="M37" s="238">
        <v>63</v>
      </c>
      <c r="N37" s="238"/>
      <c r="O37" s="238"/>
      <c r="P37" s="238"/>
      <c r="Q37" s="298">
        <f t="shared" si="11"/>
        <v>0</v>
      </c>
      <c r="R37" s="299">
        <f t="shared" si="7"/>
        <v>0</v>
      </c>
      <c r="S37" s="299"/>
      <c r="T37" s="299">
        <f t="shared" si="8"/>
        <v>0</v>
      </c>
      <c r="U37" s="238"/>
      <c r="V37" s="238"/>
      <c r="W37" s="231">
        <f t="shared" si="9"/>
        <v>0</v>
      </c>
      <c r="X37" s="312">
        <f t="shared" si="10"/>
        <v>0</v>
      </c>
    </row>
    <row r="38" spans="1:24" s="224" customFormat="1" ht="15.75">
      <c r="A38" s="236">
        <f t="shared" si="15"/>
        <v>24</v>
      </c>
      <c r="B38" s="237" t="s">
        <v>665</v>
      </c>
      <c r="C38" s="415">
        <f t="shared" si="12"/>
        <v>63</v>
      </c>
      <c r="D38" s="415">
        <v>63</v>
      </c>
      <c r="E38" s="415"/>
      <c r="F38" s="238">
        <f>'TH vien tro + trong nước'!E34</f>
        <v>63</v>
      </c>
      <c r="G38" s="238">
        <f>'TH vien tro + trong nước'!F34</f>
        <v>0</v>
      </c>
      <c r="H38" s="287">
        <v>63</v>
      </c>
      <c r="I38" s="289"/>
      <c r="J38" s="287"/>
      <c r="K38" s="289"/>
      <c r="L38" s="238" t="e">
        <f>+'Tong hop phan bo'!L11</f>
        <v>#REF!</v>
      </c>
      <c r="M38" s="238" t="e">
        <f>+#REF!</f>
        <v>#REF!</v>
      </c>
      <c r="N38" s="238"/>
      <c r="O38" s="238"/>
      <c r="P38" s="238"/>
      <c r="Q38" s="298" t="e">
        <f t="shared" si="11"/>
        <v>#REF!</v>
      </c>
      <c r="R38" s="299" t="e">
        <f t="shared" si="7"/>
        <v>#REF!</v>
      </c>
      <c r="S38" s="299"/>
      <c r="T38" s="299">
        <f t="shared" si="8"/>
        <v>0</v>
      </c>
      <c r="U38" s="238"/>
      <c r="V38" s="238"/>
      <c r="W38" s="231" t="e">
        <f t="shared" si="9"/>
        <v>#REF!</v>
      </c>
      <c r="X38" s="312" t="e">
        <f t="shared" si="10"/>
        <v>#REF!</v>
      </c>
    </row>
    <row r="39" spans="1:24" s="240" customFormat="1" ht="15.75">
      <c r="A39" s="236">
        <f t="shared" si="15"/>
        <v>25</v>
      </c>
      <c r="B39" s="237" t="s">
        <v>664</v>
      </c>
      <c r="C39" s="415">
        <f t="shared" si="12"/>
        <v>4837</v>
      </c>
      <c r="D39" s="415">
        <v>2195</v>
      </c>
      <c r="E39" s="415">
        <v>2642</v>
      </c>
      <c r="F39" s="238">
        <f>'TH vien tro + trong nước'!E35</f>
        <v>4837</v>
      </c>
      <c r="G39" s="238">
        <f>'TH vien tro + trong nước'!F35</f>
        <v>129111</v>
      </c>
      <c r="H39" s="287">
        <v>2195</v>
      </c>
      <c r="I39" s="289">
        <v>25000</v>
      </c>
      <c r="J39" s="287">
        <v>2642</v>
      </c>
      <c r="K39" s="289">
        <v>104111</v>
      </c>
      <c r="L39" s="238" t="e">
        <f>+'Tong hop phan bo'!M11</f>
        <v>#REF!</v>
      </c>
      <c r="M39" s="238" t="e">
        <f>+#REF!</f>
        <v>#REF!</v>
      </c>
      <c r="N39" s="238"/>
      <c r="O39" s="238" t="e">
        <f>+#REF!</f>
        <v>#REF!</v>
      </c>
      <c r="P39" s="238"/>
      <c r="Q39" s="298" t="e">
        <f t="shared" si="11"/>
        <v>#REF!</v>
      </c>
      <c r="R39" s="299" t="e">
        <f t="shared" si="7"/>
        <v>#REF!</v>
      </c>
      <c r="S39" s="299"/>
      <c r="T39" s="299" t="e">
        <f t="shared" si="8"/>
        <v>#REF!</v>
      </c>
      <c r="U39" s="238"/>
      <c r="V39" s="238"/>
      <c r="W39" s="231" t="e">
        <f t="shared" si="9"/>
        <v>#REF!</v>
      </c>
      <c r="X39" s="312" t="e">
        <f t="shared" si="10"/>
        <v>#REF!</v>
      </c>
    </row>
    <row r="40" spans="1:24" s="224" customFormat="1" ht="15.75">
      <c r="A40" s="232" t="s">
        <v>407</v>
      </c>
      <c r="B40" s="241" t="s">
        <v>408</v>
      </c>
      <c r="C40" s="297">
        <f t="shared" ref="C40:E40" si="16">SUM(C42:C65)</f>
        <v>286163095</v>
      </c>
      <c r="D40" s="297">
        <f t="shared" si="16"/>
        <v>203937800</v>
      </c>
      <c r="E40" s="297">
        <f t="shared" si="16"/>
        <v>82225295</v>
      </c>
      <c r="F40" s="234">
        <f>SUM(F42:F65)</f>
        <v>286163095</v>
      </c>
      <c r="G40" s="234">
        <f>SUM(G42:G65)</f>
        <v>449158</v>
      </c>
      <c r="H40" s="285">
        <f t="shared" ref="H40:I40" si="17">SUM(H42:H65)</f>
        <v>203937800</v>
      </c>
      <c r="I40" s="285">
        <f t="shared" si="17"/>
        <v>185188</v>
      </c>
      <c r="J40" s="285">
        <f>SUM(J42:J65)</f>
        <v>82225295</v>
      </c>
      <c r="K40" s="285">
        <f t="shared" ref="K40" si="18">SUM(K42:K65)</f>
        <v>263970</v>
      </c>
      <c r="L40" s="234" t="e">
        <f>SUM(L42:L65)</f>
        <v>#REF!</v>
      </c>
      <c r="M40" s="234" t="e">
        <f t="shared" ref="M40:Q40" si="19">SUM(M42:M65)</f>
        <v>#REF!</v>
      </c>
      <c r="N40" s="234">
        <f t="shared" si="19"/>
        <v>0</v>
      </c>
      <c r="O40" s="234" t="e">
        <f t="shared" si="19"/>
        <v>#REF!</v>
      </c>
      <c r="P40" s="234">
        <f t="shared" si="19"/>
        <v>0</v>
      </c>
      <c r="Q40" s="234" t="e">
        <f t="shared" si="19"/>
        <v>#REF!</v>
      </c>
      <c r="R40" s="297" t="e">
        <f t="shared" si="7"/>
        <v>#REF!</v>
      </c>
      <c r="S40" s="297"/>
      <c r="T40" s="297" t="e">
        <f t="shared" si="8"/>
        <v>#REF!</v>
      </c>
      <c r="U40" s="238"/>
      <c r="V40" s="238"/>
      <c r="W40" s="231" t="e">
        <f t="shared" si="9"/>
        <v>#REF!</v>
      </c>
      <c r="X40" s="312" t="e">
        <f t="shared" si="10"/>
        <v>#REF!</v>
      </c>
    </row>
    <row r="41" spans="1:24" s="224" customFormat="1" ht="31.5">
      <c r="A41" s="232"/>
      <c r="B41" s="241" t="s">
        <v>685</v>
      </c>
      <c r="C41" s="417"/>
      <c r="D41" s="417"/>
      <c r="E41" s="417"/>
      <c r="F41" s="238"/>
      <c r="G41" s="238"/>
      <c r="H41" s="286"/>
      <c r="I41" s="285"/>
      <c r="J41" s="286"/>
      <c r="K41" s="285"/>
      <c r="L41" s="238"/>
      <c r="M41" s="238"/>
      <c r="N41" s="238"/>
      <c r="O41" s="238"/>
      <c r="P41" s="238"/>
      <c r="Q41" s="298"/>
      <c r="R41" s="297"/>
      <c r="S41" s="297"/>
      <c r="T41" s="297"/>
      <c r="U41" s="238"/>
      <c r="V41" s="238"/>
      <c r="W41" s="231">
        <f t="shared" si="9"/>
        <v>0</v>
      </c>
      <c r="X41" s="312">
        <f t="shared" si="10"/>
        <v>0</v>
      </c>
    </row>
    <row r="42" spans="1:24" s="224" customFormat="1" ht="15.75">
      <c r="A42" s="236">
        <v>1</v>
      </c>
      <c r="B42" s="237" t="s">
        <v>1015</v>
      </c>
      <c r="C42" s="415">
        <f>+D42+E42</f>
        <v>1822150</v>
      </c>
      <c r="D42" s="415">
        <v>800000</v>
      </c>
      <c r="E42" s="415">
        <v>1022150</v>
      </c>
      <c r="F42" s="238">
        <f>'TH vien tro + trong nước'!E38</f>
        <v>1822150</v>
      </c>
      <c r="G42" s="238">
        <f>'TH vien tro + trong nước'!F38</f>
        <v>0</v>
      </c>
      <c r="H42" s="287">
        <v>800000</v>
      </c>
      <c r="I42" s="289"/>
      <c r="J42" s="287">
        <v>1022150</v>
      </c>
      <c r="K42" s="289"/>
      <c r="L42" s="238"/>
      <c r="M42" s="238"/>
      <c r="N42" s="238"/>
      <c r="O42" s="238"/>
      <c r="P42" s="238"/>
      <c r="Q42" s="298">
        <f t="shared" si="11"/>
        <v>1822150</v>
      </c>
      <c r="R42" s="299">
        <f t="shared" si="7"/>
        <v>800000</v>
      </c>
      <c r="S42" s="299"/>
      <c r="T42" s="299">
        <f t="shared" si="8"/>
        <v>1022150</v>
      </c>
      <c r="U42" s="238"/>
      <c r="V42" s="238"/>
      <c r="W42" s="231">
        <f t="shared" si="9"/>
        <v>1822150</v>
      </c>
      <c r="X42" s="312">
        <f t="shared" si="10"/>
        <v>0</v>
      </c>
    </row>
    <row r="43" spans="1:24" s="224" customFormat="1" ht="15.75">
      <c r="A43" s="236">
        <f>+A42+1</f>
        <v>2</v>
      </c>
      <c r="B43" s="242" t="s">
        <v>1016</v>
      </c>
      <c r="C43" s="415">
        <f t="shared" ref="C43:C78" si="20">+D43+E43</f>
        <v>225110300</v>
      </c>
      <c r="D43" s="418">
        <v>156500000</v>
      </c>
      <c r="E43" s="418">
        <v>68610300</v>
      </c>
      <c r="F43" s="238">
        <f>'TH vien tro + trong nước'!E39</f>
        <v>225110300</v>
      </c>
      <c r="G43" s="238">
        <f>'TH vien tro + trong nước'!F39</f>
        <v>124298</v>
      </c>
      <c r="H43" s="287">
        <v>156500000</v>
      </c>
      <c r="I43" s="289">
        <v>120000</v>
      </c>
      <c r="J43" s="291">
        <v>68610300</v>
      </c>
      <c r="K43" s="292">
        <v>4298</v>
      </c>
      <c r="L43" s="238"/>
      <c r="M43" s="238"/>
      <c r="N43" s="238"/>
      <c r="O43" s="238"/>
      <c r="P43" s="238"/>
      <c r="Q43" s="298">
        <f t="shared" si="11"/>
        <v>225110300</v>
      </c>
      <c r="R43" s="299">
        <f t="shared" si="7"/>
        <v>156500000</v>
      </c>
      <c r="S43" s="299"/>
      <c r="T43" s="299">
        <f t="shared" si="8"/>
        <v>68610300</v>
      </c>
      <c r="U43" s="238"/>
      <c r="V43" s="238"/>
      <c r="W43" s="231">
        <f t="shared" si="9"/>
        <v>225110300</v>
      </c>
      <c r="X43" s="312">
        <f t="shared" si="10"/>
        <v>0</v>
      </c>
    </row>
    <row r="44" spans="1:24" s="224" customFormat="1" ht="15.75">
      <c r="A44" s="236">
        <f t="shared" ref="A44:A45" si="21">+A43+1</f>
        <v>3</v>
      </c>
      <c r="B44" s="237" t="s">
        <v>1017</v>
      </c>
      <c r="C44" s="415">
        <f t="shared" si="20"/>
        <v>9700000</v>
      </c>
      <c r="D44" s="415">
        <v>9700000</v>
      </c>
      <c r="E44" s="415"/>
      <c r="F44" s="238">
        <f>'TH vien tro + trong nước'!E40</f>
        <v>9700000</v>
      </c>
      <c r="G44" s="238">
        <f>'TH vien tro + trong nước'!F40</f>
        <v>0</v>
      </c>
      <c r="H44" s="287">
        <v>9700000</v>
      </c>
      <c r="I44" s="289"/>
      <c r="J44" s="287"/>
      <c r="K44" s="289"/>
      <c r="L44" s="238"/>
      <c r="M44" s="238"/>
      <c r="N44" s="238"/>
      <c r="O44" s="238"/>
      <c r="P44" s="238"/>
      <c r="Q44" s="298">
        <f t="shared" si="11"/>
        <v>9700000</v>
      </c>
      <c r="R44" s="299">
        <f t="shared" si="7"/>
        <v>9700000</v>
      </c>
      <c r="S44" s="299"/>
      <c r="T44" s="299">
        <f t="shared" si="8"/>
        <v>0</v>
      </c>
      <c r="U44" s="238"/>
      <c r="V44" s="238"/>
      <c r="W44" s="231">
        <f t="shared" si="9"/>
        <v>9700000</v>
      </c>
      <c r="X44" s="312">
        <f t="shared" si="10"/>
        <v>0</v>
      </c>
    </row>
    <row r="45" spans="1:24" s="224" customFormat="1" ht="15.75">
      <c r="A45" s="236">
        <f t="shared" si="21"/>
        <v>4</v>
      </c>
      <c r="B45" s="237" t="s">
        <v>16</v>
      </c>
      <c r="C45" s="415">
        <f t="shared" si="20"/>
        <v>1600</v>
      </c>
      <c r="D45" s="415"/>
      <c r="E45" s="415">
        <v>1600</v>
      </c>
      <c r="F45" s="238">
        <f>'TH vien tro + trong nước'!E41</f>
        <v>1600</v>
      </c>
      <c r="G45" s="238">
        <f>'TH vien tro + trong nước'!F41</f>
        <v>20482</v>
      </c>
      <c r="H45" s="287"/>
      <c r="I45" s="289"/>
      <c r="J45" s="287">
        <v>1600</v>
      </c>
      <c r="K45" s="289">
        <v>20482</v>
      </c>
      <c r="L45" s="238"/>
      <c r="M45" s="238"/>
      <c r="N45" s="238"/>
      <c r="O45" s="238"/>
      <c r="P45" s="238"/>
      <c r="Q45" s="298">
        <f t="shared" si="11"/>
        <v>1600</v>
      </c>
      <c r="R45" s="299">
        <f t="shared" si="7"/>
        <v>0</v>
      </c>
      <c r="S45" s="299"/>
      <c r="T45" s="299">
        <f t="shared" si="8"/>
        <v>1600</v>
      </c>
      <c r="U45" s="238"/>
      <c r="V45" s="238"/>
      <c r="W45" s="231">
        <f t="shared" si="9"/>
        <v>1600</v>
      </c>
      <c r="X45" s="312">
        <f t="shared" si="10"/>
        <v>0</v>
      </c>
    </row>
    <row r="46" spans="1:24" s="224" customFormat="1" ht="15.75">
      <c r="A46" s="236"/>
      <c r="B46" s="233" t="s">
        <v>686</v>
      </c>
      <c r="C46" s="415">
        <f t="shared" si="20"/>
        <v>0</v>
      </c>
      <c r="D46" s="414"/>
      <c r="E46" s="414"/>
      <c r="F46" s="238">
        <f>+'TH vien tro + trong nước'!E42</f>
        <v>0</v>
      </c>
      <c r="G46" s="238">
        <f>+'TH vien tro + trong nước'!F42</f>
        <v>0</v>
      </c>
      <c r="H46" s="287"/>
      <c r="I46" s="289"/>
      <c r="J46" s="287"/>
      <c r="K46" s="289"/>
      <c r="L46" s="238"/>
      <c r="M46" s="238"/>
      <c r="N46" s="238"/>
      <c r="O46" s="238"/>
      <c r="P46" s="238"/>
      <c r="Q46" s="298">
        <f t="shared" si="11"/>
        <v>0</v>
      </c>
      <c r="R46" s="299">
        <f t="shared" si="7"/>
        <v>0</v>
      </c>
      <c r="S46" s="299"/>
      <c r="T46" s="299">
        <f t="shared" si="8"/>
        <v>0</v>
      </c>
      <c r="U46" s="238"/>
      <c r="V46" s="238"/>
      <c r="W46" s="231">
        <f t="shared" si="9"/>
        <v>0</v>
      </c>
      <c r="X46" s="312">
        <f t="shared" si="10"/>
        <v>0</v>
      </c>
    </row>
    <row r="47" spans="1:24" s="224" customFormat="1" ht="31.5">
      <c r="A47" s="236">
        <f>+A45+1</f>
        <v>5</v>
      </c>
      <c r="B47" s="237" t="s">
        <v>27</v>
      </c>
      <c r="C47" s="415">
        <f t="shared" si="20"/>
        <v>300000</v>
      </c>
      <c r="D47" s="415"/>
      <c r="E47" s="415">
        <v>300000</v>
      </c>
      <c r="F47" s="238">
        <f>'TH vien tro + trong nước'!E43</f>
        <v>300000</v>
      </c>
      <c r="G47" s="238">
        <f>'TH vien tro + trong nước'!F43</f>
        <v>10924</v>
      </c>
      <c r="H47" s="287"/>
      <c r="I47" s="289"/>
      <c r="J47" s="287">
        <v>300000</v>
      </c>
      <c r="K47" s="289">
        <v>10924</v>
      </c>
      <c r="L47" s="238"/>
      <c r="M47" s="238"/>
      <c r="N47" s="238"/>
      <c r="O47" s="238"/>
      <c r="P47" s="238"/>
      <c r="Q47" s="298">
        <f t="shared" si="11"/>
        <v>300000</v>
      </c>
      <c r="R47" s="299">
        <f t="shared" si="7"/>
        <v>0</v>
      </c>
      <c r="S47" s="299"/>
      <c r="T47" s="299">
        <f t="shared" si="8"/>
        <v>300000</v>
      </c>
      <c r="U47" s="238"/>
      <c r="V47" s="238"/>
      <c r="W47" s="231">
        <f t="shared" si="9"/>
        <v>300000</v>
      </c>
      <c r="X47" s="312">
        <f t="shared" si="10"/>
        <v>0</v>
      </c>
    </row>
    <row r="48" spans="1:24" s="224" customFormat="1" ht="15.75">
      <c r="A48" s="236"/>
      <c r="B48" s="233" t="s">
        <v>687</v>
      </c>
      <c r="C48" s="415">
        <f t="shared" si="20"/>
        <v>0</v>
      </c>
      <c r="D48" s="414"/>
      <c r="E48" s="414"/>
      <c r="F48" s="238"/>
      <c r="G48" s="238"/>
      <c r="H48" s="287"/>
      <c r="I48" s="289"/>
      <c r="J48" s="287"/>
      <c r="K48" s="289"/>
      <c r="L48" s="238"/>
      <c r="M48" s="238"/>
      <c r="N48" s="238"/>
      <c r="O48" s="238"/>
      <c r="P48" s="238"/>
      <c r="Q48" s="298"/>
      <c r="R48" s="299"/>
      <c r="S48" s="299"/>
      <c r="T48" s="299"/>
      <c r="U48" s="238"/>
      <c r="V48" s="238"/>
      <c r="W48" s="231">
        <f t="shared" si="9"/>
        <v>0</v>
      </c>
      <c r="X48" s="312">
        <f t="shared" si="10"/>
        <v>0</v>
      </c>
    </row>
    <row r="49" spans="1:24" s="224" customFormat="1" ht="15.75">
      <c r="A49" s="236">
        <f>+A47+1</f>
        <v>6</v>
      </c>
      <c r="B49" s="237" t="s">
        <v>30</v>
      </c>
      <c r="C49" s="415">
        <f t="shared" si="20"/>
        <v>5000</v>
      </c>
      <c r="D49" s="415"/>
      <c r="E49" s="415">
        <v>5000</v>
      </c>
      <c r="F49" s="238">
        <f>'TH vien tro + trong nước'!E45</f>
        <v>5000</v>
      </c>
      <c r="G49" s="238">
        <f>'TH vien tro + trong nước'!F45</f>
        <v>761</v>
      </c>
      <c r="H49" s="287"/>
      <c r="I49" s="289"/>
      <c r="J49" s="287">
        <v>5000</v>
      </c>
      <c r="K49" s="289">
        <v>761</v>
      </c>
      <c r="L49" s="238"/>
      <c r="M49" s="238"/>
      <c r="N49" s="238"/>
      <c r="O49" s="238"/>
      <c r="P49" s="238"/>
      <c r="Q49" s="298">
        <f t="shared" si="11"/>
        <v>5000</v>
      </c>
      <c r="R49" s="299">
        <f t="shared" si="7"/>
        <v>0</v>
      </c>
      <c r="S49" s="299"/>
      <c r="T49" s="299">
        <f t="shared" si="8"/>
        <v>5000</v>
      </c>
      <c r="U49" s="238"/>
      <c r="V49" s="238"/>
      <c r="W49" s="231">
        <f t="shared" si="9"/>
        <v>5000</v>
      </c>
      <c r="X49" s="312">
        <f t="shared" si="10"/>
        <v>0</v>
      </c>
    </row>
    <row r="50" spans="1:24" s="224" customFormat="1" ht="15.75">
      <c r="A50" s="236">
        <f>+A49+1</f>
        <v>7</v>
      </c>
      <c r="B50" s="237" t="s">
        <v>29</v>
      </c>
      <c r="C50" s="415">
        <f t="shared" si="20"/>
        <v>247475</v>
      </c>
      <c r="D50" s="415"/>
      <c r="E50" s="415">
        <v>247475</v>
      </c>
      <c r="F50" s="238">
        <f>'TH vien tro + trong nước'!E46</f>
        <v>247475</v>
      </c>
      <c r="G50" s="238">
        <f>'TH vien tro + trong nước'!F46</f>
        <v>11753</v>
      </c>
      <c r="H50" s="287"/>
      <c r="I50" s="289"/>
      <c r="J50" s="287">
        <v>247475</v>
      </c>
      <c r="K50" s="289">
        <v>11753</v>
      </c>
      <c r="L50" s="238" t="e">
        <f>+'Tong hop phan bo'!AL11</f>
        <v>#REF!</v>
      </c>
      <c r="M50" s="238"/>
      <c r="N50" s="238"/>
      <c r="O50" s="238" t="e">
        <f>+#REF!</f>
        <v>#REF!</v>
      </c>
      <c r="P50" s="238"/>
      <c r="Q50" s="298" t="e">
        <f t="shared" si="11"/>
        <v>#REF!</v>
      </c>
      <c r="R50" s="299">
        <f t="shared" si="7"/>
        <v>0</v>
      </c>
      <c r="S50" s="299"/>
      <c r="T50" s="299" t="e">
        <f t="shared" si="8"/>
        <v>#REF!</v>
      </c>
      <c r="U50" s="238"/>
      <c r="V50" s="238"/>
      <c r="W50" s="231" t="e">
        <f t="shared" si="9"/>
        <v>#REF!</v>
      </c>
      <c r="X50" s="312" t="e">
        <f t="shared" si="10"/>
        <v>#REF!</v>
      </c>
    </row>
    <row r="51" spans="1:24" s="224" customFormat="1" ht="15.75">
      <c r="A51" s="236">
        <f t="shared" ref="A51:A65" si="22">+A50+1</f>
        <v>8</v>
      </c>
      <c r="B51" s="237" t="s">
        <v>31</v>
      </c>
      <c r="C51" s="415">
        <f t="shared" si="20"/>
        <v>0</v>
      </c>
      <c r="D51" s="415"/>
      <c r="E51" s="415"/>
      <c r="F51" s="238">
        <f>'TH vien tro + trong nước'!E47</f>
        <v>0</v>
      </c>
      <c r="G51" s="238">
        <f>'TH vien tro + trong nước'!F47</f>
        <v>0</v>
      </c>
      <c r="H51" s="287"/>
      <c r="I51" s="289"/>
      <c r="J51" s="287"/>
      <c r="K51" s="289"/>
      <c r="L51" s="238"/>
      <c r="M51" s="238"/>
      <c r="N51" s="238"/>
      <c r="O51" s="238"/>
      <c r="P51" s="238"/>
      <c r="Q51" s="298">
        <f t="shared" si="11"/>
        <v>0</v>
      </c>
      <c r="R51" s="299">
        <f t="shared" si="7"/>
        <v>0</v>
      </c>
      <c r="S51" s="299"/>
      <c r="T51" s="299">
        <f t="shared" si="8"/>
        <v>0</v>
      </c>
      <c r="U51" s="238"/>
      <c r="V51" s="238"/>
      <c r="W51" s="231">
        <f t="shared" si="9"/>
        <v>0</v>
      </c>
      <c r="X51" s="312">
        <f t="shared" si="10"/>
        <v>0</v>
      </c>
    </row>
    <row r="52" spans="1:24" s="224" customFormat="1" ht="15.75">
      <c r="A52" s="236">
        <f t="shared" si="22"/>
        <v>9</v>
      </c>
      <c r="B52" s="237" t="s">
        <v>32</v>
      </c>
      <c r="C52" s="415">
        <f t="shared" si="20"/>
        <v>4500</v>
      </c>
      <c r="D52" s="415"/>
      <c r="E52" s="415">
        <v>4500</v>
      </c>
      <c r="F52" s="238">
        <f>'TH vien tro + trong nước'!E48</f>
        <v>4500</v>
      </c>
      <c r="G52" s="238">
        <f>'TH vien tro + trong nước'!F48</f>
        <v>0</v>
      </c>
      <c r="H52" s="287"/>
      <c r="I52" s="289"/>
      <c r="J52" s="287">
        <v>4500</v>
      </c>
      <c r="K52" s="289"/>
      <c r="L52" s="238"/>
      <c r="M52" s="238"/>
      <c r="N52" s="238"/>
      <c r="O52" s="238"/>
      <c r="P52" s="238"/>
      <c r="Q52" s="298">
        <f t="shared" si="11"/>
        <v>4500</v>
      </c>
      <c r="R52" s="299">
        <f t="shared" si="7"/>
        <v>0</v>
      </c>
      <c r="S52" s="299"/>
      <c r="T52" s="299">
        <f t="shared" si="8"/>
        <v>4500</v>
      </c>
      <c r="U52" s="238"/>
      <c r="V52" s="238"/>
      <c r="W52" s="231">
        <f t="shared" si="9"/>
        <v>4500</v>
      </c>
      <c r="X52" s="312">
        <f t="shared" si="10"/>
        <v>0</v>
      </c>
    </row>
    <row r="53" spans="1:24" s="224" customFormat="1" ht="15.75">
      <c r="A53" s="236">
        <f t="shared" si="22"/>
        <v>10</v>
      </c>
      <c r="B53" s="237" t="s">
        <v>14</v>
      </c>
      <c r="C53" s="415">
        <f t="shared" si="20"/>
        <v>1163400</v>
      </c>
      <c r="D53" s="415"/>
      <c r="E53" s="415">
        <v>1163400</v>
      </c>
      <c r="F53" s="238">
        <f>'TH vien tro + trong nước'!E49</f>
        <v>1163400</v>
      </c>
      <c r="G53" s="238">
        <f>'TH vien tro + trong nước'!F49</f>
        <v>1357</v>
      </c>
      <c r="H53" s="287"/>
      <c r="I53" s="289"/>
      <c r="J53" s="287">
        <v>1163400</v>
      </c>
      <c r="K53" s="289">
        <v>1357</v>
      </c>
      <c r="L53" s="238" t="e">
        <f>+'Tong hop phan bo'!AM11</f>
        <v>#REF!</v>
      </c>
      <c r="M53" s="238"/>
      <c r="N53" s="238"/>
      <c r="O53" s="238" t="e">
        <f>+#REF!</f>
        <v>#REF!</v>
      </c>
      <c r="P53" s="238"/>
      <c r="Q53" s="298" t="e">
        <f t="shared" si="11"/>
        <v>#REF!</v>
      </c>
      <c r="R53" s="299">
        <f t="shared" si="7"/>
        <v>0</v>
      </c>
      <c r="S53" s="299"/>
      <c r="T53" s="299" t="e">
        <f t="shared" si="8"/>
        <v>#REF!</v>
      </c>
      <c r="U53" s="238"/>
      <c r="V53" s="238"/>
      <c r="W53" s="231" t="e">
        <f t="shared" si="9"/>
        <v>#REF!</v>
      </c>
      <c r="X53" s="312" t="e">
        <f t="shared" si="10"/>
        <v>#REF!</v>
      </c>
    </row>
    <row r="54" spans="1:24" s="224" customFormat="1" ht="15.75">
      <c r="A54" s="236">
        <f t="shared" si="22"/>
        <v>11</v>
      </c>
      <c r="B54" s="237" t="s">
        <v>8</v>
      </c>
      <c r="C54" s="415">
        <f t="shared" si="20"/>
        <v>962080</v>
      </c>
      <c r="D54" s="415">
        <v>427400</v>
      </c>
      <c r="E54" s="415">
        <v>534680</v>
      </c>
      <c r="F54" s="238">
        <f>+H54+J54</f>
        <v>962080</v>
      </c>
      <c r="G54" s="238">
        <f>'TH vien tro + trong nước'!F50</f>
        <v>116931</v>
      </c>
      <c r="H54" s="287">
        <v>427400</v>
      </c>
      <c r="I54" s="289">
        <v>31300</v>
      </c>
      <c r="J54" s="287">
        <v>534680</v>
      </c>
      <c r="K54" s="289">
        <v>85631</v>
      </c>
      <c r="L54" s="238" t="e">
        <f>+'Tong hop phan bo'!AF11+'Tong hop phan bo'!AG11+'Tong hop phan bo'!AH11</f>
        <v>#REF!</v>
      </c>
      <c r="M54" s="238" t="e">
        <f>+#REF!+#REF!</f>
        <v>#REF!</v>
      </c>
      <c r="N54" s="238"/>
      <c r="O54" s="238" t="e">
        <f>+#REF!</f>
        <v>#REF!</v>
      </c>
      <c r="P54" s="238"/>
      <c r="Q54" s="298" t="e">
        <f>+F54-L54</f>
        <v>#REF!</v>
      </c>
      <c r="R54" s="299" t="e">
        <f>+H54-M54</f>
        <v>#REF!</v>
      </c>
      <c r="S54" s="299"/>
      <c r="T54" s="299" t="e">
        <f>+J54-O54</f>
        <v>#REF!</v>
      </c>
      <c r="U54" s="238"/>
      <c r="V54" s="238"/>
      <c r="W54" s="231" t="e">
        <f t="shared" si="9"/>
        <v>#REF!</v>
      </c>
      <c r="X54" s="312" t="e">
        <f t="shared" si="10"/>
        <v>#REF!</v>
      </c>
    </row>
    <row r="55" spans="1:24" s="224" customFormat="1" ht="15.75">
      <c r="A55" s="236">
        <f t="shared" si="22"/>
        <v>12</v>
      </c>
      <c r="B55" s="242" t="s">
        <v>5</v>
      </c>
      <c r="C55" s="415">
        <f t="shared" si="20"/>
        <v>8845800</v>
      </c>
      <c r="D55" s="418">
        <v>2290400</v>
      </c>
      <c r="E55" s="418">
        <v>6555400</v>
      </c>
      <c r="F55" s="238">
        <f>'TH vien tro + trong nước'!E51</f>
        <v>8845800</v>
      </c>
      <c r="G55" s="238">
        <f>'TH vien tro + trong nước'!F51</f>
        <v>94964</v>
      </c>
      <c r="H55" s="287">
        <v>2290400</v>
      </c>
      <c r="I55" s="288">
        <v>5400</v>
      </c>
      <c r="J55" s="287">
        <v>6555400</v>
      </c>
      <c r="K55" s="288">
        <v>89564</v>
      </c>
      <c r="L55" s="238" t="e">
        <f>+'Tong hop phan bo'!AD11</f>
        <v>#REF!</v>
      </c>
      <c r="M55" s="238" t="e">
        <f>+#REF!</f>
        <v>#REF!</v>
      </c>
      <c r="N55" s="238"/>
      <c r="O55" s="238" t="e">
        <f>+#REF!</f>
        <v>#REF!</v>
      </c>
      <c r="P55" s="238"/>
      <c r="Q55" s="298" t="e">
        <f t="shared" si="11"/>
        <v>#REF!</v>
      </c>
      <c r="R55" s="299" t="e">
        <f t="shared" si="7"/>
        <v>#REF!</v>
      </c>
      <c r="S55" s="299"/>
      <c r="T55" s="299" t="e">
        <f t="shared" si="8"/>
        <v>#REF!</v>
      </c>
      <c r="U55" s="238"/>
      <c r="V55" s="238"/>
      <c r="W55" s="231" t="e">
        <f t="shared" si="9"/>
        <v>#REF!</v>
      </c>
      <c r="X55" s="312" t="e">
        <f t="shared" si="10"/>
        <v>#REF!</v>
      </c>
    </row>
    <row r="56" spans="1:24" s="224" customFormat="1" ht="15.75">
      <c r="A56" s="236">
        <f t="shared" si="22"/>
        <v>13</v>
      </c>
      <c r="B56" s="237" t="s">
        <v>6</v>
      </c>
      <c r="C56" s="415">
        <f t="shared" si="20"/>
        <v>1923250</v>
      </c>
      <c r="D56" s="415"/>
      <c r="E56" s="415">
        <v>1923250</v>
      </c>
      <c r="F56" s="238">
        <f>'TH vien tro + trong nước'!E52</f>
        <v>1923250</v>
      </c>
      <c r="G56" s="238">
        <f>'TH vien tro + trong nước'!F52</f>
        <v>9912</v>
      </c>
      <c r="H56" s="287"/>
      <c r="I56" s="289"/>
      <c r="J56" s="287">
        <v>1923250</v>
      </c>
      <c r="K56" s="289">
        <v>9912</v>
      </c>
      <c r="L56" s="238" t="e">
        <f>+'Tong hop phan bo'!AE11</f>
        <v>#REF!</v>
      </c>
      <c r="M56" s="238"/>
      <c r="N56" s="238"/>
      <c r="O56" s="238" t="e">
        <f>+#REF!</f>
        <v>#REF!</v>
      </c>
      <c r="P56" s="238"/>
      <c r="Q56" s="298" t="e">
        <f t="shared" si="11"/>
        <v>#REF!</v>
      </c>
      <c r="R56" s="299">
        <f t="shared" si="7"/>
        <v>0</v>
      </c>
      <c r="S56" s="299"/>
      <c r="T56" s="299" t="e">
        <f t="shared" si="8"/>
        <v>#REF!</v>
      </c>
      <c r="U56" s="238"/>
      <c r="V56" s="238"/>
      <c r="W56" s="231" t="e">
        <f t="shared" si="9"/>
        <v>#REF!</v>
      </c>
      <c r="X56" s="312" t="e">
        <f t="shared" si="10"/>
        <v>#REF!</v>
      </c>
    </row>
    <row r="57" spans="1:24" s="224" customFormat="1" ht="15.75">
      <c r="A57" s="236">
        <f t="shared" si="22"/>
        <v>14</v>
      </c>
      <c r="B57" s="237" t="s">
        <v>7</v>
      </c>
      <c r="C57" s="415">
        <f t="shared" si="20"/>
        <v>35290020</v>
      </c>
      <c r="D57" s="415">
        <v>34220000</v>
      </c>
      <c r="E57" s="415">
        <v>1070020</v>
      </c>
      <c r="F57" s="238">
        <f>'TH vien tro + trong nước'!E53</f>
        <v>35290020</v>
      </c>
      <c r="G57" s="238">
        <f>'TH vien tro + trong nước'!F53</f>
        <v>38071</v>
      </c>
      <c r="H57" s="287">
        <v>34220000</v>
      </c>
      <c r="I57" s="289">
        <v>28488</v>
      </c>
      <c r="J57" s="287">
        <v>1070020</v>
      </c>
      <c r="K57" s="289">
        <v>9583</v>
      </c>
      <c r="L57" s="238" t="e">
        <f>+'Tong hop phan bo'!AC11</f>
        <v>#REF!</v>
      </c>
      <c r="M57" s="238" t="e">
        <f>+#REF!</f>
        <v>#REF!</v>
      </c>
      <c r="N57" s="238"/>
      <c r="O57" s="238" t="e">
        <f>+#REF!</f>
        <v>#REF!</v>
      </c>
      <c r="P57" s="238"/>
      <c r="Q57" s="298" t="e">
        <f t="shared" si="11"/>
        <v>#REF!</v>
      </c>
      <c r="R57" s="299" t="e">
        <f t="shared" si="7"/>
        <v>#REF!</v>
      </c>
      <c r="S57" s="299"/>
      <c r="T57" s="299" t="e">
        <f t="shared" si="8"/>
        <v>#REF!</v>
      </c>
      <c r="U57" s="238"/>
      <c r="V57" s="238"/>
      <c r="W57" s="231" t="e">
        <f t="shared" si="9"/>
        <v>#REF!</v>
      </c>
      <c r="X57" s="312" t="e">
        <f t="shared" si="10"/>
        <v>#REF!</v>
      </c>
    </row>
    <row r="58" spans="1:24" s="235" customFormat="1" ht="15.75">
      <c r="A58" s="236">
        <f t="shared" si="22"/>
        <v>15</v>
      </c>
      <c r="B58" s="237" t="s">
        <v>15</v>
      </c>
      <c r="C58" s="415">
        <f t="shared" si="20"/>
        <v>257460</v>
      </c>
      <c r="D58" s="415"/>
      <c r="E58" s="415">
        <v>257460</v>
      </c>
      <c r="F58" s="238">
        <f>'TH vien tro + trong nước'!E54</f>
        <v>257460</v>
      </c>
      <c r="G58" s="238">
        <f>'TH vien tro + trong nước'!F54</f>
        <v>19250</v>
      </c>
      <c r="H58" s="287"/>
      <c r="I58" s="289"/>
      <c r="J58" s="287">
        <v>257460</v>
      </c>
      <c r="K58" s="289">
        <v>19250</v>
      </c>
      <c r="L58" s="238"/>
      <c r="M58" s="238"/>
      <c r="N58" s="238"/>
      <c r="O58" s="238"/>
      <c r="P58" s="238"/>
      <c r="Q58" s="298">
        <f t="shared" si="11"/>
        <v>257460</v>
      </c>
      <c r="R58" s="299">
        <f t="shared" si="7"/>
        <v>0</v>
      </c>
      <c r="S58" s="299"/>
      <c r="T58" s="299">
        <f t="shared" si="8"/>
        <v>257460</v>
      </c>
      <c r="U58" s="238"/>
      <c r="V58" s="238"/>
      <c r="W58" s="231">
        <f t="shared" si="9"/>
        <v>257460</v>
      </c>
      <c r="X58" s="312">
        <f t="shared" si="10"/>
        <v>0</v>
      </c>
    </row>
    <row r="59" spans="1:24" s="235" customFormat="1" ht="15.75">
      <c r="A59" s="236">
        <f t="shared" si="22"/>
        <v>16</v>
      </c>
      <c r="B59" s="237" t="s">
        <v>34</v>
      </c>
      <c r="C59" s="415">
        <f t="shared" si="20"/>
        <v>100</v>
      </c>
      <c r="D59" s="415"/>
      <c r="E59" s="415">
        <v>100</v>
      </c>
      <c r="F59" s="238">
        <f>'TH vien tro + trong nước'!E55</f>
        <v>100</v>
      </c>
      <c r="G59" s="238">
        <f>'TH vien tro + trong nước'!F55</f>
        <v>455</v>
      </c>
      <c r="H59" s="287"/>
      <c r="I59" s="289"/>
      <c r="J59" s="287">
        <v>100</v>
      </c>
      <c r="K59" s="289">
        <v>455</v>
      </c>
      <c r="L59" s="238" t="e">
        <f>+'Tong hop phan bo'!AK11</f>
        <v>#REF!</v>
      </c>
      <c r="M59" s="238"/>
      <c r="N59" s="238"/>
      <c r="O59" s="238" t="e">
        <f>+#REF!</f>
        <v>#REF!</v>
      </c>
      <c r="P59" s="238"/>
      <c r="Q59" s="298" t="e">
        <f t="shared" si="11"/>
        <v>#REF!</v>
      </c>
      <c r="R59" s="299">
        <f t="shared" si="7"/>
        <v>0</v>
      </c>
      <c r="S59" s="299"/>
      <c r="T59" s="299" t="e">
        <f t="shared" si="8"/>
        <v>#REF!</v>
      </c>
      <c r="U59" s="238"/>
      <c r="V59" s="238"/>
      <c r="W59" s="231" t="e">
        <f t="shared" si="9"/>
        <v>#REF!</v>
      </c>
      <c r="X59" s="312" t="e">
        <f t="shared" si="10"/>
        <v>#REF!</v>
      </c>
    </row>
    <row r="60" spans="1:24" s="235" customFormat="1" ht="15.75">
      <c r="A60" s="236">
        <f t="shared" si="22"/>
        <v>17</v>
      </c>
      <c r="B60" s="237" t="s">
        <v>41</v>
      </c>
      <c r="C60" s="415">
        <f t="shared" si="20"/>
        <v>500000</v>
      </c>
      <c r="D60" s="415"/>
      <c r="E60" s="415">
        <v>500000</v>
      </c>
      <c r="F60" s="238">
        <f>'TH vien tro + trong nước'!E56</f>
        <v>500000</v>
      </c>
      <c r="G60" s="238">
        <f>'TH vien tro + trong nước'!F56</f>
        <v>0</v>
      </c>
      <c r="H60" s="287"/>
      <c r="I60" s="289"/>
      <c r="J60" s="287">
        <v>500000</v>
      </c>
      <c r="K60" s="289"/>
      <c r="L60" s="238"/>
      <c r="M60" s="238"/>
      <c r="N60" s="238"/>
      <c r="O60" s="238"/>
      <c r="P60" s="238"/>
      <c r="Q60" s="298">
        <f t="shared" si="11"/>
        <v>500000</v>
      </c>
      <c r="R60" s="299">
        <f t="shared" si="7"/>
        <v>0</v>
      </c>
      <c r="S60" s="299"/>
      <c r="T60" s="299">
        <f t="shared" si="8"/>
        <v>500000</v>
      </c>
      <c r="U60" s="238"/>
      <c r="V60" s="238"/>
      <c r="W60" s="231">
        <f t="shared" si="9"/>
        <v>500000</v>
      </c>
      <c r="X60" s="312">
        <f t="shared" si="10"/>
        <v>0</v>
      </c>
    </row>
    <row r="61" spans="1:24" s="235" customFormat="1" ht="15.75">
      <c r="A61" s="236">
        <f t="shared" si="22"/>
        <v>18</v>
      </c>
      <c r="B61" s="237" t="s">
        <v>790</v>
      </c>
      <c r="C61" s="415">
        <f t="shared" si="20"/>
        <v>10400</v>
      </c>
      <c r="D61" s="415"/>
      <c r="E61" s="415">
        <v>10400</v>
      </c>
      <c r="F61" s="238">
        <f>'TH vien tro + trong nước'!E57</f>
        <v>10400</v>
      </c>
      <c r="G61" s="238">
        <f>'TH vien tro + trong nước'!F57</f>
        <v>0</v>
      </c>
      <c r="H61" s="287"/>
      <c r="I61" s="289"/>
      <c r="J61" s="287">
        <v>10400</v>
      </c>
      <c r="K61" s="289"/>
      <c r="L61" s="238"/>
      <c r="M61" s="238"/>
      <c r="N61" s="238"/>
      <c r="O61" s="238"/>
      <c r="P61" s="238"/>
      <c r="Q61" s="298">
        <f t="shared" si="11"/>
        <v>10400</v>
      </c>
      <c r="R61" s="299">
        <f t="shared" si="7"/>
        <v>0</v>
      </c>
      <c r="S61" s="299"/>
      <c r="T61" s="299">
        <f t="shared" si="8"/>
        <v>10400</v>
      </c>
      <c r="U61" s="238"/>
      <c r="V61" s="238"/>
      <c r="W61" s="231">
        <f t="shared" si="9"/>
        <v>10400</v>
      </c>
      <c r="X61" s="312">
        <f t="shared" si="10"/>
        <v>0</v>
      </c>
    </row>
    <row r="62" spans="1:24" s="224" customFormat="1" ht="15.75">
      <c r="A62" s="236">
        <f t="shared" si="22"/>
        <v>19</v>
      </c>
      <c r="B62" s="237" t="s">
        <v>409</v>
      </c>
      <c r="C62" s="415">
        <f t="shared" si="20"/>
        <v>12000</v>
      </c>
      <c r="D62" s="415"/>
      <c r="E62" s="415">
        <v>12000</v>
      </c>
      <c r="F62" s="238">
        <f>'TH vien tro + trong nước'!E58</f>
        <v>12000</v>
      </c>
      <c r="G62" s="238">
        <f>'TH vien tro + trong nước'!F58</f>
        <v>0</v>
      </c>
      <c r="H62" s="287"/>
      <c r="I62" s="289"/>
      <c r="J62" s="287">
        <v>12000</v>
      </c>
      <c r="K62" s="289">
        <v>0</v>
      </c>
      <c r="L62" s="238"/>
      <c r="M62" s="238"/>
      <c r="N62" s="238"/>
      <c r="O62" s="238"/>
      <c r="P62" s="238"/>
      <c r="Q62" s="298">
        <f t="shared" si="11"/>
        <v>12000</v>
      </c>
      <c r="R62" s="299">
        <f t="shared" si="7"/>
        <v>0</v>
      </c>
      <c r="S62" s="299"/>
      <c r="T62" s="299">
        <f t="shared" si="8"/>
        <v>12000</v>
      </c>
      <c r="U62" s="238"/>
      <c r="V62" s="238"/>
      <c r="W62" s="231">
        <f t="shared" si="9"/>
        <v>12000</v>
      </c>
      <c r="X62" s="312">
        <f t="shared" si="10"/>
        <v>0</v>
      </c>
    </row>
    <row r="63" spans="1:24" s="224" customFormat="1" ht="15.75">
      <c r="A63" s="236">
        <f t="shared" si="22"/>
        <v>20</v>
      </c>
      <c r="B63" s="239" t="s">
        <v>791</v>
      </c>
      <c r="C63" s="415">
        <f t="shared" si="20"/>
        <v>210</v>
      </c>
      <c r="D63" s="416"/>
      <c r="E63" s="416">
        <v>210</v>
      </c>
      <c r="F63" s="238">
        <f>'TH vien tro + trong nước'!E59</f>
        <v>210</v>
      </c>
      <c r="G63" s="238">
        <f>'TH vien tro + trong nước'!F59</f>
        <v>0</v>
      </c>
      <c r="H63" s="287"/>
      <c r="I63" s="289"/>
      <c r="J63" s="290">
        <v>210</v>
      </c>
      <c r="K63" s="289"/>
      <c r="L63" s="238"/>
      <c r="M63" s="238"/>
      <c r="N63" s="238"/>
      <c r="O63" s="238"/>
      <c r="P63" s="238"/>
      <c r="Q63" s="298">
        <f t="shared" si="11"/>
        <v>210</v>
      </c>
      <c r="R63" s="299">
        <f t="shared" si="7"/>
        <v>0</v>
      </c>
      <c r="S63" s="299"/>
      <c r="T63" s="299">
        <f t="shared" si="8"/>
        <v>210</v>
      </c>
      <c r="U63" s="238"/>
      <c r="V63" s="238"/>
      <c r="W63" s="231">
        <f t="shared" si="9"/>
        <v>210</v>
      </c>
      <c r="X63" s="312">
        <f t="shared" si="10"/>
        <v>0</v>
      </c>
    </row>
    <row r="64" spans="1:24" s="224" customFormat="1" ht="15.75">
      <c r="A64" s="236">
        <f t="shared" si="22"/>
        <v>21</v>
      </c>
      <c r="B64" s="239" t="s">
        <v>792</v>
      </c>
      <c r="C64" s="415">
        <f t="shared" si="20"/>
        <v>150</v>
      </c>
      <c r="D64" s="416"/>
      <c r="E64" s="416">
        <v>150</v>
      </c>
      <c r="F64" s="238">
        <f>'TH vien tro + trong nước'!E60</f>
        <v>150</v>
      </c>
      <c r="G64" s="238">
        <f>'TH vien tro + trong nước'!F60</f>
        <v>0</v>
      </c>
      <c r="H64" s="287"/>
      <c r="I64" s="289"/>
      <c r="J64" s="290">
        <v>150</v>
      </c>
      <c r="K64" s="289"/>
      <c r="L64" s="238"/>
      <c r="M64" s="238"/>
      <c r="N64" s="238"/>
      <c r="O64" s="238"/>
      <c r="P64" s="238"/>
      <c r="Q64" s="298">
        <f t="shared" si="11"/>
        <v>150</v>
      </c>
      <c r="R64" s="299">
        <f t="shared" si="7"/>
        <v>0</v>
      </c>
      <c r="S64" s="299"/>
      <c r="T64" s="299">
        <f t="shared" si="8"/>
        <v>150</v>
      </c>
      <c r="U64" s="238"/>
      <c r="V64" s="238"/>
      <c r="W64" s="231">
        <f t="shared" si="9"/>
        <v>150</v>
      </c>
      <c r="X64" s="312">
        <f t="shared" si="10"/>
        <v>0</v>
      </c>
    </row>
    <row r="65" spans="1:24" s="224" customFormat="1" ht="15.75">
      <c r="A65" s="236">
        <f t="shared" si="22"/>
        <v>22</v>
      </c>
      <c r="B65" s="239" t="s">
        <v>793</v>
      </c>
      <c r="C65" s="415">
        <f t="shared" si="20"/>
        <v>7200</v>
      </c>
      <c r="D65" s="416"/>
      <c r="E65" s="416">
        <v>7200</v>
      </c>
      <c r="F65" s="238">
        <f>'TH vien tro + trong nước'!E61</f>
        <v>7200</v>
      </c>
      <c r="G65" s="238">
        <f>'TH vien tro + trong nước'!F61</f>
        <v>0</v>
      </c>
      <c r="H65" s="287"/>
      <c r="I65" s="289"/>
      <c r="J65" s="290">
        <v>7200</v>
      </c>
      <c r="K65" s="289"/>
      <c r="L65" s="238"/>
      <c r="M65" s="238"/>
      <c r="N65" s="238"/>
      <c r="O65" s="238"/>
      <c r="P65" s="238"/>
      <c r="Q65" s="298">
        <f t="shared" si="11"/>
        <v>7200</v>
      </c>
      <c r="R65" s="299">
        <f t="shared" si="7"/>
        <v>0</v>
      </c>
      <c r="S65" s="299"/>
      <c r="T65" s="299">
        <f t="shared" si="8"/>
        <v>7200</v>
      </c>
      <c r="U65" s="238"/>
      <c r="V65" s="238"/>
      <c r="W65" s="231">
        <f t="shared" si="9"/>
        <v>7200</v>
      </c>
      <c r="X65" s="312">
        <f t="shared" si="10"/>
        <v>0</v>
      </c>
    </row>
    <row r="66" spans="1:24" s="224" customFormat="1" ht="15.75">
      <c r="A66" s="232" t="s">
        <v>410</v>
      </c>
      <c r="B66" s="233" t="s">
        <v>411</v>
      </c>
      <c r="C66" s="234">
        <f t="shared" ref="C66:E66" si="23">SUM(C67:C72)</f>
        <v>16039415</v>
      </c>
      <c r="D66" s="234">
        <f t="shared" si="23"/>
        <v>12969800</v>
      </c>
      <c r="E66" s="234">
        <f t="shared" si="23"/>
        <v>3069615</v>
      </c>
      <c r="F66" s="234">
        <f t="shared" ref="F66:L66" si="24">SUM(F67:F72)</f>
        <v>16039415</v>
      </c>
      <c r="G66" s="234">
        <f t="shared" si="24"/>
        <v>179505</v>
      </c>
      <c r="H66" s="286">
        <f t="shared" si="24"/>
        <v>12969800</v>
      </c>
      <c r="I66" s="286">
        <f t="shared" si="24"/>
        <v>0</v>
      </c>
      <c r="J66" s="286">
        <f t="shared" si="24"/>
        <v>3069615</v>
      </c>
      <c r="K66" s="286">
        <f t="shared" si="24"/>
        <v>179505</v>
      </c>
      <c r="L66" s="234" t="e">
        <f t="shared" si="24"/>
        <v>#REF!</v>
      </c>
      <c r="M66" s="234" t="e">
        <f t="shared" ref="M66:Q66" si="25">SUM(M67:M72)</f>
        <v>#REF!</v>
      </c>
      <c r="N66" s="234">
        <f t="shared" si="25"/>
        <v>0</v>
      </c>
      <c r="O66" s="234" t="e">
        <f t="shared" si="25"/>
        <v>#REF!</v>
      </c>
      <c r="P66" s="234">
        <f t="shared" si="25"/>
        <v>0</v>
      </c>
      <c r="Q66" s="234" t="e">
        <f t="shared" si="25"/>
        <v>#REF!</v>
      </c>
      <c r="R66" s="297" t="e">
        <f t="shared" si="7"/>
        <v>#REF!</v>
      </c>
      <c r="S66" s="297"/>
      <c r="T66" s="297" t="e">
        <f t="shared" si="8"/>
        <v>#REF!</v>
      </c>
      <c r="U66" s="238"/>
      <c r="V66" s="238"/>
      <c r="W66" s="231" t="e">
        <f t="shared" si="9"/>
        <v>#REF!</v>
      </c>
      <c r="X66" s="312" t="e">
        <f t="shared" si="10"/>
        <v>#REF!</v>
      </c>
    </row>
    <row r="67" spans="1:24" s="224" customFormat="1" ht="31.5">
      <c r="A67" s="236">
        <v>1</v>
      </c>
      <c r="B67" s="237" t="s">
        <v>24</v>
      </c>
      <c r="C67" s="415">
        <f t="shared" si="20"/>
        <v>202176</v>
      </c>
      <c r="D67" s="415"/>
      <c r="E67" s="415">
        <v>202176</v>
      </c>
      <c r="F67" s="238">
        <f>'TH vien tro + trong nước'!E63</f>
        <v>202176</v>
      </c>
      <c r="G67" s="238">
        <f>'TH vien tro + trong nước'!F63</f>
        <v>7546</v>
      </c>
      <c r="H67" s="287"/>
      <c r="I67" s="289"/>
      <c r="J67" s="287">
        <v>202176</v>
      </c>
      <c r="K67" s="289">
        <v>7546</v>
      </c>
      <c r="L67" s="238" t="e">
        <f>+'Tong hop phan bo'!AJ11</f>
        <v>#REF!</v>
      </c>
      <c r="M67" s="238"/>
      <c r="N67" s="238"/>
      <c r="O67" s="238" t="e">
        <f>+#REF!</f>
        <v>#REF!</v>
      </c>
      <c r="P67" s="238"/>
      <c r="Q67" s="298" t="e">
        <f t="shared" si="11"/>
        <v>#REF!</v>
      </c>
      <c r="R67" s="299">
        <f t="shared" si="7"/>
        <v>0</v>
      </c>
      <c r="S67" s="299"/>
      <c r="T67" s="299" t="e">
        <f t="shared" si="8"/>
        <v>#REF!</v>
      </c>
      <c r="U67" s="238"/>
      <c r="V67" s="238"/>
      <c r="W67" s="231" t="e">
        <f t="shared" si="9"/>
        <v>#REF!</v>
      </c>
      <c r="X67" s="312" t="e">
        <f t="shared" si="10"/>
        <v>#REF!</v>
      </c>
    </row>
    <row r="68" spans="1:24" s="224" customFormat="1" ht="31.5">
      <c r="A68" s="236">
        <f>+A67+1</f>
        <v>2</v>
      </c>
      <c r="B68" s="237" t="s">
        <v>25</v>
      </c>
      <c r="C68" s="415">
        <f t="shared" si="20"/>
        <v>185184</v>
      </c>
      <c r="D68" s="415"/>
      <c r="E68" s="415">
        <v>185184</v>
      </c>
      <c r="F68" s="238">
        <f>'TH vien tro + trong nước'!E64</f>
        <v>185184</v>
      </c>
      <c r="G68" s="238">
        <f>'TH vien tro + trong nước'!F64</f>
        <v>3877</v>
      </c>
      <c r="H68" s="287"/>
      <c r="I68" s="289"/>
      <c r="J68" s="287">
        <v>185184</v>
      </c>
      <c r="K68" s="289">
        <v>3877</v>
      </c>
      <c r="L68" s="238" t="e">
        <f>+'Tong hop phan bo'!AI11</f>
        <v>#REF!</v>
      </c>
      <c r="M68" s="238"/>
      <c r="N68" s="238"/>
      <c r="O68" s="238" t="e">
        <f>+#REF!</f>
        <v>#REF!</v>
      </c>
      <c r="P68" s="238"/>
      <c r="Q68" s="298" t="e">
        <f t="shared" si="11"/>
        <v>#REF!</v>
      </c>
      <c r="R68" s="299">
        <f t="shared" si="7"/>
        <v>0</v>
      </c>
      <c r="S68" s="299"/>
      <c r="T68" s="299" t="e">
        <f t="shared" si="8"/>
        <v>#REF!</v>
      </c>
      <c r="U68" s="238"/>
      <c r="V68" s="238"/>
      <c r="W68" s="231" t="e">
        <f t="shared" si="9"/>
        <v>#REF!</v>
      </c>
      <c r="X68" s="312" t="e">
        <f t="shared" si="10"/>
        <v>#REF!</v>
      </c>
    </row>
    <row r="69" spans="1:24" s="224" customFormat="1" ht="15.75">
      <c r="A69" s="236">
        <f t="shared" ref="A69:A72" si="26">+A68+1</f>
        <v>3</v>
      </c>
      <c r="B69" s="237" t="s">
        <v>21</v>
      </c>
      <c r="C69" s="415">
        <f t="shared" si="20"/>
        <v>23040</v>
      </c>
      <c r="D69" s="415"/>
      <c r="E69" s="415">
        <v>23040</v>
      </c>
      <c r="F69" s="238">
        <f>'TH vien tro + trong nước'!E65</f>
        <v>23040</v>
      </c>
      <c r="G69" s="238">
        <f>'TH vien tro + trong nước'!F65</f>
        <v>0</v>
      </c>
      <c r="H69" s="287"/>
      <c r="I69" s="289"/>
      <c r="J69" s="287">
        <v>23040</v>
      </c>
      <c r="K69" s="289"/>
      <c r="L69" s="238"/>
      <c r="M69" s="238"/>
      <c r="N69" s="238"/>
      <c r="O69" s="238"/>
      <c r="P69" s="238"/>
      <c r="Q69" s="298">
        <f t="shared" si="11"/>
        <v>23040</v>
      </c>
      <c r="R69" s="299">
        <f t="shared" si="7"/>
        <v>0</v>
      </c>
      <c r="S69" s="299"/>
      <c r="T69" s="299">
        <f t="shared" si="8"/>
        <v>23040</v>
      </c>
      <c r="U69" s="238"/>
      <c r="V69" s="238"/>
      <c r="W69" s="231">
        <f t="shared" si="9"/>
        <v>23040</v>
      </c>
      <c r="X69" s="312">
        <f t="shared" si="10"/>
        <v>0</v>
      </c>
    </row>
    <row r="70" spans="1:24" s="224" customFormat="1" ht="15.75">
      <c r="A70" s="236">
        <f t="shared" si="26"/>
        <v>4</v>
      </c>
      <c r="B70" s="242" t="s">
        <v>3</v>
      </c>
      <c r="C70" s="415">
        <f t="shared" si="20"/>
        <v>14186015</v>
      </c>
      <c r="D70" s="418">
        <v>11959800</v>
      </c>
      <c r="E70" s="418">
        <v>2226215</v>
      </c>
      <c r="F70" s="238">
        <f>'TH vien tro + trong nước'!E66</f>
        <v>14186015</v>
      </c>
      <c r="G70" s="238">
        <f>'TH vien tro + trong nước'!F66</f>
        <v>118724</v>
      </c>
      <c r="H70" s="293">
        <v>11959800</v>
      </c>
      <c r="I70" s="289"/>
      <c r="J70" s="293">
        <v>2226215</v>
      </c>
      <c r="K70" s="289">
        <v>118724</v>
      </c>
      <c r="L70" s="238" t="e">
        <f>+'Tong hop phan bo'!E11</f>
        <v>#REF!</v>
      </c>
      <c r="M70" s="238" t="e">
        <f>+#REF!</f>
        <v>#REF!</v>
      </c>
      <c r="N70" s="238"/>
      <c r="O70" s="238" t="e">
        <f>+#REF!</f>
        <v>#REF!</v>
      </c>
      <c r="P70" s="238"/>
      <c r="Q70" s="298" t="e">
        <f t="shared" si="11"/>
        <v>#REF!</v>
      </c>
      <c r="R70" s="299" t="e">
        <f t="shared" si="7"/>
        <v>#REF!</v>
      </c>
      <c r="S70" s="299"/>
      <c r="T70" s="299" t="e">
        <f t="shared" si="8"/>
        <v>#REF!</v>
      </c>
      <c r="U70" s="238"/>
      <c r="V70" s="238"/>
      <c r="W70" s="231" t="e">
        <f t="shared" si="9"/>
        <v>#REF!</v>
      </c>
      <c r="X70" s="312" t="e">
        <f t="shared" si="10"/>
        <v>#REF!</v>
      </c>
    </row>
    <row r="71" spans="1:24" s="224" customFormat="1" ht="31.5">
      <c r="A71" s="236">
        <f t="shared" si="26"/>
        <v>5</v>
      </c>
      <c r="B71" s="242" t="s">
        <v>42</v>
      </c>
      <c r="C71" s="415">
        <f t="shared" si="20"/>
        <v>100000</v>
      </c>
      <c r="D71" s="418"/>
      <c r="E71" s="418">
        <v>100000</v>
      </c>
      <c r="F71" s="238">
        <f>'TH vien tro + trong nước'!E67</f>
        <v>100000</v>
      </c>
      <c r="G71" s="238">
        <f>'TH vien tro + trong nước'!F67</f>
        <v>0</v>
      </c>
      <c r="H71" s="293"/>
      <c r="I71" s="289"/>
      <c r="J71" s="293">
        <v>100000</v>
      </c>
      <c r="K71" s="289"/>
      <c r="L71" s="238"/>
      <c r="M71" s="238"/>
      <c r="N71" s="238"/>
      <c r="O71" s="238"/>
      <c r="P71" s="238"/>
      <c r="Q71" s="298">
        <f t="shared" si="11"/>
        <v>100000</v>
      </c>
      <c r="R71" s="299">
        <f t="shared" si="7"/>
        <v>0</v>
      </c>
      <c r="S71" s="299"/>
      <c r="T71" s="299">
        <f t="shared" si="8"/>
        <v>100000</v>
      </c>
      <c r="U71" s="238"/>
      <c r="V71" s="238"/>
      <c r="W71" s="231">
        <f t="shared" si="9"/>
        <v>100000</v>
      </c>
      <c r="X71" s="312">
        <f t="shared" si="10"/>
        <v>0</v>
      </c>
    </row>
    <row r="72" spans="1:24" s="224" customFormat="1" ht="15.75">
      <c r="A72" s="236">
        <f t="shared" si="26"/>
        <v>6</v>
      </c>
      <c r="B72" s="237" t="s">
        <v>4</v>
      </c>
      <c r="C72" s="415">
        <f t="shared" si="20"/>
        <v>1343000</v>
      </c>
      <c r="D72" s="415">
        <v>1010000</v>
      </c>
      <c r="E72" s="415">
        <v>333000</v>
      </c>
      <c r="F72" s="238">
        <f>'TH vien tro + trong nước'!E68</f>
        <v>1343000</v>
      </c>
      <c r="G72" s="238">
        <f>'TH vien tro + trong nước'!F68</f>
        <v>49358</v>
      </c>
      <c r="H72" s="287">
        <v>1010000</v>
      </c>
      <c r="I72" s="289"/>
      <c r="J72" s="287">
        <v>333000</v>
      </c>
      <c r="K72" s="289">
        <v>49358</v>
      </c>
      <c r="L72" s="238" t="e">
        <f>+'Tong hop phan bo'!D11</f>
        <v>#REF!</v>
      </c>
      <c r="M72" s="238" t="e">
        <f>+#REF!</f>
        <v>#REF!</v>
      </c>
      <c r="N72" s="238"/>
      <c r="O72" s="238" t="e">
        <f>+#REF!</f>
        <v>#REF!</v>
      </c>
      <c r="P72" s="238"/>
      <c r="Q72" s="298" t="e">
        <f t="shared" si="11"/>
        <v>#REF!</v>
      </c>
      <c r="R72" s="299" t="e">
        <f t="shared" si="7"/>
        <v>#REF!</v>
      </c>
      <c r="S72" s="299"/>
      <c r="T72" s="299" t="e">
        <f t="shared" si="8"/>
        <v>#REF!</v>
      </c>
      <c r="U72" s="238"/>
      <c r="V72" s="238"/>
      <c r="W72" s="231" t="e">
        <f t="shared" si="9"/>
        <v>#REF!</v>
      </c>
      <c r="X72" s="312" t="e">
        <f t="shared" si="10"/>
        <v>#REF!</v>
      </c>
    </row>
    <row r="73" spans="1:24" s="235" customFormat="1" ht="15.75">
      <c r="A73" s="232" t="s">
        <v>412</v>
      </c>
      <c r="B73" s="233" t="s">
        <v>413</v>
      </c>
      <c r="C73" s="234">
        <f t="shared" ref="C73:E73" si="27">SUM(C74:C78)</f>
        <v>29298530</v>
      </c>
      <c r="D73" s="234">
        <f t="shared" si="27"/>
        <v>29298530</v>
      </c>
      <c r="E73" s="234">
        <f t="shared" si="27"/>
        <v>0</v>
      </c>
      <c r="F73" s="234">
        <f>SUM(F74:F78)</f>
        <v>22190000</v>
      </c>
      <c r="G73" s="234">
        <f>SUM(G74:G78)</f>
        <v>100</v>
      </c>
      <c r="H73" s="286">
        <f>SUM(H74:H78)</f>
        <v>21984299</v>
      </c>
      <c r="I73" s="285"/>
      <c r="J73" s="286"/>
      <c r="K73" s="285"/>
      <c r="L73" s="234" t="e">
        <f t="shared" ref="L73:P73" si="28">SUM(L74:L78)</f>
        <v>#REF!</v>
      </c>
      <c r="M73" s="234" t="e">
        <f t="shared" si="28"/>
        <v>#REF!</v>
      </c>
      <c r="N73" s="234">
        <f t="shared" si="28"/>
        <v>0</v>
      </c>
      <c r="O73" s="234">
        <f t="shared" si="28"/>
        <v>0</v>
      </c>
      <c r="P73" s="234">
        <f t="shared" si="28"/>
        <v>0</v>
      </c>
      <c r="Q73" s="318" t="e">
        <f t="shared" si="11"/>
        <v>#REF!</v>
      </c>
      <c r="R73" s="297" t="e">
        <f t="shared" si="7"/>
        <v>#REF!</v>
      </c>
      <c r="S73" s="297"/>
      <c r="T73" s="297">
        <f t="shared" si="8"/>
        <v>0</v>
      </c>
      <c r="U73" s="238"/>
      <c r="V73" s="238"/>
      <c r="W73" s="231" t="e">
        <f t="shared" si="9"/>
        <v>#REF!</v>
      </c>
      <c r="X73" s="312" t="e">
        <f t="shared" si="10"/>
        <v>#REF!</v>
      </c>
    </row>
    <row r="74" spans="1:24" s="224" customFormat="1" ht="15.75">
      <c r="A74" s="236">
        <v>1</v>
      </c>
      <c r="B74" s="237" t="s">
        <v>671</v>
      </c>
      <c r="C74" s="415">
        <f t="shared" si="20"/>
        <v>1880000</v>
      </c>
      <c r="D74" s="415">
        <v>1880000</v>
      </c>
      <c r="E74" s="415"/>
      <c r="F74" s="238">
        <f>'TH vien tro + trong nước'!E70</f>
        <v>1880000</v>
      </c>
      <c r="G74" s="238">
        <f>'TH vien tro + trong nước'!F70</f>
        <v>0</v>
      </c>
      <c r="H74" s="287">
        <v>1674299</v>
      </c>
      <c r="I74" s="289"/>
      <c r="J74" s="287"/>
      <c r="K74" s="289"/>
      <c r="L74" s="238" t="e">
        <f>+'Tong hop phan bo'!X11</f>
        <v>#REF!</v>
      </c>
      <c r="M74" s="238" t="e">
        <f>+#REF!</f>
        <v>#REF!</v>
      </c>
      <c r="N74" s="238"/>
      <c r="O74" s="238"/>
      <c r="P74" s="238"/>
      <c r="Q74" s="298" t="e">
        <f t="shared" si="11"/>
        <v>#REF!</v>
      </c>
      <c r="R74" s="299" t="e">
        <f t="shared" si="7"/>
        <v>#REF!</v>
      </c>
      <c r="S74" s="299"/>
      <c r="T74" s="299">
        <f t="shared" si="8"/>
        <v>0</v>
      </c>
      <c r="U74" s="238"/>
      <c r="V74" s="238"/>
      <c r="W74" s="231" t="e">
        <f t="shared" si="9"/>
        <v>#REF!</v>
      </c>
      <c r="X74" s="312" t="e">
        <f t="shared" si="10"/>
        <v>#REF!</v>
      </c>
    </row>
    <row r="75" spans="1:24" s="224" customFormat="1" ht="15.75">
      <c r="A75" s="236">
        <f>+A74+1</f>
        <v>2</v>
      </c>
      <c r="B75" s="239" t="s">
        <v>672</v>
      </c>
      <c r="C75" s="415">
        <f t="shared" si="20"/>
        <v>22050240</v>
      </c>
      <c r="D75" s="416">
        <v>22050240</v>
      </c>
      <c r="E75" s="416"/>
      <c r="F75" s="238">
        <f>'TH vien tro + trong nước'!E71</f>
        <v>14948000</v>
      </c>
      <c r="G75" s="238">
        <f>'TH vien tro + trong nước'!F71</f>
        <v>0</v>
      </c>
      <c r="H75" s="287">
        <v>14948000</v>
      </c>
      <c r="I75" s="289"/>
      <c r="J75" s="287"/>
      <c r="K75" s="289"/>
      <c r="L75" s="238">
        <f>+M75+O75</f>
        <v>4507920</v>
      </c>
      <c r="M75" s="238">
        <v>4507920</v>
      </c>
      <c r="N75" s="238"/>
      <c r="O75" s="238"/>
      <c r="P75" s="238"/>
      <c r="Q75" s="298">
        <f t="shared" si="11"/>
        <v>10440080</v>
      </c>
      <c r="R75" s="299">
        <f t="shared" ref="R75:R78" si="29">+H75-M75</f>
        <v>10440080</v>
      </c>
      <c r="S75" s="299"/>
      <c r="T75" s="299">
        <f t="shared" ref="T75:T78" si="30">+J75-O75</f>
        <v>0</v>
      </c>
      <c r="U75" s="238"/>
      <c r="V75" s="238"/>
      <c r="W75" s="231">
        <f t="shared" ref="W75:W78" si="31">+R75+T75</f>
        <v>10440080</v>
      </c>
      <c r="X75" s="312">
        <f t="shared" ref="X75:X78" si="32">+Q75-W75</f>
        <v>0</v>
      </c>
    </row>
    <row r="76" spans="1:24" s="224" customFormat="1" ht="15.75">
      <c r="A76" s="236">
        <f t="shared" ref="A76:A78" si="33">+A75+1</f>
        <v>3</v>
      </c>
      <c r="B76" s="239" t="s">
        <v>673</v>
      </c>
      <c r="C76" s="415">
        <f t="shared" si="20"/>
        <v>8290</v>
      </c>
      <c r="D76" s="416">
        <v>8290</v>
      </c>
      <c r="E76" s="416"/>
      <c r="F76" s="238">
        <f>+H76</f>
        <v>2000</v>
      </c>
      <c r="G76" s="238">
        <f>'TH vien tro + trong nước'!F72</f>
        <v>100</v>
      </c>
      <c r="H76" s="287">
        <v>2000</v>
      </c>
      <c r="I76" s="289">
        <v>100000</v>
      </c>
      <c r="J76" s="287"/>
      <c r="K76" s="289"/>
      <c r="L76" s="238" t="e">
        <f>+'Tong hop phan bo'!AA11</f>
        <v>#REF!</v>
      </c>
      <c r="M76" s="238" t="e">
        <f>+#REF!</f>
        <v>#REF!</v>
      </c>
      <c r="N76" s="238"/>
      <c r="O76" s="238"/>
      <c r="P76" s="238"/>
      <c r="Q76" s="298" t="e">
        <f t="shared" si="11"/>
        <v>#REF!</v>
      </c>
      <c r="R76" s="299" t="e">
        <f t="shared" si="29"/>
        <v>#REF!</v>
      </c>
      <c r="S76" s="299"/>
      <c r="T76" s="299">
        <f t="shared" si="30"/>
        <v>0</v>
      </c>
      <c r="U76" s="238"/>
      <c r="V76" s="238"/>
      <c r="W76" s="231" t="e">
        <f t="shared" si="31"/>
        <v>#REF!</v>
      </c>
      <c r="X76" s="312" t="e">
        <f t="shared" si="32"/>
        <v>#REF!</v>
      </c>
    </row>
    <row r="77" spans="1:24" s="224" customFormat="1" ht="15.75">
      <c r="A77" s="236">
        <f t="shared" si="33"/>
        <v>4</v>
      </c>
      <c r="B77" s="239" t="s">
        <v>674</v>
      </c>
      <c r="C77" s="415">
        <f t="shared" si="20"/>
        <v>2000000</v>
      </c>
      <c r="D77" s="416">
        <v>2000000</v>
      </c>
      <c r="E77" s="416"/>
      <c r="F77" s="238">
        <f>'TH vien tro + trong nước'!E73</f>
        <v>2000000</v>
      </c>
      <c r="G77" s="238">
        <f>'TH vien tro + trong nước'!F73</f>
        <v>0</v>
      </c>
      <c r="H77" s="287">
        <v>2000000</v>
      </c>
      <c r="I77" s="211"/>
      <c r="J77" s="211"/>
      <c r="K77" s="211"/>
      <c r="L77" s="238" t="e">
        <f>+'Tong hop phan bo'!Z11</f>
        <v>#REF!</v>
      </c>
      <c r="M77" s="238" t="e">
        <f>+#REF!</f>
        <v>#REF!</v>
      </c>
      <c r="N77" s="238"/>
      <c r="O77" s="238"/>
      <c r="P77" s="238"/>
      <c r="Q77" s="298" t="e">
        <f t="shared" si="11"/>
        <v>#REF!</v>
      </c>
      <c r="R77" s="299" t="e">
        <f t="shared" si="29"/>
        <v>#REF!</v>
      </c>
      <c r="S77" s="299"/>
      <c r="T77" s="299">
        <f t="shared" si="30"/>
        <v>0</v>
      </c>
      <c r="U77" s="238"/>
      <c r="V77" s="238"/>
      <c r="W77" s="231" t="e">
        <f t="shared" si="31"/>
        <v>#REF!</v>
      </c>
      <c r="X77" s="312" t="e">
        <f t="shared" si="32"/>
        <v>#REF!</v>
      </c>
    </row>
    <row r="78" spans="1:24" s="224" customFormat="1" ht="15.75">
      <c r="A78" s="243">
        <f t="shared" si="33"/>
        <v>5</v>
      </c>
      <c r="B78" s="244" t="s">
        <v>679</v>
      </c>
      <c r="C78" s="420">
        <f t="shared" si="20"/>
        <v>3360000</v>
      </c>
      <c r="D78" s="419">
        <v>3360000</v>
      </c>
      <c r="E78" s="419"/>
      <c r="F78" s="245">
        <f>'TH vien tro + trong nước'!E74</f>
        <v>3360000</v>
      </c>
      <c r="G78" s="245">
        <f>'TH vien tro + trong nước'!F74</f>
        <v>0</v>
      </c>
      <c r="H78" s="294">
        <v>3360000</v>
      </c>
      <c r="I78" s="295"/>
      <c r="J78" s="295"/>
      <c r="K78" s="295"/>
      <c r="L78" s="245" t="e">
        <f>+'Tong hop phan bo'!Y11</f>
        <v>#REF!</v>
      </c>
      <c r="M78" s="245" t="e">
        <f>+#REF!</f>
        <v>#REF!</v>
      </c>
      <c r="N78" s="245"/>
      <c r="O78" s="245"/>
      <c r="P78" s="245"/>
      <c r="Q78" s="300" t="e">
        <f t="shared" si="11"/>
        <v>#REF!</v>
      </c>
      <c r="R78" s="313" t="e">
        <f t="shared" si="29"/>
        <v>#REF!</v>
      </c>
      <c r="S78" s="313"/>
      <c r="T78" s="313">
        <f t="shared" si="30"/>
        <v>0</v>
      </c>
      <c r="U78" s="245"/>
      <c r="V78" s="245"/>
      <c r="W78" s="231" t="e">
        <f t="shared" si="31"/>
        <v>#REF!</v>
      </c>
      <c r="X78" s="312" t="e">
        <f t="shared" si="32"/>
        <v>#REF!</v>
      </c>
    </row>
    <row r="79" spans="1:24" s="224" customFormat="1" ht="15.75" hidden="1">
      <c r="A79" s="226"/>
      <c r="B79" s="225" t="s">
        <v>414</v>
      </c>
      <c r="C79" s="225"/>
      <c r="D79" s="225"/>
      <c r="E79" s="225"/>
    </row>
    <row r="80" spans="1:24" s="224" customFormat="1" ht="15.75" hidden="1">
      <c r="A80" s="226" t="s">
        <v>63</v>
      </c>
      <c r="B80" s="224" t="s">
        <v>688</v>
      </c>
    </row>
    <row r="81" spans="2:6" hidden="1"/>
    <row r="82" spans="2:6" hidden="1"/>
    <row r="84" spans="2:6">
      <c r="B84" s="317" t="s">
        <v>1011</v>
      </c>
      <c r="C84" s="317"/>
      <c r="D84" s="317"/>
      <c r="E84" s="317"/>
      <c r="F84" s="317" t="s">
        <v>1019</v>
      </c>
    </row>
    <row r="85" spans="2:6">
      <c r="F85" s="317" t="s">
        <v>1012</v>
      </c>
    </row>
    <row r="86" spans="2:6">
      <c r="F86" s="317" t="s">
        <v>1018</v>
      </c>
    </row>
  </sheetData>
  <mergeCells count="16">
    <mergeCell ref="A3:V3"/>
    <mergeCell ref="H7:I7"/>
    <mergeCell ref="F6:J6"/>
    <mergeCell ref="A6:A8"/>
    <mergeCell ref="B6:B8"/>
    <mergeCell ref="L6:O6"/>
    <mergeCell ref="Q6:T6"/>
    <mergeCell ref="V6:V8"/>
    <mergeCell ref="R7:S7"/>
    <mergeCell ref="T7:U7"/>
    <mergeCell ref="J7:K7"/>
    <mergeCell ref="F7:G7"/>
    <mergeCell ref="M7:N7"/>
    <mergeCell ref="O7:P7"/>
    <mergeCell ref="A4:V4"/>
    <mergeCell ref="C6:E6"/>
  </mergeCells>
  <printOptions horizontalCentered="1"/>
  <pageMargins left="0.24" right="0.27" top="0.36" bottom="0.36" header="0.31496062992126" footer="0.31496062992126"/>
  <pageSetup paperSize="9" scale="75" orientation="landscape" r:id="rId1"/>
  <headerFooter>
    <oddFooter>Page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84"/>
  <sheetViews>
    <sheetView zoomScale="75" zoomScaleNormal="75" workbookViewId="0">
      <pane xSplit="3" ySplit="11" topLeftCell="E232" activePane="bottomRight" state="frozen"/>
      <selection activeCell="D17" sqref="D17"/>
      <selection pane="topRight" activeCell="D17" sqref="D17"/>
      <selection pane="bottomLeft" activeCell="D17" sqref="D17"/>
      <selection pane="bottomRight" activeCell="J238" sqref="J238"/>
    </sheetView>
  </sheetViews>
  <sheetFormatPr defaultColWidth="9.140625" defaultRowHeight="15"/>
  <cols>
    <col min="1" max="1" width="5.85546875" style="246" customWidth="1"/>
    <col min="2" max="2" width="5.85546875" style="246" hidden="1" customWidth="1"/>
    <col min="3" max="3" width="32.7109375" style="246" customWidth="1"/>
    <col min="4" max="4" width="12.28515625" style="246" hidden="1" customWidth="1"/>
    <col min="5" max="5" width="10.28515625" style="246" customWidth="1"/>
    <col min="6" max="6" width="15" style="246" customWidth="1"/>
    <col min="7" max="7" width="9.140625" style="246" hidden="1" customWidth="1"/>
    <col min="8" max="8" width="8.140625" style="246" customWidth="1"/>
    <col min="9" max="9" width="6.85546875" style="246" customWidth="1"/>
    <col min="10" max="11" width="7.28515625" style="246" customWidth="1"/>
    <col min="12" max="12" width="8.28515625" style="246" customWidth="1"/>
    <col min="13" max="13" width="6.28515625" style="246" customWidth="1"/>
    <col min="14" max="14" width="10.28515625" style="246" customWidth="1"/>
    <col min="15" max="15" width="7.140625" style="246" hidden="1" customWidth="1"/>
    <col min="16" max="16" width="7.85546875" style="246" hidden="1" customWidth="1"/>
    <col min="17" max="17" width="5.7109375" style="246" hidden="1" customWidth="1"/>
    <col min="18" max="18" width="7.140625" style="246" hidden="1" customWidth="1"/>
    <col min="19" max="19" width="7.85546875" style="246" hidden="1" customWidth="1"/>
    <col min="20" max="23" width="10.140625" style="246" hidden="1" customWidth="1"/>
    <col min="24" max="24" width="14.7109375" style="246" hidden="1" customWidth="1"/>
    <col min="25" max="25" width="10.28515625" style="246" customWidth="1"/>
    <col min="26" max="28" width="13.28515625" style="246" customWidth="1"/>
    <col min="29" max="29" width="13.85546875" style="246" hidden="1" customWidth="1"/>
    <col min="30" max="30" width="14.140625" style="246" customWidth="1"/>
    <col min="31" max="32" width="13" style="246" customWidth="1"/>
    <col min="33" max="33" width="12.28515625" style="246" customWidth="1"/>
    <col min="34" max="34" width="10.140625" style="246" customWidth="1"/>
    <col min="35" max="35" width="11.7109375" style="246" hidden="1" customWidth="1"/>
    <col min="36" max="36" width="13" style="246" hidden="1" customWidth="1"/>
    <col min="37" max="37" width="12" style="246" hidden="1" customWidth="1"/>
    <col min="38" max="39" width="9.7109375" style="246" hidden="1" customWidth="1"/>
    <col min="40" max="41" width="13.28515625" style="246" hidden="1" customWidth="1"/>
    <col min="42" max="42" width="17.28515625" style="246" customWidth="1"/>
    <col min="43" max="43" width="18" style="246" customWidth="1"/>
    <col min="44" max="44" width="11.140625" style="246" customWidth="1"/>
    <col min="45" max="48" width="9.140625" style="246" customWidth="1"/>
    <col min="49" max="16384" width="9.140625" style="246"/>
  </cols>
  <sheetData>
    <row r="1" spans="1:44" ht="27.75" customHeight="1">
      <c r="A1" s="303" t="s">
        <v>667</v>
      </c>
      <c r="B1" s="303" t="s">
        <v>667</v>
      </c>
      <c r="R1" s="831" t="s">
        <v>1004</v>
      </c>
      <c r="S1" s="831"/>
      <c r="AP1" s="759"/>
    </row>
    <row r="2" spans="1:44" ht="27.75" customHeight="1">
      <c r="A2" s="303"/>
      <c r="B2" s="303"/>
    </row>
    <row r="3" spans="1:44" ht="18.75">
      <c r="B3" s="841" t="s">
        <v>1511</v>
      </c>
      <c r="C3" s="841"/>
      <c r="D3" s="841"/>
      <c r="E3" s="841"/>
      <c r="F3" s="841"/>
      <c r="G3" s="841"/>
      <c r="H3" s="841"/>
      <c r="I3" s="841"/>
      <c r="J3" s="841"/>
      <c r="K3" s="841"/>
      <c r="L3" s="841"/>
      <c r="M3" s="841"/>
      <c r="N3" s="841"/>
      <c r="O3" s="841"/>
      <c r="P3" s="841"/>
      <c r="Q3" s="841"/>
      <c r="R3" s="841"/>
      <c r="S3" s="841"/>
      <c r="T3" s="841"/>
      <c r="U3" s="841"/>
      <c r="V3" s="841"/>
      <c r="W3" s="841"/>
      <c r="X3" s="841"/>
      <c r="Y3" s="841"/>
      <c r="Z3" s="841"/>
      <c r="AA3" s="841"/>
      <c r="AB3" s="841"/>
      <c r="AC3" s="841"/>
      <c r="AD3" s="841"/>
      <c r="AE3" s="841"/>
      <c r="AF3" s="841"/>
      <c r="AG3" s="841"/>
      <c r="AH3" s="841"/>
      <c r="AI3" s="841"/>
      <c r="AJ3" s="841"/>
      <c r="AK3" s="841"/>
      <c r="AL3" s="841"/>
      <c r="AM3" s="841"/>
      <c r="AN3" s="841"/>
      <c r="AO3" s="841"/>
      <c r="AP3" s="841"/>
    </row>
    <row r="4" spans="1:44" ht="33" customHeight="1">
      <c r="B4" s="842" t="s">
        <v>1512</v>
      </c>
      <c r="C4" s="842"/>
      <c r="D4" s="842"/>
      <c r="E4" s="842"/>
      <c r="F4" s="842"/>
      <c r="G4" s="842"/>
      <c r="H4" s="842"/>
      <c r="I4" s="842"/>
      <c r="J4" s="842"/>
      <c r="K4" s="842"/>
      <c r="L4" s="842"/>
      <c r="M4" s="842"/>
      <c r="N4" s="842"/>
      <c r="O4" s="842"/>
      <c r="P4" s="842"/>
      <c r="Q4" s="842"/>
      <c r="R4" s="842"/>
      <c r="S4" s="842"/>
      <c r="T4" s="842"/>
      <c r="U4" s="842"/>
      <c r="V4" s="842"/>
      <c r="W4" s="842"/>
      <c r="X4" s="842"/>
      <c r="Y4" s="842"/>
      <c r="Z4" s="842"/>
      <c r="AA4" s="842"/>
      <c r="AB4" s="842"/>
      <c r="AC4" s="842"/>
      <c r="AD4" s="842"/>
      <c r="AE4" s="842"/>
      <c r="AF4" s="842"/>
      <c r="AG4" s="842"/>
      <c r="AH4" s="842"/>
      <c r="AI4" s="842"/>
      <c r="AJ4" s="842"/>
      <c r="AK4" s="842"/>
      <c r="AL4" s="842"/>
      <c r="AM4" s="842"/>
      <c r="AN4" s="842"/>
      <c r="AO4" s="842"/>
      <c r="AP4" s="842"/>
    </row>
    <row r="5" spans="1:44" ht="18.75">
      <c r="A5" s="753"/>
      <c r="B5" s="753"/>
      <c r="C5" s="753"/>
      <c r="D5" s="753"/>
      <c r="E5" s="753"/>
      <c r="F5" s="753"/>
      <c r="G5" s="753"/>
      <c r="H5" s="753"/>
      <c r="I5" s="753"/>
      <c r="J5" s="753"/>
      <c r="K5" s="753"/>
      <c r="L5" s="753"/>
      <c r="M5" s="753"/>
      <c r="N5" s="753"/>
      <c r="O5" s="753"/>
      <c r="P5" s="753"/>
      <c r="Q5" s="753"/>
      <c r="R5" s="753"/>
      <c r="S5" s="753"/>
      <c r="T5" s="753"/>
      <c r="U5" s="222"/>
      <c r="V5" s="222"/>
      <c r="W5" s="222"/>
      <c r="X5" s="222"/>
      <c r="Y5" s="222"/>
      <c r="Z5" s="222"/>
      <c r="AA5" s="753"/>
      <c r="AB5" s="753"/>
    </row>
    <row r="6" spans="1:44" ht="18.75">
      <c r="A6" s="753"/>
      <c r="B6" s="753"/>
      <c r="C6" s="753"/>
    </row>
    <row r="7" spans="1:44" s="248" customFormat="1" ht="14.25">
      <c r="A7" s="832" t="s">
        <v>0</v>
      </c>
      <c r="B7" s="832" t="s">
        <v>0</v>
      </c>
      <c r="C7" s="835" t="s">
        <v>799</v>
      </c>
      <c r="D7" s="838" t="s">
        <v>800</v>
      </c>
      <c r="E7" s="839"/>
      <c r="F7" s="839"/>
      <c r="G7" s="839"/>
      <c r="H7" s="839"/>
      <c r="I7" s="839"/>
      <c r="J7" s="839"/>
      <c r="K7" s="839"/>
      <c r="L7" s="839"/>
      <c r="M7" s="839"/>
      <c r="N7" s="839"/>
      <c r="O7" s="839"/>
      <c r="P7" s="839"/>
      <c r="Q7" s="839"/>
      <c r="R7" s="839"/>
      <c r="S7" s="839"/>
      <c r="T7" s="839"/>
      <c r="U7" s="839"/>
      <c r="V7" s="839"/>
      <c r="W7" s="839"/>
      <c r="X7" s="839"/>
      <c r="Y7" s="839"/>
      <c r="Z7" s="839"/>
      <c r="AA7" s="839"/>
      <c r="AB7" s="839"/>
      <c r="AC7" s="839"/>
      <c r="AD7" s="839"/>
      <c r="AE7" s="839"/>
      <c r="AF7" s="839"/>
      <c r="AG7" s="839"/>
      <c r="AH7" s="839"/>
      <c r="AI7" s="839"/>
      <c r="AJ7" s="839"/>
      <c r="AK7" s="839"/>
      <c r="AL7" s="839"/>
      <c r="AM7" s="839"/>
      <c r="AN7" s="840"/>
      <c r="AO7" s="751"/>
      <c r="AP7" s="835" t="s">
        <v>544</v>
      </c>
    </row>
    <row r="8" spans="1:44" s="248" customFormat="1" ht="24.75" customHeight="1">
      <c r="A8" s="833"/>
      <c r="B8" s="833"/>
      <c r="C8" s="836"/>
      <c r="D8" s="835" t="s">
        <v>801</v>
      </c>
      <c r="E8" s="843" t="s">
        <v>1492</v>
      </c>
      <c r="F8" s="844"/>
      <c r="G8" s="835" t="s">
        <v>803</v>
      </c>
      <c r="H8" s="838" t="s">
        <v>1493</v>
      </c>
      <c r="I8" s="839"/>
      <c r="J8" s="839"/>
      <c r="K8" s="839"/>
      <c r="L8" s="839"/>
      <c r="M8" s="839"/>
      <c r="N8" s="839"/>
      <c r="O8" s="839"/>
      <c r="P8" s="839"/>
      <c r="Q8" s="839"/>
      <c r="R8" s="839"/>
      <c r="S8" s="839"/>
      <c r="T8" s="839"/>
      <c r="U8" s="839"/>
      <c r="V8" s="839"/>
      <c r="W8" s="840"/>
      <c r="X8" s="835" t="s">
        <v>413</v>
      </c>
      <c r="Y8" s="838" t="s">
        <v>1491</v>
      </c>
      <c r="Z8" s="839"/>
      <c r="AA8" s="839"/>
      <c r="AB8" s="840"/>
      <c r="AC8" s="835" t="s">
        <v>804</v>
      </c>
      <c r="AD8" s="843" t="s">
        <v>1490</v>
      </c>
      <c r="AE8" s="845"/>
      <c r="AF8" s="845"/>
      <c r="AG8" s="845"/>
      <c r="AH8" s="845"/>
      <c r="AI8" s="845"/>
      <c r="AJ8" s="845"/>
      <c r="AK8" s="845"/>
      <c r="AL8" s="845"/>
      <c r="AM8" s="845"/>
      <c r="AN8" s="844"/>
      <c r="AO8" s="737"/>
      <c r="AP8" s="836"/>
    </row>
    <row r="9" spans="1:44" s="252" customFormat="1" ht="114.75" customHeight="1">
      <c r="A9" s="834"/>
      <c r="B9" s="834"/>
      <c r="C9" s="837"/>
      <c r="D9" s="837"/>
      <c r="E9" s="249" t="s">
        <v>1494</v>
      </c>
      <c r="F9" s="250" t="s">
        <v>1495</v>
      </c>
      <c r="G9" s="837"/>
      <c r="H9" s="249" t="s">
        <v>1496</v>
      </c>
      <c r="I9" s="249" t="s">
        <v>1497</v>
      </c>
      <c r="J9" s="249" t="s">
        <v>1498</v>
      </c>
      <c r="K9" s="249" t="s">
        <v>1499</v>
      </c>
      <c r="L9" s="249" t="s">
        <v>1500</v>
      </c>
      <c r="M9" s="249" t="s">
        <v>1501</v>
      </c>
      <c r="N9" s="249" t="s">
        <v>1502</v>
      </c>
      <c r="O9" s="750" t="s">
        <v>806</v>
      </c>
      <c r="P9" s="249" t="s">
        <v>40</v>
      </c>
      <c r="Q9" s="249" t="s">
        <v>807</v>
      </c>
      <c r="R9" s="249" t="s">
        <v>35</v>
      </c>
      <c r="S9" s="249" t="s">
        <v>808</v>
      </c>
      <c r="T9" s="250" t="s">
        <v>11</v>
      </c>
      <c r="U9" s="750" t="s">
        <v>809</v>
      </c>
      <c r="V9" s="750" t="s">
        <v>785</v>
      </c>
      <c r="W9" s="750" t="s">
        <v>810</v>
      </c>
      <c r="X9" s="837"/>
      <c r="Y9" s="249" t="s">
        <v>671</v>
      </c>
      <c r="Z9" s="250" t="s">
        <v>1503</v>
      </c>
      <c r="AA9" s="750" t="s">
        <v>1504</v>
      </c>
      <c r="AB9" s="750" t="s">
        <v>1505</v>
      </c>
      <c r="AC9" s="837"/>
      <c r="AD9" s="250" t="s">
        <v>1506</v>
      </c>
      <c r="AE9" s="250" t="s">
        <v>1507</v>
      </c>
      <c r="AF9" s="750" t="s">
        <v>1508</v>
      </c>
      <c r="AG9" s="250" t="s">
        <v>1509</v>
      </c>
      <c r="AH9" s="250" t="s">
        <v>1510</v>
      </c>
      <c r="AI9" s="250" t="s">
        <v>8</v>
      </c>
      <c r="AJ9" s="250" t="s">
        <v>814</v>
      </c>
      <c r="AK9" s="250" t="s">
        <v>24</v>
      </c>
      <c r="AL9" s="250" t="s">
        <v>34</v>
      </c>
      <c r="AM9" s="750" t="s">
        <v>815</v>
      </c>
      <c r="AN9" s="750" t="s">
        <v>14</v>
      </c>
      <c r="AO9" s="749"/>
      <c r="AP9" s="837"/>
    </row>
    <row r="10" spans="1:44" s="752" customFormat="1" ht="25.5" hidden="1" customHeight="1">
      <c r="A10" s="253" t="s">
        <v>441</v>
      </c>
      <c r="B10" s="253" t="s">
        <v>441</v>
      </c>
      <c r="C10" s="253" t="s">
        <v>443</v>
      </c>
      <c r="D10" s="254" t="s">
        <v>437</v>
      </c>
      <c r="E10" s="254">
        <v>2</v>
      </c>
      <c r="F10" s="254">
        <v>3</v>
      </c>
      <c r="G10" s="254" t="s">
        <v>1005</v>
      </c>
      <c r="H10" s="254">
        <v>5</v>
      </c>
      <c r="I10" s="254">
        <v>6</v>
      </c>
      <c r="J10" s="254">
        <v>7</v>
      </c>
      <c r="K10" s="254">
        <v>8</v>
      </c>
      <c r="L10" s="254">
        <v>9</v>
      </c>
      <c r="M10" s="254">
        <v>10</v>
      </c>
      <c r="N10" s="254">
        <v>11</v>
      </c>
      <c r="O10" s="254">
        <v>12</v>
      </c>
      <c r="P10" s="254">
        <v>13</v>
      </c>
      <c r="Q10" s="254">
        <v>14</v>
      </c>
      <c r="R10" s="254">
        <v>15</v>
      </c>
      <c r="S10" s="254">
        <v>16</v>
      </c>
      <c r="T10" s="254">
        <v>17</v>
      </c>
      <c r="U10" s="254">
        <v>18</v>
      </c>
      <c r="V10" s="254">
        <v>19</v>
      </c>
      <c r="W10" s="254">
        <v>20</v>
      </c>
      <c r="X10" s="254" t="s">
        <v>1006</v>
      </c>
      <c r="Y10" s="254">
        <v>22</v>
      </c>
      <c r="Z10" s="254">
        <v>23</v>
      </c>
      <c r="AA10" s="254">
        <v>24</v>
      </c>
      <c r="AB10" s="254">
        <v>25</v>
      </c>
      <c r="AC10" s="254" t="s">
        <v>1007</v>
      </c>
      <c r="AD10" s="254">
        <v>27</v>
      </c>
      <c r="AE10" s="254">
        <v>28</v>
      </c>
      <c r="AF10" s="254">
        <v>29</v>
      </c>
      <c r="AG10" s="254">
        <v>30</v>
      </c>
      <c r="AH10" s="254">
        <v>31</v>
      </c>
      <c r="AI10" s="254">
        <v>32</v>
      </c>
      <c r="AJ10" s="254">
        <v>33</v>
      </c>
      <c r="AK10" s="254">
        <v>34</v>
      </c>
      <c r="AL10" s="254">
        <v>35</v>
      </c>
      <c r="AM10" s="254">
        <v>36</v>
      </c>
      <c r="AN10" s="254">
        <v>37</v>
      </c>
      <c r="AO10" s="254"/>
      <c r="AP10" s="254">
        <v>38</v>
      </c>
      <c r="AQ10" s="255" t="e">
        <f>+AQ11-#REF!</f>
        <v>#REF!</v>
      </c>
    </row>
    <row r="11" spans="1:44" s="248" customFormat="1" ht="25.5" customHeight="1">
      <c r="A11" s="757"/>
      <c r="B11" s="757"/>
      <c r="C11" s="757" t="s">
        <v>444</v>
      </c>
      <c r="D11" s="758" t="e">
        <f>+D12+D57+D121</f>
        <v>#REF!</v>
      </c>
      <c r="E11" s="758" t="e">
        <f t="shared" ref="E11:AN11" si="0">+E12+E57+E121</f>
        <v>#REF!</v>
      </c>
      <c r="F11" s="758" t="e">
        <f t="shared" si="0"/>
        <v>#REF!</v>
      </c>
      <c r="G11" s="758" t="e">
        <f t="shared" si="0"/>
        <v>#REF!</v>
      </c>
      <c r="H11" s="758" t="e">
        <f t="shared" si="0"/>
        <v>#REF!</v>
      </c>
      <c r="I11" s="758" t="e">
        <f t="shared" si="0"/>
        <v>#REF!</v>
      </c>
      <c r="J11" s="758" t="e">
        <f t="shared" si="0"/>
        <v>#REF!</v>
      </c>
      <c r="K11" s="758" t="e">
        <f t="shared" si="0"/>
        <v>#REF!</v>
      </c>
      <c r="L11" s="758" t="e">
        <f t="shared" si="0"/>
        <v>#REF!</v>
      </c>
      <c r="M11" s="758" t="e">
        <f t="shared" si="0"/>
        <v>#REF!</v>
      </c>
      <c r="N11" s="758" t="e">
        <f t="shared" si="0"/>
        <v>#REF!</v>
      </c>
      <c r="O11" s="758" t="e">
        <f t="shared" si="0"/>
        <v>#REF!</v>
      </c>
      <c r="P11" s="758" t="e">
        <f t="shared" si="0"/>
        <v>#REF!</v>
      </c>
      <c r="Q11" s="758" t="e">
        <f t="shared" si="0"/>
        <v>#REF!</v>
      </c>
      <c r="R11" s="758" t="e">
        <f t="shared" si="0"/>
        <v>#REF!</v>
      </c>
      <c r="S11" s="758" t="e">
        <f t="shared" si="0"/>
        <v>#REF!</v>
      </c>
      <c r="T11" s="758" t="e">
        <f t="shared" si="0"/>
        <v>#REF!</v>
      </c>
      <c r="U11" s="758" t="e">
        <f t="shared" si="0"/>
        <v>#REF!</v>
      </c>
      <c r="V11" s="758" t="e">
        <f t="shared" si="0"/>
        <v>#REF!</v>
      </c>
      <c r="W11" s="758" t="e">
        <f t="shared" si="0"/>
        <v>#REF!</v>
      </c>
      <c r="X11" s="758" t="e">
        <f t="shared" si="0"/>
        <v>#REF!</v>
      </c>
      <c r="Y11" s="758" t="e">
        <f t="shared" si="0"/>
        <v>#REF!</v>
      </c>
      <c r="Z11" s="758" t="e">
        <f t="shared" si="0"/>
        <v>#REF!</v>
      </c>
      <c r="AA11" s="758" t="e">
        <f t="shared" si="0"/>
        <v>#REF!</v>
      </c>
      <c r="AB11" s="758" t="e">
        <f t="shared" si="0"/>
        <v>#REF!</v>
      </c>
      <c r="AC11" s="758" t="e">
        <f t="shared" si="0"/>
        <v>#REF!</v>
      </c>
      <c r="AD11" s="758" t="e">
        <f t="shared" si="0"/>
        <v>#REF!</v>
      </c>
      <c r="AE11" s="758" t="e">
        <f t="shared" si="0"/>
        <v>#REF!</v>
      </c>
      <c r="AF11" s="758" t="e">
        <f t="shared" si="0"/>
        <v>#REF!</v>
      </c>
      <c r="AG11" s="758" t="e">
        <f t="shared" si="0"/>
        <v>#REF!</v>
      </c>
      <c r="AH11" s="758" t="e">
        <f t="shared" si="0"/>
        <v>#REF!</v>
      </c>
      <c r="AI11" s="305">
        <f t="shared" si="0"/>
        <v>0</v>
      </c>
      <c r="AJ11" s="305">
        <f t="shared" si="0"/>
        <v>0</v>
      </c>
      <c r="AK11" s="305">
        <f t="shared" si="0"/>
        <v>0</v>
      </c>
      <c r="AL11" s="305">
        <f t="shared" si="0"/>
        <v>0</v>
      </c>
      <c r="AM11" s="305">
        <f t="shared" si="0"/>
        <v>0</v>
      </c>
      <c r="AN11" s="305">
        <f t="shared" si="0"/>
        <v>0</v>
      </c>
      <c r="AO11" s="305"/>
      <c r="AP11" s="258"/>
      <c r="AQ11" s="259" t="e">
        <f>SUM(D11:AN11)-D11-G11-X11-AC11</f>
        <v>#REF!</v>
      </c>
      <c r="AR11" s="248" t="e">
        <f>+AQ11-#REF!</f>
        <v>#REF!</v>
      </c>
    </row>
    <row r="12" spans="1:44" s="248" customFormat="1" ht="30.75" customHeight="1">
      <c r="A12" s="754" t="s">
        <v>405</v>
      </c>
      <c r="B12" s="754" t="s">
        <v>405</v>
      </c>
      <c r="C12" s="755" t="s">
        <v>816</v>
      </c>
      <c r="D12" s="756" t="e">
        <f>SUM(D13:D56)-D13</f>
        <v>#REF!</v>
      </c>
      <c r="E12" s="756" t="e">
        <f t="shared" ref="E12:AL12" si="1">SUM(E13:E56)-E13</f>
        <v>#REF!</v>
      </c>
      <c r="F12" s="756" t="e">
        <f t="shared" si="1"/>
        <v>#REF!</v>
      </c>
      <c r="G12" s="756" t="e">
        <f t="shared" si="1"/>
        <v>#REF!</v>
      </c>
      <c r="H12" s="756">
        <f t="shared" si="1"/>
        <v>0</v>
      </c>
      <c r="I12" s="756" t="e">
        <f t="shared" si="1"/>
        <v>#REF!</v>
      </c>
      <c r="J12" s="756" t="e">
        <f t="shared" si="1"/>
        <v>#REF!</v>
      </c>
      <c r="K12" s="756" t="e">
        <f t="shared" si="1"/>
        <v>#REF!</v>
      </c>
      <c r="L12" s="756" t="e">
        <f t="shared" si="1"/>
        <v>#REF!</v>
      </c>
      <c r="M12" s="756" t="e">
        <f t="shared" si="1"/>
        <v>#REF!</v>
      </c>
      <c r="N12" s="756" t="e">
        <f t="shared" si="1"/>
        <v>#REF!</v>
      </c>
      <c r="O12" s="756" t="e">
        <f t="shared" ref="O12" si="2">SUM(O13:O56)-O13</f>
        <v>#REF!</v>
      </c>
      <c r="P12" s="756" t="e">
        <f t="shared" si="1"/>
        <v>#REF!</v>
      </c>
      <c r="Q12" s="756" t="e">
        <f t="shared" si="1"/>
        <v>#REF!</v>
      </c>
      <c r="R12" s="756" t="e">
        <f t="shared" si="1"/>
        <v>#REF!</v>
      </c>
      <c r="S12" s="756" t="e">
        <f t="shared" si="1"/>
        <v>#REF!</v>
      </c>
      <c r="T12" s="756" t="e">
        <f t="shared" si="1"/>
        <v>#REF!</v>
      </c>
      <c r="U12" s="756" t="e">
        <f t="shared" si="1"/>
        <v>#REF!</v>
      </c>
      <c r="V12" s="756" t="e">
        <f t="shared" si="1"/>
        <v>#REF!</v>
      </c>
      <c r="W12" s="756" t="e">
        <f t="shared" si="1"/>
        <v>#REF!</v>
      </c>
      <c r="X12" s="756" t="e">
        <f t="shared" si="1"/>
        <v>#REF!</v>
      </c>
      <c r="Y12" s="756" t="e">
        <f t="shared" si="1"/>
        <v>#REF!</v>
      </c>
      <c r="Z12" s="756" t="e">
        <f t="shared" si="1"/>
        <v>#REF!</v>
      </c>
      <c r="AA12" s="756" t="e">
        <f t="shared" ref="AA12:AB12" si="3">SUM(AA13:AA56)-AA13</f>
        <v>#REF!</v>
      </c>
      <c r="AB12" s="756" t="e">
        <f t="shared" si="3"/>
        <v>#REF!</v>
      </c>
      <c r="AC12" s="756" t="e">
        <f t="shared" si="1"/>
        <v>#REF!</v>
      </c>
      <c r="AD12" s="756" t="e">
        <f t="shared" si="1"/>
        <v>#REF!</v>
      </c>
      <c r="AE12" s="756" t="e">
        <f t="shared" si="1"/>
        <v>#REF!</v>
      </c>
      <c r="AF12" s="756" t="e">
        <f t="shared" ref="AF12" si="4">SUM(AF13:AF56)-AF13</f>
        <v>#REF!</v>
      </c>
      <c r="AG12" s="756" t="e">
        <f t="shared" si="1"/>
        <v>#REF!</v>
      </c>
      <c r="AH12" s="756" t="e">
        <f t="shared" si="1"/>
        <v>#REF!</v>
      </c>
      <c r="AI12" s="306">
        <f t="shared" si="1"/>
        <v>0</v>
      </c>
      <c r="AJ12" s="306">
        <f t="shared" si="1"/>
        <v>0</v>
      </c>
      <c r="AK12" s="306">
        <f t="shared" si="1"/>
        <v>0</v>
      </c>
      <c r="AL12" s="306">
        <f t="shared" si="1"/>
        <v>0</v>
      </c>
      <c r="AM12" s="306">
        <f t="shared" ref="AM12:AN12" si="5">SUM(AM13:AM56)-AM13</f>
        <v>0</v>
      </c>
      <c r="AN12" s="306">
        <f t="shared" si="5"/>
        <v>0</v>
      </c>
      <c r="AO12" s="306"/>
      <c r="AP12" s="262"/>
      <c r="AQ12" s="259" t="e">
        <f t="shared" ref="AQ12:AQ75" si="6">SUM(D12:AN12)-D12-G12-X12-AC12</f>
        <v>#REF!</v>
      </c>
      <c r="AR12" s="248" t="e">
        <f>+AQ12-#REF!</f>
        <v>#REF!</v>
      </c>
    </row>
    <row r="13" spans="1:44" ht="30.75" customHeight="1">
      <c r="A13" s="263">
        <v>1</v>
      </c>
      <c r="B13" s="263">
        <v>1</v>
      </c>
      <c r="C13" s="264" t="s">
        <v>703</v>
      </c>
      <c r="D13" s="307" t="e">
        <f t="shared" ref="D13:D76" si="7">SUM(E13:F13)</f>
        <v>#REF!</v>
      </c>
      <c r="E13" s="307" t="e">
        <f>+#REF!</f>
        <v>#REF!</v>
      </c>
      <c r="F13" s="307" t="e">
        <f>+#REF!</f>
        <v>#REF!</v>
      </c>
      <c r="G13" s="307" t="e">
        <f>SUM(H13:W13)</f>
        <v>#REF!</v>
      </c>
      <c r="H13" s="307">
        <f>+'[1]Xuat TTB cac nguon'!D7</f>
        <v>60</v>
      </c>
      <c r="I13" s="307" t="e">
        <f>+#REF!</f>
        <v>#REF!</v>
      </c>
      <c r="J13" s="307" t="e">
        <f>+#REF!</f>
        <v>#REF!</v>
      </c>
      <c r="K13" s="307" t="e">
        <f>+#REF!</f>
        <v>#REF!</v>
      </c>
      <c r="L13" s="307" t="e">
        <f>+#REF!</f>
        <v>#REF!</v>
      </c>
      <c r="M13" s="307" t="e">
        <f>+#REF!</f>
        <v>#REF!</v>
      </c>
      <c r="N13" s="307" t="e">
        <f>+#REF!</f>
        <v>#REF!</v>
      </c>
      <c r="O13" s="307" t="e">
        <f>+#REF!</f>
        <v>#REF!</v>
      </c>
      <c r="P13" s="307" t="e">
        <f>+#REF!</f>
        <v>#REF!</v>
      </c>
      <c r="Q13" s="307" t="e">
        <f>+#REF!</f>
        <v>#REF!</v>
      </c>
      <c r="R13" s="307" t="e">
        <f>+#REF!</f>
        <v>#REF!</v>
      </c>
      <c r="S13" s="307" t="e">
        <f>+#REF!</f>
        <v>#REF!</v>
      </c>
      <c r="T13" s="307" t="e">
        <f>+#REF!</f>
        <v>#REF!</v>
      </c>
      <c r="U13" s="307" t="e">
        <f>+#REF!</f>
        <v>#REF!</v>
      </c>
      <c r="V13" s="307" t="e">
        <f>+#REF!</f>
        <v>#REF!</v>
      </c>
      <c r="W13" s="307" t="e">
        <f>+#REF!</f>
        <v>#REF!</v>
      </c>
      <c r="X13" s="307" t="e">
        <f>SUM(Y13:AB13)</f>
        <v>#REF!</v>
      </c>
      <c r="Y13" s="307" t="e">
        <f>+#REF!</f>
        <v>#REF!</v>
      </c>
      <c r="Z13" s="307" t="e">
        <f>+#REF!</f>
        <v>#REF!</v>
      </c>
      <c r="AA13" s="307" t="e">
        <f>+#REF!</f>
        <v>#REF!</v>
      </c>
      <c r="AB13" s="307" t="e">
        <f>+#REF!</f>
        <v>#REF!</v>
      </c>
      <c r="AC13" s="307" t="e">
        <f>SUM(AD13:AN13)</f>
        <v>#REF!</v>
      </c>
      <c r="AD13" s="307" t="e">
        <f>+#REF!</f>
        <v>#REF!</v>
      </c>
      <c r="AE13" s="307" t="e">
        <f>+#REF!</f>
        <v>#REF!</v>
      </c>
      <c r="AF13" s="307" t="e">
        <f>+#REF!</f>
        <v>#REF!</v>
      </c>
      <c r="AG13" s="307" t="e">
        <f>+#REF!</f>
        <v>#REF!</v>
      </c>
      <c r="AH13" s="307" t="e">
        <f>+#REF!</f>
        <v>#REF!</v>
      </c>
      <c r="AI13" s="307"/>
      <c r="AJ13" s="307"/>
      <c r="AK13" s="307"/>
      <c r="AL13" s="307"/>
      <c r="AM13" s="307"/>
      <c r="AN13" s="307"/>
      <c r="AO13" s="307"/>
      <c r="AP13" s="265"/>
      <c r="AQ13" s="259" t="e">
        <f t="shared" si="6"/>
        <v>#REF!</v>
      </c>
      <c r="AR13" s="248" t="e">
        <f>+AQ13-#REF!</f>
        <v>#REF!</v>
      </c>
    </row>
    <row r="14" spans="1:44" s="266" customFormat="1" ht="30.75" customHeight="1">
      <c r="A14" s="263" t="s">
        <v>817</v>
      </c>
      <c r="B14" s="263" t="s">
        <v>817</v>
      </c>
      <c r="C14" s="264" t="s">
        <v>818</v>
      </c>
      <c r="D14" s="307" t="e">
        <f t="shared" si="7"/>
        <v>#REF!</v>
      </c>
      <c r="E14" s="307" t="e">
        <f>+#REF!</f>
        <v>#REF!</v>
      </c>
      <c r="F14" s="307" t="e">
        <f>+#REF!</f>
        <v>#REF!</v>
      </c>
      <c r="G14" s="307" t="e">
        <f t="shared" ref="G14:G56" si="8">SUM(H14:W14)</f>
        <v>#REF!</v>
      </c>
      <c r="H14" s="307">
        <f>+'[1]Xuat TTB cac nguon'!D8</f>
        <v>0</v>
      </c>
      <c r="I14" s="307" t="e">
        <f>+#REF!</f>
        <v>#REF!</v>
      </c>
      <c r="J14" s="307" t="e">
        <f>+#REF!</f>
        <v>#REF!</v>
      </c>
      <c r="K14" s="307" t="e">
        <f>+#REF!</f>
        <v>#REF!</v>
      </c>
      <c r="L14" s="307" t="e">
        <f>+#REF!</f>
        <v>#REF!</v>
      </c>
      <c r="M14" s="307" t="e">
        <f>+#REF!</f>
        <v>#REF!</v>
      </c>
      <c r="N14" s="307" t="e">
        <f>+#REF!</f>
        <v>#REF!</v>
      </c>
      <c r="O14" s="307" t="e">
        <f>+#REF!</f>
        <v>#REF!</v>
      </c>
      <c r="P14" s="307" t="e">
        <f>+#REF!</f>
        <v>#REF!</v>
      </c>
      <c r="Q14" s="307" t="e">
        <f>+#REF!</f>
        <v>#REF!</v>
      </c>
      <c r="R14" s="307" t="e">
        <f>+#REF!</f>
        <v>#REF!</v>
      </c>
      <c r="S14" s="307" t="e">
        <f>+#REF!</f>
        <v>#REF!</v>
      </c>
      <c r="T14" s="307" t="e">
        <f>+#REF!</f>
        <v>#REF!</v>
      </c>
      <c r="U14" s="307" t="e">
        <f>+#REF!</f>
        <v>#REF!</v>
      </c>
      <c r="V14" s="307" t="e">
        <f>+#REF!</f>
        <v>#REF!</v>
      </c>
      <c r="W14" s="307" t="e">
        <f>+#REF!</f>
        <v>#REF!</v>
      </c>
      <c r="X14" s="307" t="e">
        <f t="shared" ref="X14:X77" si="9">SUM(Y14:AB14)</f>
        <v>#REF!</v>
      </c>
      <c r="Y14" s="307">
        <f>+'PL2. Tổng hợp SL cấp Remdesivir'!C47</f>
        <v>3860</v>
      </c>
      <c r="Z14" s="307" t="e">
        <f>+#REF!</f>
        <v>#REF!</v>
      </c>
      <c r="AA14" s="307" t="e">
        <f>+#REF!</f>
        <v>#REF!</v>
      </c>
      <c r="AB14" s="307" t="e">
        <f>+#REF!</f>
        <v>#REF!</v>
      </c>
      <c r="AC14" s="307" t="e">
        <f t="shared" ref="AC14:AC56" si="10">SUM(AD14:AN14)</f>
        <v>#REF!</v>
      </c>
      <c r="AD14" s="307" t="e">
        <f>+#REF!</f>
        <v>#REF!</v>
      </c>
      <c r="AE14" s="307" t="e">
        <f>+#REF!</f>
        <v>#REF!</v>
      </c>
      <c r="AF14" s="307" t="e">
        <f>+#REF!</f>
        <v>#REF!</v>
      </c>
      <c r="AG14" s="307" t="e">
        <f>+#REF!</f>
        <v>#REF!</v>
      </c>
      <c r="AH14" s="307" t="e">
        <f>+#REF!</f>
        <v>#REF!</v>
      </c>
      <c r="AI14" s="307"/>
      <c r="AJ14" s="307"/>
      <c r="AK14" s="307"/>
      <c r="AL14" s="307"/>
      <c r="AM14" s="307"/>
      <c r="AN14" s="307"/>
      <c r="AO14" s="307"/>
      <c r="AP14" s="265"/>
      <c r="AQ14" s="259" t="e">
        <f t="shared" si="6"/>
        <v>#REF!</v>
      </c>
      <c r="AR14" s="248" t="e">
        <f>+AQ14-#REF!</f>
        <v>#REF!</v>
      </c>
    </row>
    <row r="15" spans="1:44" s="266" customFormat="1" ht="30.75" customHeight="1">
      <c r="A15" s="263" t="s">
        <v>819</v>
      </c>
      <c r="B15" s="263" t="s">
        <v>819</v>
      </c>
      <c r="C15" s="267" t="s">
        <v>704</v>
      </c>
      <c r="D15" s="307" t="e">
        <f t="shared" si="7"/>
        <v>#REF!</v>
      </c>
      <c r="E15" s="307" t="e">
        <f>+#REF!</f>
        <v>#REF!</v>
      </c>
      <c r="F15" s="307" t="e">
        <f>+#REF!</f>
        <v>#REF!</v>
      </c>
      <c r="G15" s="307" t="e">
        <f t="shared" si="8"/>
        <v>#REF!</v>
      </c>
      <c r="H15" s="307">
        <f>+'[1]Xuat TTB cac nguon'!D9</f>
        <v>0</v>
      </c>
      <c r="I15" s="307" t="e">
        <f>+#REF!</f>
        <v>#REF!</v>
      </c>
      <c r="J15" s="307" t="e">
        <f>+#REF!</f>
        <v>#REF!</v>
      </c>
      <c r="K15" s="307" t="e">
        <f>+#REF!</f>
        <v>#REF!</v>
      </c>
      <c r="L15" s="307" t="e">
        <f>+#REF!</f>
        <v>#REF!</v>
      </c>
      <c r="M15" s="307" t="e">
        <f>+#REF!</f>
        <v>#REF!</v>
      </c>
      <c r="N15" s="307" t="e">
        <f>+#REF!</f>
        <v>#REF!</v>
      </c>
      <c r="O15" s="307" t="e">
        <f>+#REF!</f>
        <v>#REF!</v>
      </c>
      <c r="P15" s="307" t="e">
        <f>+#REF!</f>
        <v>#REF!</v>
      </c>
      <c r="Q15" s="307" t="e">
        <f>+#REF!</f>
        <v>#REF!</v>
      </c>
      <c r="R15" s="307" t="e">
        <f>+#REF!</f>
        <v>#REF!</v>
      </c>
      <c r="S15" s="307" t="e">
        <f>+#REF!</f>
        <v>#REF!</v>
      </c>
      <c r="T15" s="307" t="e">
        <f>+#REF!</f>
        <v>#REF!</v>
      </c>
      <c r="U15" s="307" t="e">
        <f>+#REF!</f>
        <v>#REF!</v>
      </c>
      <c r="V15" s="307" t="e">
        <f>+#REF!</f>
        <v>#REF!</v>
      </c>
      <c r="W15" s="307" t="e">
        <f>+#REF!</f>
        <v>#REF!</v>
      </c>
      <c r="X15" s="307" t="e">
        <f t="shared" si="9"/>
        <v>#REF!</v>
      </c>
      <c r="Y15" s="307" t="e">
        <f>+#REF!</f>
        <v>#REF!</v>
      </c>
      <c r="Z15" s="307" t="e">
        <f>+#REF!</f>
        <v>#REF!</v>
      </c>
      <c r="AA15" s="307" t="e">
        <f>+#REF!</f>
        <v>#REF!</v>
      </c>
      <c r="AB15" s="307" t="e">
        <f>+#REF!</f>
        <v>#REF!</v>
      </c>
      <c r="AC15" s="307" t="e">
        <f t="shared" si="10"/>
        <v>#REF!</v>
      </c>
      <c r="AD15" s="307" t="e">
        <f>+#REF!</f>
        <v>#REF!</v>
      </c>
      <c r="AE15" s="307" t="e">
        <f>+#REF!</f>
        <v>#REF!</v>
      </c>
      <c r="AF15" s="307" t="e">
        <f>+#REF!</f>
        <v>#REF!</v>
      </c>
      <c r="AG15" s="307" t="e">
        <f>+#REF!</f>
        <v>#REF!</v>
      </c>
      <c r="AH15" s="307" t="e">
        <f>+#REF!</f>
        <v>#REF!</v>
      </c>
      <c r="AI15" s="307"/>
      <c r="AJ15" s="307"/>
      <c r="AK15" s="307"/>
      <c r="AL15" s="307"/>
      <c r="AM15" s="307"/>
      <c r="AN15" s="307"/>
      <c r="AO15" s="307"/>
      <c r="AP15" s="265"/>
      <c r="AQ15" s="259" t="e">
        <f t="shared" si="6"/>
        <v>#REF!</v>
      </c>
      <c r="AR15" s="248" t="e">
        <f>+AQ15-#REF!</f>
        <v>#REF!</v>
      </c>
    </row>
    <row r="16" spans="1:44" s="266" customFormat="1" ht="30.75" customHeight="1">
      <c r="A16" s="263" t="s">
        <v>820</v>
      </c>
      <c r="B16" s="263" t="s">
        <v>820</v>
      </c>
      <c r="C16" s="264" t="s">
        <v>769</v>
      </c>
      <c r="D16" s="307" t="e">
        <f t="shared" si="7"/>
        <v>#REF!</v>
      </c>
      <c r="E16" s="307" t="e">
        <f>+#REF!</f>
        <v>#REF!</v>
      </c>
      <c r="F16" s="307" t="e">
        <f>+#REF!</f>
        <v>#REF!</v>
      </c>
      <c r="G16" s="307" t="e">
        <f t="shared" si="8"/>
        <v>#REF!</v>
      </c>
      <c r="H16" s="307">
        <f>+'[1]Xuat TTB cac nguon'!D10</f>
        <v>0</v>
      </c>
      <c r="I16" s="307" t="e">
        <f>+#REF!</f>
        <v>#REF!</v>
      </c>
      <c r="J16" s="307" t="e">
        <f>+#REF!</f>
        <v>#REF!</v>
      </c>
      <c r="K16" s="307" t="e">
        <f>+#REF!</f>
        <v>#REF!</v>
      </c>
      <c r="L16" s="307" t="e">
        <f>+#REF!</f>
        <v>#REF!</v>
      </c>
      <c r="M16" s="307" t="e">
        <f>+#REF!</f>
        <v>#REF!</v>
      </c>
      <c r="N16" s="307" t="e">
        <f>+#REF!</f>
        <v>#REF!</v>
      </c>
      <c r="O16" s="307" t="e">
        <f>+#REF!</f>
        <v>#REF!</v>
      </c>
      <c r="P16" s="307" t="e">
        <f>+#REF!</f>
        <v>#REF!</v>
      </c>
      <c r="Q16" s="307" t="e">
        <f>+#REF!</f>
        <v>#REF!</v>
      </c>
      <c r="R16" s="307" t="e">
        <f>+#REF!</f>
        <v>#REF!</v>
      </c>
      <c r="S16" s="307" t="e">
        <f>+#REF!</f>
        <v>#REF!</v>
      </c>
      <c r="T16" s="307" t="e">
        <f>+#REF!</f>
        <v>#REF!</v>
      </c>
      <c r="U16" s="307" t="e">
        <f>+#REF!</f>
        <v>#REF!</v>
      </c>
      <c r="V16" s="307" t="e">
        <f>+#REF!</f>
        <v>#REF!</v>
      </c>
      <c r="W16" s="307" t="e">
        <f>+#REF!</f>
        <v>#REF!</v>
      </c>
      <c r="X16" s="307" t="e">
        <f t="shared" si="9"/>
        <v>#REF!</v>
      </c>
      <c r="Y16" s="307">
        <f>+'PL2. Tổng hợp SL cấp Remdesivir'!C51</f>
        <v>600</v>
      </c>
      <c r="Z16" s="307" t="e">
        <f>+#REF!</f>
        <v>#REF!</v>
      </c>
      <c r="AA16" s="307" t="e">
        <f>+#REF!</f>
        <v>#REF!</v>
      </c>
      <c r="AB16" s="307">
        <f>+'PL1. Tổng hợp SL cấp kháng thể'!C47</f>
        <v>90</v>
      </c>
      <c r="AC16" s="307" t="e">
        <f t="shared" si="10"/>
        <v>#REF!</v>
      </c>
      <c r="AD16" s="307" t="e">
        <f>+#REF!</f>
        <v>#REF!</v>
      </c>
      <c r="AE16" s="307" t="e">
        <f>+#REF!</f>
        <v>#REF!</v>
      </c>
      <c r="AF16" s="307" t="e">
        <f>+#REF!</f>
        <v>#REF!</v>
      </c>
      <c r="AG16" s="307" t="e">
        <f>+#REF!</f>
        <v>#REF!</v>
      </c>
      <c r="AH16" s="307" t="e">
        <f>+#REF!</f>
        <v>#REF!</v>
      </c>
      <c r="AI16" s="307"/>
      <c r="AJ16" s="307"/>
      <c r="AK16" s="307"/>
      <c r="AL16" s="307"/>
      <c r="AM16" s="307"/>
      <c r="AN16" s="307"/>
      <c r="AO16" s="307"/>
      <c r="AP16" s="265"/>
      <c r="AQ16" s="259" t="e">
        <f t="shared" si="6"/>
        <v>#REF!</v>
      </c>
      <c r="AR16" s="248" t="e">
        <f>+AQ16-#REF!</f>
        <v>#REF!</v>
      </c>
    </row>
    <row r="17" spans="1:44" s="266" customFormat="1" ht="30.75" customHeight="1">
      <c r="A17" s="263" t="s">
        <v>821</v>
      </c>
      <c r="B17" s="263" t="s">
        <v>821</v>
      </c>
      <c r="C17" s="267" t="s">
        <v>705</v>
      </c>
      <c r="D17" s="307" t="e">
        <f t="shared" si="7"/>
        <v>#REF!</v>
      </c>
      <c r="E17" s="307" t="e">
        <f>+#REF!</f>
        <v>#REF!</v>
      </c>
      <c r="F17" s="307" t="e">
        <f>+#REF!</f>
        <v>#REF!</v>
      </c>
      <c r="G17" s="307" t="e">
        <f t="shared" si="8"/>
        <v>#REF!</v>
      </c>
      <c r="H17" s="307">
        <f>+'[1]Xuat TTB cac nguon'!D11</f>
        <v>0</v>
      </c>
      <c r="I17" s="307" t="e">
        <f>+#REF!</f>
        <v>#REF!</v>
      </c>
      <c r="J17" s="307" t="e">
        <f>+#REF!</f>
        <v>#REF!</v>
      </c>
      <c r="K17" s="307" t="e">
        <f>+#REF!</f>
        <v>#REF!</v>
      </c>
      <c r="L17" s="307" t="e">
        <f>+#REF!</f>
        <v>#REF!</v>
      </c>
      <c r="M17" s="307" t="e">
        <f>+#REF!</f>
        <v>#REF!</v>
      </c>
      <c r="N17" s="307" t="e">
        <f>+#REF!</f>
        <v>#REF!</v>
      </c>
      <c r="O17" s="307" t="e">
        <f>+#REF!</f>
        <v>#REF!</v>
      </c>
      <c r="P17" s="307" t="e">
        <f>+#REF!</f>
        <v>#REF!</v>
      </c>
      <c r="Q17" s="307" t="e">
        <f>+#REF!</f>
        <v>#REF!</v>
      </c>
      <c r="R17" s="307" t="e">
        <f>+#REF!</f>
        <v>#REF!</v>
      </c>
      <c r="S17" s="307" t="e">
        <f>+#REF!</f>
        <v>#REF!</v>
      </c>
      <c r="T17" s="307" t="e">
        <f>+#REF!</f>
        <v>#REF!</v>
      </c>
      <c r="U17" s="307" t="e">
        <f>+#REF!</f>
        <v>#REF!</v>
      </c>
      <c r="V17" s="307" t="e">
        <f>+#REF!</f>
        <v>#REF!</v>
      </c>
      <c r="W17" s="307" t="e">
        <f>+#REF!</f>
        <v>#REF!</v>
      </c>
      <c r="X17" s="307" t="e">
        <f t="shared" si="9"/>
        <v>#REF!</v>
      </c>
      <c r="Y17" s="307" t="e">
        <f>+#REF!</f>
        <v>#REF!</v>
      </c>
      <c r="Z17" s="307" t="e">
        <f>+#REF!</f>
        <v>#REF!</v>
      </c>
      <c r="AA17" s="307" t="e">
        <f>+#REF!</f>
        <v>#REF!</v>
      </c>
      <c r="AB17" s="307">
        <f>+'PL1. Tổng hợp SL cấp kháng thể'!C45</f>
        <v>30</v>
      </c>
      <c r="AC17" s="307" t="e">
        <f t="shared" si="10"/>
        <v>#REF!</v>
      </c>
      <c r="AD17" s="307" t="e">
        <f>+#REF!</f>
        <v>#REF!</v>
      </c>
      <c r="AE17" s="307" t="e">
        <f>+#REF!</f>
        <v>#REF!</v>
      </c>
      <c r="AF17" s="307" t="e">
        <f>+#REF!</f>
        <v>#REF!</v>
      </c>
      <c r="AG17" s="307" t="e">
        <f>+#REF!</f>
        <v>#REF!</v>
      </c>
      <c r="AH17" s="307" t="e">
        <f>+#REF!</f>
        <v>#REF!</v>
      </c>
      <c r="AI17" s="307"/>
      <c r="AJ17" s="307"/>
      <c r="AK17" s="307"/>
      <c r="AL17" s="307"/>
      <c r="AM17" s="307"/>
      <c r="AN17" s="307"/>
      <c r="AO17" s="307"/>
      <c r="AP17" s="265"/>
      <c r="AQ17" s="259" t="e">
        <f t="shared" si="6"/>
        <v>#REF!</v>
      </c>
      <c r="AR17" s="248" t="e">
        <f>+AQ17-#REF!</f>
        <v>#REF!</v>
      </c>
    </row>
    <row r="18" spans="1:44" s="266" customFormat="1" ht="39" customHeight="1">
      <c r="A18" s="263" t="s">
        <v>822</v>
      </c>
      <c r="B18" s="263" t="s">
        <v>822</v>
      </c>
      <c r="C18" s="264" t="s">
        <v>771</v>
      </c>
      <c r="D18" s="307" t="e">
        <f t="shared" si="7"/>
        <v>#REF!</v>
      </c>
      <c r="E18" s="307" t="e">
        <f>+#REF!</f>
        <v>#REF!</v>
      </c>
      <c r="F18" s="307" t="e">
        <f>+#REF!</f>
        <v>#REF!</v>
      </c>
      <c r="G18" s="307" t="e">
        <f t="shared" si="8"/>
        <v>#REF!</v>
      </c>
      <c r="H18" s="307">
        <f>+'[1]Xuat TTB cac nguon'!D12</f>
        <v>0</v>
      </c>
      <c r="I18" s="307" t="e">
        <f>+#REF!</f>
        <v>#REF!</v>
      </c>
      <c r="J18" s="307" t="e">
        <f>+#REF!</f>
        <v>#REF!</v>
      </c>
      <c r="K18" s="307" t="e">
        <f>+#REF!</f>
        <v>#REF!</v>
      </c>
      <c r="L18" s="307" t="e">
        <f>+#REF!</f>
        <v>#REF!</v>
      </c>
      <c r="M18" s="307" t="e">
        <f>+#REF!</f>
        <v>#REF!</v>
      </c>
      <c r="N18" s="307" t="e">
        <f>+#REF!</f>
        <v>#REF!</v>
      </c>
      <c r="O18" s="307" t="e">
        <f>+#REF!</f>
        <v>#REF!</v>
      </c>
      <c r="P18" s="307" t="e">
        <f>+#REF!</f>
        <v>#REF!</v>
      </c>
      <c r="Q18" s="307" t="e">
        <f>+#REF!</f>
        <v>#REF!</v>
      </c>
      <c r="R18" s="307" t="e">
        <f>+#REF!</f>
        <v>#REF!</v>
      </c>
      <c r="S18" s="307" t="e">
        <f>+#REF!</f>
        <v>#REF!</v>
      </c>
      <c r="T18" s="307" t="e">
        <f>+#REF!</f>
        <v>#REF!</v>
      </c>
      <c r="U18" s="307" t="e">
        <f>+#REF!</f>
        <v>#REF!</v>
      </c>
      <c r="V18" s="307" t="e">
        <f>+#REF!</f>
        <v>#REF!</v>
      </c>
      <c r="W18" s="307" t="e">
        <f>+#REF!</f>
        <v>#REF!</v>
      </c>
      <c r="X18" s="307" t="e">
        <f t="shared" si="9"/>
        <v>#REF!</v>
      </c>
      <c r="Y18" s="307" t="e">
        <f>+#REF!</f>
        <v>#REF!</v>
      </c>
      <c r="Z18" s="307" t="e">
        <f>+#REF!</f>
        <v>#REF!</v>
      </c>
      <c r="AA18" s="307" t="e">
        <f>+#REF!</f>
        <v>#REF!</v>
      </c>
      <c r="AB18" s="307" t="e">
        <f>+#REF!</f>
        <v>#REF!</v>
      </c>
      <c r="AC18" s="307" t="e">
        <f t="shared" si="10"/>
        <v>#REF!</v>
      </c>
      <c r="AD18" s="307" t="e">
        <f>+#REF!</f>
        <v>#REF!</v>
      </c>
      <c r="AE18" s="307" t="e">
        <f>+#REF!</f>
        <v>#REF!</v>
      </c>
      <c r="AF18" s="307" t="e">
        <f>+#REF!</f>
        <v>#REF!</v>
      </c>
      <c r="AG18" s="307" t="e">
        <f>+#REF!</f>
        <v>#REF!</v>
      </c>
      <c r="AH18" s="307" t="e">
        <f>+#REF!</f>
        <v>#REF!</v>
      </c>
      <c r="AI18" s="307"/>
      <c r="AJ18" s="307"/>
      <c r="AK18" s="307"/>
      <c r="AL18" s="307"/>
      <c r="AM18" s="307"/>
      <c r="AN18" s="307"/>
      <c r="AO18" s="307"/>
      <c r="AP18" s="265"/>
      <c r="AQ18" s="259" t="e">
        <f t="shared" si="6"/>
        <v>#REF!</v>
      </c>
      <c r="AR18" s="248" t="e">
        <f>+AQ18-#REF!</f>
        <v>#REF!</v>
      </c>
    </row>
    <row r="19" spans="1:44" s="266" customFormat="1" ht="39" customHeight="1">
      <c r="A19" s="263" t="s">
        <v>823</v>
      </c>
      <c r="B19" s="263" t="s">
        <v>823</v>
      </c>
      <c r="C19" s="264" t="s">
        <v>824</v>
      </c>
      <c r="D19" s="307" t="e">
        <f t="shared" si="7"/>
        <v>#REF!</v>
      </c>
      <c r="E19" s="307" t="e">
        <f>+#REF!</f>
        <v>#REF!</v>
      </c>
      <c r="F19" s="307" t="e">
        <f>+#REF!</f>
        <v>#REF!</v>
      </c>
      <c r="G19" s="307" t="e">
        <f t="shared" si="8"/>
        <v>#REF!</v>
      </c>
      <c r="H19" s="307">
        <f>+'[1]Xuat TTB cac nguon'!D13</f>
        <v>0</v>
      </c>
      <c r="I19" s="307" t="e">
        <f>+#REF!</f>
        <v>#REF!</v>
      </c>
      <c r="J19" s="307" t="e">
        <f>+#REF!</f>
        <v>#REF!</v>
      </c>
      <c r="K19" s="307" t="e">
        <f>+#REF!</f>
        <v>#REF!</v>
      </c>
      <c r="L19" s="307" t="e">
        <f>+#REF!</f>
        <v>#REF!</v>
      </c>
      <c r="M19" s="307" t="e">
        <f>+#REF!</f>
        <v>#REF!</v>
      </c>
      <c r="N19" s="307" t="e">
        <f>+#REF!</f>
        <v>#REF!</v>
      </c>
      <c r="O19" s="307" t="e">
        <f>+#REF!</f>
        <v>#REF!</v>
      </c>
      <c r="P19" s="307" t="e">
        <f>+#REF!</f>
        <v>#REF!</v>
      </c>
      <c r="Q19" s="307" t="e">
        <f>+#REF!</f>
        <v>#REF!</v>
      </c>
      <c r="R19" s="307" t="e">
        <f>+#REF!</f>
        <v>#REF!</v>
      </c>
      <c r="S19" s="307" t="e">
        <f>+#REF!</f>
        <v>#REF!</v>
      </c>
      <c r="T19" s="307" t="e">
        <f>+#REF!</f>
        <v>#REF!</v>
      </c>
      <c r="U19" s="307" t="e">
        <f>+#REF!</f>
        <v>#REF!</v>
      </c>
      <c r="V19" s="307" t="e">
        <f>+#REF!</f>
        <v>#REF!</v>
      </c>
      <c r="W19" s="307" t="e">
        <f>+#REF!</f>
        <v>#REF!</v>
      </c>
      <c r="X19" s="307" t="e">
        <f t="shared" si="9"/>
        <v>#REF!</v>
      </c>
      <c r="Y19" s="307" t="e">
        <f>+#REF!</f>
        <v>#REF!</v>
      </c>
      <c r="Z19" s="307" t="e">
        <f>+#REF!</f>
        <v>#REF!</v>
      </c>
      <c r="AA19" s="307" t="e">
        <f>+#REF!</f>
        <v>#REF!</v>
      </c>
      <c r="AB19" s="307" t="e">
        <f>+#REF!</f>
        <v>#REF!</v>
      </c>
      <c r="AC19" s="307" t="e">
        <f t="shared" si="10"/>
        <v>#REF!</v>
      </c>
      <c r="AD19" s="307" t="e">
        <f>+#REF!</f>
        <v>#REF!</v>
      </c>
      <c r="AE19" s="307" t="e">
        <f>+#REF!</f>
        <v>#REF!</v>
      </c>
      <c r="AF19" s="307" t="e">
        <f>+#REF!</f>
        <v>#REF!</v>
      </c>
      <c r="AG19" s="307" t="e">
        <f>+#REF!</f>
        <v>#REF!</v>
      </c>
      <c r="AH19" s="307" t="e">
        <f>+#REF!</f>
        <v>#REF!</v>
      </c>
      <c r="AI19" s="307"/>
      <c r="AJ19" s="307"/>
      <c r="AK19" s="307"/>
      <c r="AL19" s="307"/>
      <c r="AM19" s="307"/>
      <c r="AN19" s="307"/>
      <c r="AO19" s="307"/>
      <c r="AP19" s="265"/>
      <c r="AQ19" s="259" t="e">
        <f t="shared" si="6"/>
        <v>#REF!</v>
      </c>
      <c r="AR19" s="248" t="e">
        <f>+AQ19-#REF!</f>
        <v>#REF!</v>
      </c>
    </row>
    <row r="20" spans="1:44" s="266" customFormat="1" ht="39" customHeight="1">
      <c r="A20" s="263" t="s">
        <v>825</v>
      </c>
      <c r="B20" s="263" t="s">
        <v>825</v>
      </c>
      <c r="C20" s="264" t="s">
        <v>826</v>
      </c>
      <c r="D20" s="307" t="e">
        <f t="shared" si="7"/>
        <v>#REF!</v>
      </c>
      <c r="E20" s="307" t="e">
        <f>+#REF!</f>
        <v>#REF!</v>
      </c>
      <c r="F20" s="307" t="e">
        <f>+#REF!</f>
        <v>#REF!</v>
      </c>
      <c r="G20" s="307" t="e">
        <f t="shared" si="8"/>
        <v>#REF!</v>
      </c>
      <c r="H20" s="307">
        <f>+'[1]Xuat TTB cac nguon'!D14</f>
        <v>0</v>
      </c>
      <c r="I20" s="307" t="e">
        <f>+#REF!</f>
        <v>#REF!</v>
      </c>
      <c r="J20" s="307" t="e">
        <f>+#REF!</f>
        <v>#REF!</v>
      </c>
      <c r="K20" s="307" t="e">
        <f>+#REF!</f>
        <v>#REF!</v>
      </c>
      <c r="L20" s="307" t="e">
        <f>+#REF!</f>
        <v>#REF!</v>
      </c>
      <c r="M20" s="307" t="e">
        <f>+#REF!</f>
        <v>#REF!</v>
      </c>
      <c r="N20" s="307" t="e">
        <f>+#REF!</f>
        <v>#REF!</v>
      </c>
      <c r="O20" s="307" t="e">
        <f>+#REF!</f>
        <v>#REF!</v>
      </c>
      <c r="P20" s="307" t="e">
        <f>+#REF!</f>
        <v>#REF!</v>
      </c>
      <c r="Q20" s="307" t="e">
        <f>+#REF!</f>
        <v>#REF!</v>
      </c>
      <c r="R20" s="307" t="e">
        <f>+#REF!</f>
        <v>#REF!</v>
      </c>
      <c r="S20" s="307" t="e">
        <f>+#REF!</f>
        <v>#REF!</v>
      </c>
      <c r="T20" s="307" t="e">
        <f>+#REF!</f>
        <v>#REF!</v>
      </c>
      <c r="U20" s="307" t="e">
        <f>+#REF!</f>
        <v>#REF!</v>
      </c>
      <c r="V20" s="307" t="e">
        <f>+#REF!</f>
        <v>#REF!</v>
      </c>
      <c r="W20" s="307" t="e">
        <f>+#REF!</f>
        <v>#REF!</v>
      </c>
      <c r="X20" s="307" t="e">
        <f t="shared" si="9"/>
        <v>#REF!</v>
      </c>
      <c r="Y20" s="307" t="e">
        <f>+#REF!</f>
        <v>#REF!</v>
      </c>
      <c r="Z20" s="307" t="e">
        <f>+#REF!</f>
        <v>#REF!</v>
      </c>
      <c r="AA20" s="307" t="e">
        <f>+#REF!</f>
        <v>#REF!</v>
      </c>
      <c r="AB20" s="307" t="e">
        <f>+#REF!</f>
        <v>#REF!</v>
      </c>
      <c r="AC20" s="307" t="e">
        <f t="shared" si="10"/>
        <v>#REF!</v>
      </c>
      <c r="AD20" s="307" t="e">
        <f>+#REF!</f>
        <v>#REF!</v>
      </c>
      <c r="AE20" s="307" t="e">
        <f>+#REF!</f>
        <v>#REF!</v>
      </c>
      <c r="AF20" s="307" t="e">
        <f>+#REF!</f>
        <v>#REF!</v>
      </c>
      <c r="AG20" s="307" t="e">
        <f>+#REF!</f>
        <v>#REF!</v>
      </c>
      <c r="AH20" s="307" t="e">
        <f>+#REF!</f>
        <v>#REF!</v>
      </c>
      <c r="AI20" s="307"/>
      <c r="AJ20" s="307"/>
      <c r="AK20" s="307"/>
      <c r="AL20" s="307"/>
      <c r="AM20" s="307"/>
      <c r="AN20" s="307"/>
      <c r="AO20" s="307"/>
      <c r="AP20" s="265"/>
      <c r="AQ20" s="259" t="e">
        <f t="shared" si="6"/>
        <v>#REF!</v>
      </c>
      <c r="AR20" s="248" t="e">
        <f>+AQ20-#REF!</f>
        <v>#REF!</v>
      </c>
    </row>
    <row r="21" spans="1:44" s="266" customFormat="1" ht="39" customHeight="1">
      <c r="A21" s="263" t="s">
        <v>827</v>
      </c>
      <c r="B21" s="263" t="s">
        <v>827</v>
      </c>
      <c r="C21" s="264" t="s">
        <v>828</v>
      </c>
      <c r="D21" s="307" t="e">
        <f t="shared" si="7"/>
        <v>#REF!</v>
      </c>
      <c r="E21" s="307" t="e">
        <f>+#REF!</f>
        <v>#REF!</v>
      </c>
      <c r="F21" s="307" t="e">
        <f>+#REF!</f>
        <v>#REF!</v>
      </c>
      <c r="G21" s="307" t="e">
        <f t="shared" si="8"/>
        <v>#REF!</v>
      </c>
      <c r="H21" s="307">
        <f>+'[1]Xuat TTB cac nguon'!D15</f>
        <v>0</v>
      </c>
      <c r="I21" s="307" t="e">
        <f>+#REF!</f>
        <v>#REF!</v>
      </c>
      <c r="J21" s="307" t="e">
        <f>+#REF!</f>
        <v>#REF!</v>
      </c>
      <c r="K21" s="307" t="e">
        <f>+#REF!</f>
        <v>#REF!</v>
      </c>
      <c r="L21" s="307" t="e">
        <f>+#REF!</f>
        <v>#REF!</v>
      </c>
      <c r="M21" s="307" t="e">
        <f>+#REF!</f>
        <v>#REF!</v>
      </c>
      <c r="N21" s="307" t="e">
        <f>+#REF!</f>
        <v>#REF!</v>
      </c>
      <c r="O21" s="307" t="e">
        <f>+#REF!</f>
        <v>#REF!</v>
      </c>
      <c r="P21" s="307" t="e">
        <f>+#REF!</f>
        <v>#REF!</v>
      </c>
      <c r="Q21" s="307" t="e">
        <f>+#REF!</f>
        <v>#REF!</v>
      </c>
      <c r="R21" s="307" t="e">
        <f>+#REF!</f>
        <v>#REF!</v>
      </c>
      <c r="S21" s="307" t="e">
        <f>+#REF!</f>
        <v>#REF!</v>
      </c>
      <c r="T21" s="307" t="e">
        <f>+#REF!</f>
        <v>#REF!</v>
      </c>
      <c r="U21" s="307" t="e">
        <f>+#REF!</f>
        <v>#REF!</v>
      </c>
      <c r="V21" s="307" t="e">
        <f>+#REF!</f>
        <v>#REF!</v>
      </c>
      <c r="W21" s="307" t="e">
        <f>+#REF!</f>
        <v>#REF!</v>
      </c>
      <c r="X21" s="307" t="e">
        <f t="shared" si="9"/>
        <v>#REF!</v>
      </c>
      <c r="Y21" s="307" t="e">
        <f>+#REF!</f>
        <v>#REF!</v>
      </c>
      <c r="Z21" s="307" t="e">
        <f>+#REF!</f>
        <v>#REF!</v>
      </c>
      <c r="AA21" s="307" t="e">
        <f>+#REF!</f>
        <v>#REF!</v>
      </c>
      <c r="AB21" s="307" t="e">
        <f>+#REF!</f>
        <v>#REF!</v>
      </c>
      <c r="AC21" s="307" t="e">
        <f t="shared" si="10"/>
        <v>#REF!</v>
      </c>
      <c r="AD21" s="307" t="e">
        <f>+#REF!</f>
        <v>#REF!</v>
      </c>
      <c r="AE21" s="307" t="e">
        <f>+#REF!</f>
        <v>#REF!</v>
      </c>
      <c r="AF21" s="307" t="e">
        <f>+#REF!</f>
        <v>#REF!</v>
      </c>
      <c r="AG21" s="307" t="e">
        <f>+#REF!</f>
        <v>#REF!</v>
      </c>
      <c r="AH21" s="307" t="e">
        <f>+#REF!</f>
        <v>#REF!</v>
      </c>
      <c r="AI21" s="307"/>
      <c r="AJ21" s="307"/>
      <c r="AK21" s="307"/>
      <c r="AL21" s="307"/>
      <c r="AM21" s="307"/>
      <c r="AN21" s="307"/>
      <c r="AO21" s="307"/>
      <c r="AP21" s="265"/>
      <c r="AQ21" s="259" t="e">
        <f t="shared" si="6"/>
        <v>#REF!</v>
      </c>
      <c r="AR21" s="248" t="e">
        <f>+AQ21-#REF!</f>
        <v>#REF!</v>
      </c>
    </row>
    <row r="22" spans="1:44" s="266" customFormat="1" ht="39" customHeight="1">
      <c r="A22" s="263" t="s">
        <v>829</v>
      </c>
      <c r="B22" s="263" t="s">
        <v>829</v>
      </c>
      <c r="C22" s="264" t="s">
        <v>830</v>
      </c>
      <c r="D22" s="307" t="e">
        <f t="shared" si="7"/>
        <v>#REF!</v>
      </c>
      <c r="E22" s="307" t="e">
        <f>+#REF!</f>
        <v>#REF!</v>
      </c>
      <c r="F22" s="307" t="e">
        <f>+#REF!</f>
        <v>#REF!</v>
      </c>
      <c r="G22" s="307" t="e">
        <f t="shared" si="8"/>
        <v>#REF!</v>
      </c>
      <c r="H22" s="307">
        <f>+'[1]Xuat TTB cac nguon'!D16</f>
        <v>0</v>
      </c>
      <c r="I22" s="307" t="e">
        <f>+#REF!</f>
        <v>#REF!</v>
      </c>
      <c r="J22" s="307" t="e">
        <f>+#REF!</f>
        <v>#REF!</v>
      </c>
      <c r="K22" s="307" t="e">
        <f>+#REF!</f>
        <v>#REF!</v>
      </c>
      <c r="L22" s="307" t="e">
        <f>+#REF!</f>
        <v>#REF!</v>
      </c>
      <c r="M22" s="307" t="e">
        <f>+#REF!</f>
        <v>#REF!</v>
      </c>
      <c r="N22" s="307" t="e">
        <f>+#REF!</f>
        <v>#REF!</v>
      </c>
      <c r="O22" s="307" t="e">
        <f>+#REF!</f>
        <v>#REF!</v>
      </c>
      <c r="P22" s="307" t="e">
        <f>+#REF!</f>
        <v>#REF!</v>
      </c>
      <c r="Q22" s="307" t="e">
        <f>+#REF!</f>
        <v>#REF!</v>
      </c>
      <c r="R22" s="307" t="e">
        <f>+#REF!</f>
        <v>#REF!</v>
      </c>
      <c r="S22" s="307" t="e">
        <f>+#REF!</f>
        <v>#REF!</v>
      </c>
      <c r="T22" s="307" t="e">
        <f>+#REF!</f>
        <v>#REF!</v>
      </c>
      <c r="U22" s="307" t="e">
        <f>+#REF!</f>
        <v>#REF!</v>
      </c>
      <c r="V22" s="307" t="e">
        <f>+#REF!</f>
        <v>#REF!</v>
      </c>
      <c r="W22" s="307" t="e">
        <f>+#REF!</f>
        <v>#REF!</v>
      </c>
      <c r="X22" s="307" t="e">
        <f t="shared" si="9"/>
        <v>#REF!</v>
      </c>
      <c r="Y22" s="307" t="e">
        <f>+#REF!</f>
        <v>#REF!</v>
      </c>
      <c r="Z22" s="307" t="e">
        <f>+#REF!</f>
        <v>#REF!</v>
      </c>
      <c r="AA22" s="307" t="e">
        <f>+#REF!</f>
        <v>#REF!</v>
      </c>
      <c r="AB22" s="307" t="e">
        <f>+#REF!</f>
        <v>#REF!</v>
      </c>
      <c r="AC22" s="307" t="e">
        <f t="shared" si="10"/>
        <v>#REF!</v>
      </c>
      <c r="AD22" s="307" t="e">
        <f>+#REF!</f>
        <v>#REF!</v>
      </c>
      <c r="AE22" s="307" t="e">
        <f>+#REF!</f>
        <v>#REF!</v>
      </c>
      <c r="AF22" s="307" t="e">
        <f>+#REF!</f>
        <v>#REF!</v>
      </c>
      <c r="AG22" s="307" t="e">
        <f>+#REF!</f>
        <v>#REF!</v>
      </c>
      <c r="AH22" s="307" t="e">
        <f>+#REF!</f>
        <v>#REF!</v>
      </c>
      <c r="AI22" s="307"/>
      <c r="AJ22" s="307"/>
      <c r="AK22" s="307"/>
      <c r="AL22" s="307"/>
      <c r="AM22" s="307"/>
      <c r="AN22" s="307"/>
      <c r="AO22" s="307"/>
      <c r="AP22" s="265"/>
      <c r="AQ22" s="259" t="e">
        <f t="shared" si="6"/>
        <v>#REF!</v>
      </c>
      <c r="AR22" s="248" t="e">
        <f>+AQ22-#REF!</f>
        <v>#REF!</v>
      </c>
    </row>
    <row r="23" spans="1:44" s="266" customFormat="1" ht="39" customHeight="1">
      <c r="A23" s="263" t="s">
        <v>831</v>
      </c>
      <c r="B23" s="263" t="s">
        <v>831</v>
      </c>
      <c r="C23" s="264" t="s">
        <v>832</v>
      </c>
      <c r="D23" s="307" t="e">
        <f t="shared" si="7"/>
        <v>#REF!</v>
      </c>
      <c r="E23" s="307" t="e">
        <f>+#REF!</f>
        <v>#REF!</v>
      </c>
      <c r="F23" s="307" t="e">
        <f>+#REF!</f>
        <v>#REF!</v>
      </c>
      <c r="G23" s="307" t="e">
        <f t="shared" si="8"/>
        <v>#REF!</v>
      </c>
      <c r="H23" s="307">
        <f>+'[1]Xuat TTB cac nguon'!D17</f>
        <v>0</v>
      </c>
      <c r="I23" s="307" t="e">
        <f>+#REF!</f>
        <v>#REF!</v>
      </c>
      <c r="J23" s="307" t="e">
        <f>+#REF!</f>
        <v>#REF!</v>
      </c>
      <c r="K23" s="307" t="e">
        <f>+#REF!</f>
        <v>#REF!</v>
      </c>
      <c r="L23" s="307" t="e">
        <f>+#REF!</f>
        <v>#REF!</v>
      </c>
      <c r="M23" s="307" t="e">
        <f>+#REF!</f>
        <v>#REF!</v>
      </c>
      <c r="N23" s="307" t="e">
        <f>+#REF!</f>
        <v>#REF!</v>
      </c>
      <c r="O23" s="307" t="e">
        <f>+#REF!</f>
        <v>#REF!</v>
      </c>
      <c r="P23" s="307" t="e">
        <f>+#REF!</f>
        <v>#REF!</v>
      </c>
      <c r="Q23" s="307" t="e">
        <f>+#REF!</f>
        <v>#REF!</v>
      </c>
      <c r="R23" s="307" t="e">
        <f>+#REF!</f>
        <v>#REF!</v>
      </c>
      <c r="S23" s="307" t="e">
        <f>+#REF!</f>
        <v>#REF!</v>
      </c>
      <c r="T23" s="307" t="e">
        <f>+#REF!</f>
        <v>#REF!</v>
      </c>
      <c r="U23" s="307" t="e">
        <f>+#REF!</f>
        <v>#REF!</v>
      </c>
      <c r="V23" s="307" t="e">
        <f>+#REF!</f>
        <v>#REF!</v>
      </c>
      <c r="W23" s="307" t="e">
        <f>+#REF!</f>
        <v>#REF!</v>
      </c>
      <c r="X23" s="307" t="e">
        <f t="shared" si="9"/>
        <v>#REF!</v>
      </c>
      <c r="Y23" s="307" t="e">
        <f>+#REF!</f>
        <v>#REF!</v>
      </c>
      <c r="Z23" s="307" t="e">
        <f>+#REF!</f>
        <v>#REF!</v>
      </c>
      <c r="AA23" s="307" t="e">
        <f>+#REF!</f>
        <v>#REF!</v>
      </c>
      <c r="AB23" s="307" t="e">
        <f>+#REF!</f>
        <v>#REF!</v>
      </c>
      <c r="AC23" s="307" t="e">
        <f t="shared" si="10"/>
        <v>#REF!</v>
      </c>
      <c r="AD23" s="307" t="e">
        <f>+#REF!</f>
        <v>#REF!</v>
      </c>
      <c r="AE23" s="307" t="e">
        <f>+#REF!</f>
        <v>#REF!</v>
      </c>
      <c r="AF23" s="307" t="e">
        <f>+#REF!</f>
        <v>#REF!</v>
      </c>
      <c r="AG23" s="307" t="e">
        <f>+#REF!</f>
        <v>#REF!</v>
      </c>
      <c r="AH23" s="307" t="e">
        <f>+#REF!</f>
        <v>#REF!</v>
      </c>
      <c r="AI23" s="307"/>
      <c r="AJ23" s="307"/>
      <c r="AK23" s="307"/>
      <c r="AL23" s="307"/>
      <c r="AM23" s="307"/>
      <c r="AN23" s="307"/>
      <c r="AO23" s="307"/>
      <c r="AP23" s="265"/>
      <c r="AQ23" s="259" t="e">
        <f t="shared" si="6"/>
        <v>#REF!</v>
      </c>
      <c r="AR23" s="248" t="e">
        <f>+AQ23-#REF!</f>
        <v>#REF!</v>
      </c>
    </row>
    <row r="24" spans="1:44" s="266" customFormat="1" ht="39" customHeight="1">
      <c r="A24" s="263" t="s">
        <v>833</v>
      </c>
      <c r="B24" s="263" t="s">
        <v>833</v>
      </c>
      <c r="C24" s="264" t="s">
        <v>834</v>
      </c>
      <c r="D24" s="307" t="e">
        <f t="shared" si="7"/>
        <v>#REF!</v>
      </c>
      <c r="E24" s="307" t="e">
        <f>+#REF!</f>
        <v>#REF!</v>
      </c>
      <c r="F24" s="307" t="e">
        <f>+#REF!</f>
        <v>#REF!</v>
      </c>
      <c r="G24" s="307" t="e">
        <f t="shared" si="8"/>
        <v>#REF!</v>
      </c>
      <c r="H24" s="307">
        <f>+'[1]Xuat TTB cac nguon'!D18</f>
        <v>0</v>
      </c>
      <c r="I24" s="307" t="e">
        <f>+#REF!</f>
        <v>#REF!</v>
      </c>
      <c r="J24" s="307" t="e">
        <f>+#REF!</f>
        <v>#REF!</v>
      </c>
      <c r="K24" s="307" t="e">
        <f>+#REF!</f>
        <v>#REF!</v>
      </c>
      <c r="L24" s="307" t="e">
        <f>+#REF!</f>
        <v>#REF!</v>
      </c>
      <c r="M24" s="307" t="e">
        <f>+#REF!</f>
        <v>#REF!</v>
      </c>
      <c r="N24" s="307" t="e">
        <f>+#REF!</f>
        <v>#REF!</v>
      </c>
      <c r="O24" s="307" t="e">
        <f>+#REF!</f>
        <v>#REF!</v>
      </c>
      <c r="P24" s="307" t="e">
        <f>+#REF!</f>
        <v>#REF!</v>
      </c>
      <c r="Q24" s="307" t="e">
        <f>+#REF!</f>
        <v>#REF!</v>
      </c>
      <c r="R24" s="307" t="e">
        <f>+#REF!</f>
        <v>#REF!</v>
      </c>
      <c r="S24" s="307" t="e">
        <f>+#REF!</f>
        <v>#REF!</v>
      </c>
      <c r="T24" s="307" t="e">
        <f>+#REF!</f>
        <v>#REF!</v>
      </c>
      <c r="U24" s="307" t="e">
        <f>+#REF!</f>
        <v>#REF!</v>
      </c>
      <c r="V24" s="307" t="e">
        <f>+#REF!</f>
        <v>#REF!</v>
      </c>
      <c r="W24" s="307" t="e">
        <f>+#REF!</f>
        <v>#REF!</v>
      </c>
      <c r="X24" s="307" t="e">
        <f t="shared" si="9"/>
        <v>#REF!</v>
      </c>
      <c r="Y24" s="307" t="e">
        <f>+#REF!</f>
        <v>#REF!</v>
      </c>
      <c r="Z24" s="307" t="e">
        <f>+#REF!</f>
        <v>#REF!</v>
      </c>
      <c r="AA24" s="307" t="e">
        <f>+#REF!</f>
        <v>#REF!</v>
      </c>
      <c r="AB24" s="307" t="e">
        <f>+#REF!</f>
        <v>#REF!</v>
      </c>
      <c r="AC24" s="307" t="e">
        <f t="shared" si="10"/>
        <v>#REF!</v>
      </c>
      <c r="AD24" s="307" t="e">
        <f>+#REF!</f>
        <v>#REF!</v>
      </c>
      <c r="AE24" s="307" t="e">
        <f>+#REF!</f>
        <v>#REF!</v>
      </c>
      <c r="AF24" s="307" t="e">
        <f>+#REF!</f>
        <v>#REF!</v>
      </c>
      <c r="AG24" s="307" t="e">
        <f>+#REF!</f>
        <v>#REF!</v>
      </c>
      <c r="AH24" s="307" t="e">
        <f>+#REF!</f>
        <v>#REF!</v>
      </c>
      <c r="AI24" s="307"/>
      <c r="AJ24" s="307"/>
      <c r="AK24" s="307"/>
      <c r="AL24" s="307"/>
      <c r="AM24" s="307"/>
      <c r="AN24" s="307"/>
      <c r="AO24" s="307"/>
      <c r="AP24" s="265"/>
      <c r="AQ24" s="259" t="e">
        <f t="shared" si="6"/>
        <v>#REF!</v>
      </c>
      <c r="AR24" s="248" t="e">
        <f>+AQ24-#REF!</f>
        <v>#REF!</v>
      </c>
    </row>
    <row r="25" spans="1:44" s="266" customFormat="1" ht="39" customHeight="1">
      <c r="A25" s="263" t="s">
        <v>835</v>
      </c>
      <c r="B25" s="263" t="s">
        <v>835</v>
      </c>
      <c r="C25" s="264" t="s">
        <v>836</v>
      </c>
      <c r="D25" s="307" t="e">
        <f t="shared" si="7"/>
        <v>#REF!</v>
      </c>
      <c r="E25" s="307" t="e">
        <f>+#REF!</f>
        <v>#REF!</v>
      </c>
      <c r="F25" s="307" t="e">
        <f>+#REF!</f>
        <v>#REF!</v>
      </c>
      <c r="G25" s="307" t="e">
        <f t="shared" si="8"/>
        <v>#REF!</v>
      </c>
      <c r="H25" s="307">
        <f>+'[1]Xuat TTB cac nguon'!D19</f>
        <v>0</v>
      </c>
      <c r="I25" s="307" t="e">
        <f>+#REF!</f>
        <v>#REF!</v>
      </c>
      <c r="J25" s="307" t="e">
        <f>+#REF!</f>
        <v>#REF!</v>
      </c>
      <c r="K25" s="307" t="e">
        <f>+#REF!</f>
        <v>#REF!</v>
      </c>
      <c r="L25" s="307" t="e">
        <f>+#REF!</f>
        <v>#REF!</v>
      </c>
      <c r="M25" s="307" t="e">
        <f>+#REF!</f>
        <v>#REF!</v>
      </c>
      <c r="N25" s="307" t="e">
        <f>+#REF!</f>
        <v>#REF!</v>
      </c>
      <c r="O25" s="307" t="e">
        <f>+#REF!</f>
        <v>#REF!</v>
      </c>
      <c r="P25" s="307" t="e">
        <f>+#REF!</f>
        <v>#REF!</v>
      </c>
      <c r="Q25" s="307" t="e">
        <f>+#REF!</f>
        <v>#REF!</v>
      </c>
      <c r="R25" s="307" t="e">
        <f>+#REF!</f>
        <v>#REF!</v>
      </c>
      <c r="S25" s="307" t="e">
        <f>+#REF!</f>
        <v>#REF!</v>
      </c>
      <c r="T25" s="307" t="e">
        <f>+#REF!</f>
        <v>#REF!</v>
      </c>
      <c r="U25" s="307" t="e">
        <f>+#REF!</f>
        <v>#REF!</v>
      </c>
      <c r="V25" s="307" t="e">
        <f>+#REF!</f>
        <v>#REF!</v>
      </c>
      <c r="W25" s="307" t="e">
        <f>+#REF!</f>
        <v>#REF!</v>
      </c>
      <c r="X25" s="307" t="e">
        <f t="shared" si="9"/>
        <v>#REF!</v>
      </c>
      <c r="Y25" s="307" t="e">
        <f>+#REF!</f>
        <v>#REF!</v>
      </c>
      <c r="Z25" s="307" t="e">
        <f>+#REF!</f>
        <v>#REF!</v>
      </c>
      <c r="AA25" s="307" t="e">
        <f>+#REF!</f>
        <v>#REF!</v>
      </c>
      <c r="AB25" s="307" t="e">
        <f>+#REF!</f>
        <v>#REF!</v>
      </c>
      <c r="AC25" s="307" t="e">
        <f t="shared" si="10"/>
        <v>#REF!</v>
      </c>
      <c r="AD25" s="307" t="e">
        <f>+#REF!</f>
        <v>#REF!</v>
      </c>
      <c r="AE25" s="307" t="e">
        <f>+#REF!</f>
        <v>#REF!</v>
      </c>
      <c r="AF25" s="307" t="e">
        <f>+#REF!</f>
        <v>#REF!</v>
      </c>
      <c r="AG25" s="307" t="e">
        <f>+#REF!</f>
        <v>#REF!</v>
      </c>
      <c r="AH25" s="307" t="e">
        <f>+#REF!</f>
        <v>#REF!</v>
      </c>
      <c r="AI25" s="307"/>
      <c r="AJ25" s="307"/>
      <c r="AK25" s="307"/>
      <c r="AL25" s="307"/>
      <c r="AM25" s="307"/>
      <c r="AN25" s="307"/>
      <c r="AO25" s="307"/>
      <c r="AP25" s="265"/>
      <c r="AQ25" s="259" t="e">
        <f t="shared" si="6"/>
        <v>#REF!</v>
      </c>
      <c r="AR25" s="248" t="e">
        <f>+AQ25-#REF!</f>
        <v>#REF!</v>
      </c>
    </row>
    <row r="26" spans="1:44" s="266" customFormat="1" ht="39" customHeight="1">
      <c r="A26" s="263" t="s">
        <v>837</v>
      </c>
      <c r="B26" s="263" t="s">
        <v>837</v>
      </c>
      <c r="C26" s="264" t="s">
        <v>838</v>
      </c>
      <c r="D26" s="307" t="e">
        <f t="shared" si="7"/>
        <v>#REF!</v>
      </c>
      <c r="E26" s="307" t="e">
        <f>+#REF!</f>
        <v>#REF!</v>
      </c>
      <c r="F26" s="307" t="e">
        <f>+#REF!</f>
        <v>#REF!</v>
      </c>
      <c r="G26" s="307" t="e">
        <f t="shared" si="8"/>
        <v>#REF!</v>
      </c>
      <c r="H26" s="307">
        <f>+'[1]Xuat TTB cac nguon'!D20</f>
        <v>0</v>
      </c>
      <c r="I26" s="307" t="e">
        <f>+#REF!</f>
        <v>#REF!</v>
      </c>
      <c r="J26" s="307" t="e">
        <f>+#REF!</f>
        <v>#REF!</v>
      </c>
      <c r="K26" s="307" t="e">
        <f>+#REF!</f>
        <v>#REF!</v>
      </c>
      <c r="L26" s="307" t="e">
        <f>+#REF!</f>
        <v>#REF!</v>
      </c>
      <c r="M26" s="307" t="e">
        <f>+#REF!</f>
        <v>#REF!</v>
      </c>
      <c r="N26" s="307" t="e">
        <f>+#REF!</f>
        <v>#REF!</v>
      </c>
      <c r="O26" s="307" t="e">
        <f>+#REF!</f>
        <v>#REF!</v>
      </c>
      <c r="P26" s="307" t="e">
        <f>+#REF!</f>
        <v>#REF!</v>
      </c>
      <c r="Q26" s="307" t="e">
        <f>+#REF!</f>
        <v>#REF!</v>
      </c>
      <c r="R26" s="307" t="e">
        <f>+#REF!</f>
        <v>#REF!</v>
      </c>
      <c r="S26" s="307" t="e">
        <f>+#REF!</f>
        <v>#REF!</v>
      </c>
      <c r="T26" s="307" t="e">
        <f>+#REF!</f>
        <v>#REF!</v>
      </c>
      <c r="U26" s="307" t="e">
        <f>+#REF!</f>
        <v>#REF!</v>
      </c>
      <c r="V26" s="307" t="e">
        <f>+#REF!</f>
        <v>#REF!</v>
      </c>
      <c r="W26" s="307" t="e">
        <f>+#REF!</f>
        <v>#REF!</v>
      </c>
      <c r="X26" s="307" t="e">
        <f t="shared" si="9"/>
        <v>#REF!</v>
      </c>
      <c r="Y26" s="307" t="e">
        <f>+#REF!</f>
        <v>#REF!</v>
      </c>
      <c r="Z26" s="307" t="e">
        <f>+#REF!</f>
        <v>#REF!</v>
      </c>
      <c r="AA26" s="307" t="e">
        <f>+#REF!</f>
        <v>#REF!</v>
      </c>
      <c r="AB26" s="307" t="e">
        <f>+#REF!</f>
        <v>#REF!</v>
      </c>
      <c r="AC26" s="307" t="e">
        <f t="shared" si="10"/>
        <v>#REF!</v>
      </c>
      <c r="AD26" s="307" t="e">
        <f>+#REF!</f>
        <v>#REF!</v>
      </c>
      <c r="AE26" s="307" t="e">
        <f>+#REF!</f>
        <v>#REF!</v>
      </c>
      <c r="AF26" s="307" t="e">
        <f>+#REF!</f>
        <v>#REF!</v>
      </c>
      <c r="AG26" s="307" t="e">
        <f>+#REF!</f>
        <v>#REF!</v>
      </c>
      <c r="AH26" s="307" t="e">
        <f>+#REF!</f>
        <v>#REF!</v>
      </c>
      <c r="AI26" s="307"/>
      <c r="AJ26" s="307"/>
      <c r="AK26" s="307"/>
      <c r="AL26" s="307"/>
      <c r="AM26" s="307"/>
      <c r="AN26" s="307"/>
      <c r="AO26" s="307"/>
      <c r="AP26" s="265"/>
      <c r="AQ26" s="259" t="e">
        <f t="shared" si="6"/>
        <v>#REF!</v>
      </c>
      <c r="AR26" s="248" t="e">
        <f>+AQ26-#REF!</f>
        <v>#REF!</v>
      </c>
    </row>
    <row r="27" spans="1:44" s="266" customFormat="1" ht="30.75" customHeight="1">
      <c r="A27" s="263">
        <v>2</v>
      </c>
      <c r="B27" s="263">
        <v>2</v>
      </c>
      <c r="C27" s="264" t="s">
        <v>839</v>
      </c>
      <c r="D27" s="307" t="e">
        <f t="shared" si="7"/>
        <v>#REF!</v>
      </c>
      <c r="E27" s="307" t="e">
        <f>+#REF!</f>
        <v>#REF!</v>
      </c>
      <c r="F27" s="307" t="e">
        <f>+#REF!</f>
        <v>#REF!</v>
      </c>
      <c r="G27" s="307" t="e">
        <f t="shared" si="8"/>
        <v>#REF!</v>
      </c>
      <c r="H27" s="307">
        <f>+'[1]Xuat TTB cac nguon'!D21</f>
        <v>0</v>
      </c>
      <c r="I27" s="307" t="e">
        <f>+#REF!</f>
        <v>#REF!</v>
      </c>
      <c r="J27" s="307" t="e">
        <f>+#REF!</f>
        <v>#REF!</v>
      </c>
      <c r="K27" s="307" t="e">
        <f>+#REF!</f>
        <v>#REF!</v>
      </c>
      <c r="L27" s="307" t="e">
        <f>+#REF!</f>
        <v>#REF!</v>
      </c>
      <c r="M27" s="307" t="e">
        <f>+#REF!</f>
        <v>#REF!</v>
      </c>
      <c r="N27" s="307" t="e">
        <f>+#REF!</f>
        <v>#REF!</v>
      </c>
      <c r="O27" s="307" t="e">
        <f>+#REF!</f>
        <v>#REF!</v>
      </c>
      <c r="P27" s="307" t="e">
        <f>+#REF!</f>
        <v>#REF!</v>
      </c>
      <c r="Q27" s="307" t="e">
        <f>+#REF!</f>
        <v>#REF!</v>
      </c>
      <c r="R27" s="307" t="e">
        <f>+#REF!</f>
        <v>#REF!</v>
      </c>
      <c r="S27" s="307" t="e">
        <f>+#REF!</f>
        <v>#REF!</v>
      </c>
      <c r="T27" s="307" t="e">
        <f>+#REF!</f>
        <v>#REF!</v>
      </c>
      <c r="U27" s="307" t="e">
        <f>+#REF!</f>
        <v>#REF!</v>
      </c>
      <c r="V27" s="307" t="e">
        <f>+#REF!</f>
        <v>#REF!</v>
      </c>
      <c r="W27" s="307" t="e">
        <f>+#REF!</f>
        <v>#REF!</v>
      </c>
      <c r="X27" s="307" t="e">
        <f t="shared" si="9"/>
        <v>#REF!</v>
      </c>
      <c r="Y27" s="307">
        <f>+'PL2. Tổng hợp SL cấp Remdesivir'!C48</f>
        <v>500</v>
      </c>
      <c r="Z27" s="307" t="e">
        <f>+#REF!</f>
        <v>#REF!</v>
      </c>
      <c r="AA27" s="307" t="e">
        <f>+#REF!</f>
        <v>#REF!</v>
      </c>
      <c r="AB27" s="307" t="e">
        <f>+#REF!</f>
        <v>#REF!</v>
      </c>
      <c r="AC27" s="307" t="e">
        <f t="shared" si="10"/>
        <v>#REF!</v>
      </c>
      <c r="AD27" s="307" t="e">
        <f>+#REF!</f>
        <v>#REF!</v>
      </c>
      <c r="AE27" s="307" t="e">
        <f>+#REF!</f>
        <v>#REF!</v>
      </c>
      <c r="AF27" s="307" t="e">
        <f>+#REF!</f>
        <v>#REF!</v>
      </c>
      <c r="AG27" s="307" t="e">
        <f>+#REF!</f>
        <v>#REF!</v>
      </c>
      <c r="AH27" s="307" t="e">
        <f>+#REF!</f>
        <v>#REF!</v>
      </c>
      <c r="AI27" s="307"/>
      <c r="AJ27" s="307"/>
      <c r="AK27" s="307"/>
      <c r="AL27" s="307"/>
      <c r="AM27" s="307"/>
      <c r="AN27" s="307"/>
      <c r="AO27" s="307"/>
      <c r="AP27" s="265"/>
      <c r="AQ27" s="259" t="e">
        <f t="shared" si="6"/>
        <v>#REF!</v>
      </c>
      <c r="AR27" s="248" t="e">
        <f>+AQ27-#REF!</f>
        <v>#REF!</v>
      </c>
    </row>
    <row r="28" spans="1:44" s="266" customFormat="1" ht="30.75" customHeight="1">
      <c r="A28" s="263">
        <v>3</v>
      </c>
      <c r="B28" s="263">
        <v>3</v>
      </c>
      <c r="C28" s="264" t="s">
        <v>840</v>
      </c>
      <c r="D28" s="307" t="e">
        <f t="shared" si="7"/>
        <v>#REF!</v>
      </c>
      <c r="E28" s="307" t="e">
        <f>+#REF!</f>
        <v>#REF!</v>
      </c>
      <c r="F28" s="307" t="e">
        <f>+#REF!</f>
        <v>#REF!</v>
      </c>
      <c r="G28" s="307" t="e">
        <f t="shared" si="8"/>
        <v>#REF!</v>
      </c>
      <c r="H28" s="307">
        <f>+'[1]Xuat TTB cac nguon'!D22</f>
        <v>0</v>
      </c>
      <c r="I28" s="307" t="e">
        <f>+#REF!</f>
        <v>#REF!</v>
      </c>
      <c r="J28" s="307" t="e">
        <f>+#REF!</f>
        <v>#REF!</v>
      </c>
      <c r="K28" s="307" t="e">
        <f>+#REF!</f>
        <v>#REF!</v>
      </c>
      <c r="L28" s="307" t="e">
        <f>+#REF!</f>
        <v>#REF!</v>
      </c>
      <c r="M28" s="307" t="e">
        <f>+#REF!</f>
        <v>#REF!</v>
      </c>
      <c r="N28" s="307" t="e">
        <f>+#REF!</f>
        <v>#REF!</v>
      </c>
      <c r="O28" s="307" t="e">
        <f>+#REF!</f>
        <v>#REF!</v>
      </c>
      <c r="P28" s="307" t="e">
        <f>+#REF!</f>
        <v>#REF!</v>
      </c>
      <c r="Q28" s="307" t="e">
        <f>+#REF!</f>
        <v>#REF!</v>
      </c>
      <c r="R28" s="307" t="e">
        <f>+#REF!</f>
        <v>#REF!</v>
      </c>
      <c r="S28" s="307" t="e">
        <f>+#REF!</f>
        <v>#REF!</v>
      </c>
      <c r="T28" s="307" t="e">
        <f>+#REF!</f>
        <v>#REF!</v>
      </c>
      <c r="U28" s="307" t="e">
        <f>+#REF!</f>
        <v>#REF!</v>
      </c>
      <c r="V28" s="307" t="e">
        <f>+#REF!</f>
        <v>#REF!</v>
      </c>
      <c r="W28" s="307" t="e">
        <f>+#REF!</f>
        <v>#REF!</v>
      </c>
      <c r="X28" s="307" t="e">
        <f t="shared" si="9"/>
        <v>#REF!</v>
      </c>
      <c r="Y28" s="307" t="e">
        <f>+#REF!</f>
        <v>#REF!</v>
      </c>
      <c r="Z28" s="307" t="e">
        <f>+#REF!</f>
        <v>#REF!</v>
      </c>
      <c r="AA28" s="307" t="e">
        <f>+#REF!</f>
        <v>#REF!</v>
      </c>
      <c r="AB28" s="307" t="e">
        <f>+#REF!</f>
        <v>#REF!</v>
      </c>
      <c r="AC28" s="307" t="e">
        <f t="shared" si="10"/>
        <v>#REF!</v>
      </c>
      <c r="AD28" s="307" t="e">
        <f>+#REF!</f>
        <v>#REF!</v>
      </c>
      <c r="AE28" s="307" t="e">
        <f>+#REF!</f>
        <v>#REF!</v>
      </c>
      <c r="AF28" s="307" t="e">
        <f>+#REF!</f>
        <v>#REF!</v>
      </c>
      <c r="AG28" s="307" t="e">
        <f>+#REF!</f>
        <v>#REF!</v>
      </c>
      <c r="AH28" s="307" t="e">
        <f>+#REF!</f>
        <v>#REF!</v>
      </c>
      <c r="AI28" s="307"/>
      <c r="AJ28" s="307"/>
      <c r="AK28" s="307"/>
      <c r="AL28" s="307"/>
      <c r="AM28" s="307"/>
      <c r="AN28" s="307"/>
      <c r="AO28" s="307"/>
      <c r="AP28" s="265"/>
      <c r="AQ28" s="259" t="e">
        <f t="shared" si="6"/>
        <v>#REF!</v>
      </c>
      <c r="AR28" s="248" t="e">
        <f>+AQ28-#REF!</f>
        <v>#REF!</v>
      </c>
    </row>
    <row r="29" spans="1:44" s="266" customFormat="1" ht="30.75" customHeight="1">
      <c r="A29" s="263">
        <v>4</v>
      </c>
      <c r="B29" s="263">
        <v>4</v>
      </c>
      <c r="C29" s="264" t="s">
        <v>841</v>
      </c>
      <c r="D29" s="307" t="e">
        <f t="shared" si="7"/>
        <v>#REF!</v>
      </c>
      <c r="E29" s="307" t="e">
        <f>+#REF!</f>
        <v>#REF!</v>
      </c>
      <c r="F29" s="307" t="e">
        <f>+#REF!</f>
        <v>#REF!</v>
      </c>
      <c r="G29" s="307" t="e">
        <f t="shared" si="8"/>
        <v>#REF!</v>
      </c>
      <c r="H29" s="307">
        <f>+'[1]Xuat TTB cac nguon'!D23</f>
        <v>0</v>
      </c>
      <c r="I29" s="307" t="e">
        <f>+#REF!</f>
        <v>#REF!</v>
      </c>
      <c r="J29" s="307" t="e">
        <f>+#REF!</f>
        <v>#REF!</v>
      </c>
      <c r="K29" s="307" t="e">
        <f>+#REF!</f>
        <v>#REF!</v>
      </c>
      <c r="L29" s="307" t="e">
        <f>+#REF!</f>
        <v>#REF!</v>
      </c>
      <c r="M29" s="307" t="e">
        <f>+#REF!</f>
        <v>#REF!</v>
      </c>
      <c r="N29" s="307" t="e">
        <f>+#REF!</f>
        <v>#REF!</v>
      </c>
      <c r="O29" s="307" t="e">
        <f>+#REF!</f>
        <v>#REF!</v>
      </c>
      <c r="P29" s="307" t="e">
        <f>+#REF!</f>
        <v>#REF!</v>
      </c>
      <c r="Q29" s="307" t="e">
        <f>+#REF!</f>
        <v>#REF!</v>
      </c>
      <c r="R29" s="307" t="e">
        <f>+#REF!</f>
        <v>#REF!</v>
      </c>
      <c r="S29" s="307" t="e">
        <f>+#REF!</f>
        <v>#REF!</v>
      </c>
      <c r="T29" s="307" t="e">
        <f>+#REF!</f>
        <v>#REF!</v>
      </c>
      <c r="U29" s="307" t="e">
        <f>+#REF!</f>
        <v>#REF!</v>
      </c>
      <c r="V29" s="307" t="e">
        <f>+#REF!</f>
        <v>#REF!</v>
      </c>
      <c r="W29" s="307" t="e">
        <f>+#REF!</f>
        <v>#REF!</v>
      </c>
      <c r="X29" s="307" t="e">
        <f t="shared" si="9"/>
        <v>#REF!</v>
      </c>
      <c r="Y29" s="307" t="e">
        <f>+#REF!</f>
        <v>#REF!</v>
      </c>
      <c r="Z29" s="307" t="e">
        <f>+#REF!</f>
        <v>#REF!</v>
      </c>
      <c r="AA29" s="307" t="e">
        <f>+#REF!</f>
        <v>#REF!</v>
      </c>
      <c r="AB29" s="307" t="e">
        <f>+#REF!</f>
        <v>#REF!</v>
      </c>
      <c r="AC29" s="307" t="e">
        <f t="shared" si="10"/>
        <v>#REF!</v>
      </c>
      <c r="AD29" s="307" t="e">
        <f>+#REF!</f>
        <v>#REF!</v>
      </c>
      <c r="AE29" s="307" t="e">
        <f>+#REF!</f>
        <v>#REF!</v>
      </c>
      <c r="AF29" s="307" t="e">
        <f>+#REF!</f>
        <v>#REF!</v>
      </c>
      <c r="AG29" s="307" t="e">
        <f>+#REF!</f>
        <v>#REF!</v>
      </c>
      <c r="AH29" s="307" t="e">
        <f>+#REF!</f>
        <v>#REF!</v>
      </c>
      <c r="AI29" s="307"/>
      <c r="AJ29" s="307"/>
      <c r="AK29" s="307"/>
      <c r="AL29" s="307"/>
      <c r="AM29" s="307"/>
      <c r="AN29" s="307"/>
      <c r="AO29" s="307"/>
      <c r="AP29" s="265"/>
      <c r="AQ29" s="259" t="e">
        <f t="shared" si="6"/>
        <v>#REF!</v>
      </c>
      <c r="AR29" s="248" t="e">
        <f>+AQ29-#REF!</f>
        <v>#REF!</v>
      </c>
    </row>
    <row r="30" spans="1:44" s="266" customFormat="1" ht="30.75" customHeight="1">
      <c r="A30" s="263">
        <v>5</v>
      </c>
      <c r="B30" s="263">
        <v>5</v>
      </c>
      <c r="C30" s="264" t="s">
        <v>842</v>
      </c>
      <c r="D30" s="307" t="e">
        <f t="shared" si="7"/>
        <v>#REF!</v>
      </c>
      <c r="E30" s="307" t="e">
        <f>+#REF!</f>
        <v>#REF!</v>
      </c>
      <c r="F30" s="307" t="e">
        <f>+#REF!</f>
        <v>#REF!</v>
      </c>
      <c r="G30" s="307" t="e">
        <f t="shared" si="8"/>
        <v>#REF!</v>
      </c>
      <c r="H30" s="307">
        <f>+'[1]Xuat TTB cac nguon'!D24</f>
        <v>0</v>
      </c>
      <c r="I30" s="307" t="e">
        <f>+#REF!</f>
        <v>#REF!</v>
      </c>
      <c r="J30" s="307" t="e">
        <f>+#REF!</f>
        <v>#REF!</v>
      </c>
      <c r="K30" s="307" t="e">
        <f>+#REF!</f>
        <v>#REF!</v>
      </c>
      <c r="L30" s="307" t="e">
        <f>+#REF!</f>
        <v>#REF!</v>
      </c>
      <c r="M30" s="307" t="e">
        <f>+#REF!</f>
        <v>#REF!</v>
      </c>
      <c r="N30" s="307" t="e">
        <f>+#REF!</f>
        <v>#REF!</v>
      </c>
      <c r="O30" s="307" t="e">
        <f>+#REF!</f>
        <v>#REF!</v>
      </c>
      <c r="P30" s="307" t="e">
        <f>+#REF!</f>
        <v>#REF!</v>
      </c>
      <c r="Q30" s="307" t="e">
        <f>+#REF!</f>
        <v>#REF!</v>
      </c>
      <c r="R30" s="307" t="e">
        <f>+#REF!</f>
        <v>#REF!</v>
      </c>
      <c r="S30" s="307" t="e">
        <f>+#REF!</f>
        <v>#REF!</v>
      </c>
      <c r="T30" s="307" t="e">
        <f>+#REF!</f>
        <v>#REF!</v>
      </c>
      <c r="U30" s="307" t="e">
        <f>+#REF!</f>
        <v>#REF!</v>
      </c>
      <c r="V30" s="307" t="e">
        <f>+#REF!</f>
        <v>#REF!</v>
      </c>
      <c r="W30" s="307" t="e">
        <f>+#REF!</f>
        <v>#REF!</v>
      </c>
      <c r="X30" s="307" t="e">
        <f t="shared" si="9"/>
        <v>#REF!</v>
      </c>
      <c r="Y30" s="307" t="e">
        <f>+#REF!</f>
        <v>#REF!</v>
      </c>
      <c r="Z30" s="307" t="e">
        <f>+#REF!</f>
        <v>#REF!</v>
      </c>
      <c r="AA30" s="307" t="e">
        <f>+#REF!</f>
        <v>#REF!</v>
      </c>
      <c r="AB30" s="307" t="e">
        <f>+#REF!</f>
        <v>#REF!</v>
      </c>
      <c r="AC30" s="307" t="e">
        <f t="shared" si="10"/>
        <v>#REF!</v>
      </c>
      <c r="AD30" s="307" t="e">
        <f>+#REF!</f>
        <v>#REF!</v>
      </c>
      <c r="AE30" s="307" t="e">
        <f>+#REF!</f>
        <v>#REF!</v>
      </c>
      <c r="AF30" s="307" t="e">
        <f>+#REF!</f>
        <v>#REF!</v>
      </c>
      <c r="AG30" s="307" t="e">
        <f>+#REF!</f>
        <v>#REF!</v>
      </c>
      <c r="AH30" s="307" t="e">
        <f>+#REF!</f>
        <v>#REF!</v>
      </c>
      <c r="AI30" s="307"/>
      <c r="AJ30" s="307"/>
      <c r="AK30" s="307"/>
      <c r="AL30" s="307"/>
      <c r="AM30" s="307"/>
      <c r="AN30" s="307"/>
      <c r="AO30" s="307"/>
      <c r="AP30" s="265"/>
      <c r="AQ30" s="259" t="e">
        <f t="shared" si="6"/>
        <v>#REF!</v>
      </c>
      <c r="AR30" s="248" t="e">
        <f>+AQ30-#REF!</f>
        <v>#REF!</v>
      </c>
    </row>
    <row r="31" spans="1:44" s="266" customFormat="1" ht="30.75" customHeight="1">
      <c r="A31" s="263">
        <v>6</v>
      </c>
      <c r="B31" s="263">
        <v>6</v>
      </c>
      <c r="C31" s="264" t="s">
        <v>843</v>
      </c>
      <c r="D31" s="307" t="e">
        <f t="shared" si="7"/>
        <v>#REF!</v>
      </c>
      <c r="E31" s="307" t="e">
        <f>+#REF!</f>
        <v>#REF!</v>
      </c>
      <c r="F31" s="307" t="e">
        <f>+#REF!</f>
        <v>#REF!</v>
      </c>
      <c r="G31" s="307" t="e">
        <f t="shared" si="8"/>
        <v>#REF!</v>
      </c>
      <c r="H31" s="307">
        <f>+'[1]Xuat TTB cac nguon'!D25</f>
        <v>0</v>
      </c>
      <c r="I31" s="307" t="e">
        <f>+#REF!</f>
        <v>#REF!</v>
      </c>
      <c r="J31" s="307" t="e">
        <f>+#REF!</f>
        <v>#REF!</v>
      </c>
      <c r="K31" s="307" t="e">
        <f>+#REF!</f>
        <v>#REF!</v>
      </c>
      <c r="L31" s="307" t="e">
        <f>+#REF!</f>
        <v>#REF!</v>
      </c>
      <c r="M31" s="307" t="e">
        <f>+#REF!</f>
        <v>#REF!</v>
      </c>
      <c r="N31" s="307" t="e">
        <f>+#REF!</f>
        <v>#REF!</v>
      </c>
      <c r="O31" s="307" t="e">
        <f>+#REF!</f>
        <v>#REF!</v>
      </c>
      <c r="P31" s="307" t="e">
        <f>+#REF!</f>
        <v>#REF!</v>
      </c>
      <c r="Q31" s="307" t="e">
        <f>+#REF!</f>
        <v>#REF!</v>
      </c>
      <c r="R31" s="307" t="e">
        <f>+#REF!</f>
        <v>#REF!</v>
      </c>
      <c r="S31" s="307" t="e">
        <f>+#REF!</f>
        <v>#REF!</v>
      </c>
      <c r="T31" s="307" t="e">
        <f>+#REF!</f>
        <v>#REF!</v>
      </c>
      <c r="U31" s="307" t="e">
        <f>+#REF!</f>
        <v>#REF!</v>
      </c>
      <c r="V31" s="307" t="e">
        <f>+#REF!</f>
        <v>#REF!</v>
      </c>
      <c r="W31" s="307" t="e">
        <f>+#REF!</f>
        <v>#REF!</v>
      </c>
      <c r="X31" s="307" t="e">
        <f t="shared" si="9"/>
        <v>#REF!</v>
      </c>
      <c r="Y31" s="307" t="e">
        <f>+#REF!</f>
        <v>#REF!</v>
      </c>
      <c r="Z31" s="307" t="e">
        <f>+#REF!</f>
        <v>#REF!</v>
      </c>
      <c r="AA31" s="307" t="e">
        <f>+#REF!</f>
        <v>#REF!</v>
      </c>
      <c r="AB31" s="307" t="e">
        <f>+#REF!</f>
        <v>#REF!</v>
      </c>
      <c r="AC31" s="307" t="e">
        <f t="shared" si="10"/>
        <v>#REF!</v>
      </c>
      <c r="AD31" s="307" t="e">
        <f>+#REF!</f>
        <v>#REF!</v>
      </c>
      <c r="AE31" s="307" t="e">
        <f>+#REF!</f>
        <v>#REF!</v>
      </c>
      <c r="AF31" s="307" t="e">
        <f>+#REF!</f>
        <v>#REF!</v>
      </c>
      <c r="AG31" s="307" t="e">
        <f>+#REF!</f>
        <v>#REF!</v>
      </c>
      <c r="AH31" s="307" t="e">
        <f>+#REF!</f>
        <v>#REF!</v>
      </c>
      <c r="AI31" s="307"/>
      <c r="AJ31" s="307"/>
      <c r="AK31" s="307"/>
      <c r="AL31" s="307"/>
      <c r="AM31" s="307"/>
      <c r="AN31" s="307"/>
      <c r="AO31" s="307"/>
      <c r="AP31" s="265"/>
      <c r="AQ31" s="259" t="e">
        <f t="shared" si="6"/>
        <v>#REF!</v>
      </c>
      <c r="AR31" s="248" t="e">
        <f>+AQ31-#REF!</f>
        <v>#REF!</v>
      </c>
    </row>
    <row r="32" spans="1:44" s="266" customFormat="1" ht="30.75" customHeight="1">
      <c r="A32" s="263">
        <v>7</v>
      </c>
      <c r="B32" s="263">
        <v>7</v>
      </c>
      <c r="C32" s="264" t="s">
        <v>844</v>
      </c>
      <c r="D32" s="307" t="e">
        <f t="shared" si="7"/>
        <v>#REF!</v>
      </c>
      <c r="E32" s="307" t="e">
        <f>+#REF!</f>
        <v>#REF!</v>
      </c>
      <c r="F32" s="307" t="e">
        <f>+#REF!</f>
        <v>#REF!</v>
      </c>
      <c r="G32" s="307" t="e">
        <f t="shared" si="8"/>
        <v>#REF!</v>
      </c>
      <c r="H32" s="307">
        <f>+'[1]Xuat TTB cac nguon'!D26</f>
        <v>0</v>
      </c>
      <c r="I32" s="307" t="e">
        <f>+#REF!</f>
        <v>#REF!</v>
      </c>
      <c r="J32" s="307" t="e">
        <f>+#REF!</f>
        <v>#REF!</v>
      </c>
      <c r="K32" s="307" t="e">
        <f>+#REF!</f>
        <v>#REF!</v>
      </c>
      <c r="L32" s="307" t="e">
        <f>+#REF!</f>
        <v>#REF!</v>
      </c>
      <c r="M32" s="307" t="e">
        <f>+#REF!</f>
        <v>#REF!</v>
      </c>
      <c r="N32" s="307" t="e">
        <f>+#REF!</f>
        <v>#REF!</v>
      </c>
      <c r="O32" s="307" t="e">
        <f>+#REF!</f>
        <v>#REF!</v>
      </c>
      <c r="P32" s="307" t="e">
        <f>+#REF!</f>
        <v>#REF!</v>
      </c>
      <c r="Q32" s="307" t="e">
        <f>+#REF!</f>
        <v>#REF!</v>
      </c>
      <c r="R32" s="307" t="e">
        <f>+#REF!</f>
        <v>#REF!</v>
      </c>
      <c r="S32" s="307" t="e">
        <f>+#REF!</f>
        <v>#REF!</v>
      </c>
      <c r="T32" s="307" t="e">
        <f>+#REF!</f>
        <v>#REF!</v>
      </c>
      <c r="U32" s="307" t="e">
        <f>+#REF!</f>
        <v>#REF!</v>
      </c>
      <c r="V32" s="307" t="e">
        <f>+#REF!</f>
        <v>#REF!</v>
      </c>
      <c r="W32" s="307" t="e">
        <f>+#REF!</f>
        <v>#REF!</v>
      </c>
      <c r="X32" s="307" t="e">
        <f t="shared" si="9"/>
        <v>#REF!</v>
      </c>
      <c r="Y32" s="307" t="e">
        <f>+#REF!</f>
        <v>#REF!</v>
      </c>
      <c r="Z32" s="307" t="e">
        <f>+#REF!</f>
        <v>#REF!</v>
      </c>
      <c r="AA32" s="307" t="e">
        <f>+#REF!</f>
        <v>#REF!</v>
      </c>
      <c r="AB32" s="307" t="e">
        <f>+#REF!</f>
        <v>#REF!</v>
      </c>
      <c r="AC32" s="307" t="e">
        <f t="shared" si="10"/>
        <v>#REF!</v>
      </c>
      <c r="AD32" s="307" t="e">
        <f>+#REF!</f>
        <v>#REF!</v>
      </c>
      <c r="AE32" s="307" t="e">
        <f>+#REF!</f>
        <v>#REF!</v>
      </c>
      <c r="AF32" s="307" t="e">
        <f>+#REF!</f>
        <v>#REF!</v>
      </c>
      <c r="AG32" s="307" t="e">
        <f>+#REF!</f>
        <v>#REF!</v>
      </c>
      <c r="AH32" s="307" t="e">
        <f>+#REF!</f>
        <v>#REF!</v>
      </c>
      <c r="AI32" s="307"/>
      <c r="AJ32" s="307"/>
      <c r="AK32" s="307"/>
      <c r="AL32" s="307"/>
      <c r="AM32" s="307"/>
      <c r="AN32" s="307"/>
      <c r="AO32" s="307"/>
      <c r="AP32" s="265"/>
      <c r="AQ32" s="259" t="e">
        <f t="shared" si="6"/>
        <v>#REF!</v>
      </c>
      <c r="AR32" s="248" t="e">
        <f>+AQ32-#REF!</f>
        <v>#REF!</v>
      </c>
    </row>
    <row r="33" spans="1:44" s="266" customFormat="1" ht="30.75" customHeight="1">
      <c r="A33" s="263">
        <v>8</v>
      </c>
      <c r="B33" s="263">
        <v>8</v>
      </c>
      <c r="C33" s="264" t="s">
        <v>845</v>
      </c>
      <c r="D33" s="307" t="e">
        <f t="shared" si="7"/>
        <v>#REF!</v>
      </c>
      <c r="E33" s="307" t="e">
        <f>+#REF!</f>
        <v>#REF!</v>
      </c>
      <c r="F33" s="307" t="e">
        <f>+#REF!</f>
        <v>#REF!</v>
      </c>
      <c r="G33" s="307" t="e">
        <f t="shared" si="8"/>
        <v>#REF!</v>
      </c>
      <c r="H33" s="307">
        <f>+'[1]Xuat TTB cac nguon'!D27</f>
        <v>0</v>
      </c>
      <c r="I33" s="307" t="e">
        <f>+#REF!</f>
        <v>#REF!</v>
      </c>
      <c r="J33" s="307" t="e">
        <f>+#REF!</f>
        <v>#REF!</v>
      </c>
      <c r="K33" s="307" t="e">
        <f>+#REF!</f>
        <v>#REF!</v>
      </c>
      <c r="L33" s="307" t="e">
        <f>+#REF!</f>
        <v>#REF!</v>
      </c>
      <c r="M33" s="307" t="e">
        <f>+#REF!</f>
        <v>#REF!</v>
      </c>
      <c r="N33" s="307" t="e">
        <f>+#REF!</f>
        <v>#REF!</v>
      </c>
      <c r="O33" s="307" t="e">
        <f>+#REF!</f>
        <v>#REF!</v>
      </c>
      <c r="P33" s="307" t="e">
        <f>+#REF!</f>
        <v>#REF!</v>
      </c>
      <c r="Q33" s="307" t="e">
        <f>+#REF!</f>
        <v>#REF!</v>
      </c>
      <c r="R33" s="307" t="e">
        <f>+#REF!</f>
        <v>#REF!</v>
      </c>
      <c r="S33" s="307" t="e">
        <f>+#REF!</f>
        <v>#REF!</v>
      </c>
      <c r="T33" s="307" t="e">
        <f>+#REF!</f>
        <v>#REF!</v>
      </c>
      <c r="U33" s="307" t="e">
        <f>+#REF!</f>
        <v>#REF!</v>
      </c>
      <c r="V33" s="307" t="e">
        <f>+#REF!</f>
        <v>#REF!</v>
      </c>
      <c r="W33" s="307" t="e">
        <f>+#REF!</f>
        <v>#REF!</v>
      </c>
      <c r="X33" s="307" t="e">
        <f t="shared" si="9"/>
        <v>#REF!</v>
      </c>
      <c r="Y33" s="307" t="e">
        <f>+#REF!</f>
        <v>#REF!</v>
      </c>
      <c r="Z33" s="307" t="e">
        <f>+#REF!</f>
        <v>#REF!</v>
      </c>
      <c r="AA33" s="307" t="e">
        <f>+#REF!</f>
        <v>#REF!</v>
      </c>
      <c r="AB33" s="307" t="e">
        <f>+#REF!</f>
        <v>#REF!</v>
      </c>
      <c r="AC33" s="307" t="e">
        <f t="shared" si="10"/>
        <v>#REF!</v>
      </c>
      <c r="AD33" s="307" t="e">
        <f>+#REF!</f>
        <v>#REF!</v>
      </c>
      <c r="AE33" s="307" t="e">
        <f>+#REF!</f>
        <v>#REF!</v>
      </c>
      <c r="AF33" s="307" t="e">
        <f>+#REF!</f>
        <v>#REF!</v>
      </c>
      <c r="AG33" s="307" t="e">
        <f>+#REF!</f>
        <v>#REF!</v>
      </c>
      <c r="AH33" s="307" t="e">
        <f>+#REF!</f>
        <v>#REF!</v>
      </c>
      <c r="AI33" s="307"/>
      <c r="AJ33" s="307"/>
      <c r="AK33" s="307"/>
      <c r="AL33" s="307"/>
      <c r="AM33" s="307"/>
      <c r="AN33" s="307"/>
      <c r="AO33" s="307"/>
      <c r="AP33" s="265"/>
      <c r="AQ33" s="259" t="e">
        <f t="shared" si="6"/>
        <v>#REF!</v>
      </c>
      <c r="AR33" s="248" t="e">
        <f>+AQ33-#REF!</f>
        <v>#REF!</v>
      </c>
    </row>
    <row r="34" spans="1:44" s="266" customFormat="1" ht="30.75" customHeight="1">
      <c r="A34" s="263">
        <v>9</v>
      </c>
      <c r="B34" s="263">
        <v>9</v>
      </c>
      <c r="C34" s="264" t="s">
        <v>839</v>
      </c>
      <c r="D34" s="307" t="e">
        <f t="shared" si="7"/>
        <v>#REF!</v>
      </c>
      <c r="E34" s="307" t="e">
        <f>+#REF!</f>
        <v>#REF!</v>
      </c>
      <c r="F34" s="307" t="e">
        <f>+#REF!</f>
        <v>#REF!</v>
      </c>
      <c r="G34" s="307" t="e">
        <f t="shared" si="8"/>
        <v>#REF!</v>
      </c>
      <c r="H34" s="307">
        <f>+'[1]Xuat TTB cac nguon'!D28</f>
        <v>0</v>
      </c>
      <c r="I34" s="307" t="e">
        <f>+#REF!</f>
        <v>#REF!</v>
      </c>
      <c r="J34" s="307" t="e">
        <f>+#REF!</f>
        <v>#REF!</v>
      </c>
      <c r="K34" s="307" t="e">
        <f>+#REF!</f>
        <v>#REF!</v>
      </c>
      <c r="L34" s="307" t="e">
        <f>+#REF!</f>
        <v>#REF!</v>
      </c>
      <c r="M34" s="307" t="e">
        <f>+#REF!</f>
        <v>#REF!</v>
      </c>
      <c r="N34" s="307" t="e">
        <f>+#REF!</f>
        <v>#REF!</v>
      </c>
      <c r="O34" s="307" t="e">
        <f>+#REF!</f>
        <v>#REF!</v>
      </c>
      <c r="P34" s="307" t="e">
        <f>+#REF!</f>
        <v>#REF!</v>
      </c>
      <c r="Q34" s="307" t="e">
        <f>+#REF!</f>
        <v>#REF!</v>
      </c>
      <c r="R34" s="307" t="e">
        <f>+#REF!</f>
        <v>#REF!</v>
      </c>
      <c r="S34" s="307" t="e">
        <f>+#REF!</f>
        <v>#REF!</v>
      </c>
      <c r="T34" s="307" t="e">
        <f>+#REF!</f>
        <v>#REF!</v>
      </c>
      <c r="U34" s="307" t="e">
        <f>+#REF!</f>
        <v>#REF!</v>
      </c>
      <c r="V34" s="307" t="e">
        <f>+#REF!</f>
        <v>#REF!</v>
      </c>
      <c r="W34" s="307" t="e">
        <f>+#REF!</f>
        <v>#REF!</v>
      </c>
      <c r="X34" s="307" t="e">
        <f t="shared" si="9"/>
        <v>#REF!</v>
      </c>
      <c r="Y34" s="307" t="e">
        <f>+#REF!</f>
        <v>#REF!</v>
      </c>
      <c r="Z34" s="307" t="e">
        <f>+#REF!</f>
        <v>#REF!</v>
      </c>
      <c r="AA34" s="307" t="e">
        <f>+#REF!</f>
        <v>#REF!</v>
      </c>
      <c r="AB34" s="307" t="e">
        <f>+#REF!</f>
        <v>#REF!</v>
      </c>
      <c r="AC34" s="307" t="e">
        <f t="shared" si="10"/>
        <v>#REF!</v>
      </c>
      <c r="AD34" s="307" t="e">
        <f>+#REF!</f>
        <v>#REF!</v>
      </c>
      <c r="AE34" s="307" t="e">
        <f>+#REF!</f>
        <v>#REF!</v>
      </c>
      <c r="AF34" s="307" t="e">
        <f>+#REF!</f>
        <v>#REF!</v>
      </c>
      <c r="AG34" s="307" t="e">
        <f>+#REF!</f>
        <v>#REF!</v>
      </c>
      <c r="AH34" s="307" t="e">
        <f>+#REF!</f>
        <v>#REF!</v>
      </c>
      <c r="AI34" s="307"/>
      <c r="AJ34" s="307"/>
      <c r="AK34" s="307"/>
      <c r="AL34" s="307"/>
      <c r="AM34" s="307"/>
      <c r="AN34" s="307"/>
      <c r="AO34" s="307"/>
      <c r="AP34" s="265"/>
      <c r="AQ34" s="259" t="e">
        <f t="shared" si="6"/>
        <v>#REF!</v>
      </c>
      <c r="AR34" s="248" t="e">
        <f>+AQ34-#REF!</f>
        <v>#REF!</v>
      </c>
    </row>
    <row r="35" spans="1:44" s="266" customFormat="1" ht="30.75" customHeight="1">
      <c r="A35" s="263">
        <v>10</v>
      </c>
      <c r="B35" s="263">
        <v>10</v>
      </c>
      <c r="C35" s="264" t="s">
        <v>846</v>
      </c>
      <c r="D35" s="307" t="e">
        <f t="shared" si="7"/>
        <v>#REF!</v>
      </c>
      <c r="E35" s="307" t="e">
        <f>+#REF!</f>
        <v>#REF!</v>
      </c>
      <c r="F35" s="307" t="e">
        <f>+#REF!</f>
        <v>#REF!</v>
      </c>
      <c r="G35" s="307" t="e">
        <f t="shared" si="8"/>
        <v>#REF!</v>
      </c>
      <c r="H35" s="307">
        <f>+'[1]Xuat TTB cac nguon'!D29</f>
        <v>0</v>
      </c>
      <c r="I35" s="307" t="e">
        <f>+#REF!</f>
        <v>#REF!</v>
      </c>
      <c r="J35" s="307" t="e">
        <f>+#REF!</f>
        <v>#REF!</v>
      </c>
      <c r="K35" s="307" t="e">
        <f>+#REF!</f>
        <v>#REF!</v>
      </c>
      <c r="L35" s="307" t="e">
        <f>+#REF!</f>
        <v>#REF!</v>
      </c>
      <c r="M35" s="307" t="e">
        <f>+#REF!</f>
        <v>#REF!</v>
      </c>
      <c r="N35" s="307" t="e">
        <f>+#REF!</f>
        <v>#REF!</v>
      </c>
      <c r="O35" s="307" t="e">
        <f>+#REF!</f>
        <v>#REF!</v>
      </c>
      <c r="P35" s="307" t="e">
        <f>+#REF!</f>
        <v>#REF!</v>
      </c>
      <c r="Q35" s="307" t="e">
        <f>+#REF!</f>
        <v>#REF!</v>
      </c>
      <c r="R35" s="307" t="e">
        <f>+#REF!</f>
        <v>#REF!</v>
      </c>
      <c r="S35" s="307" t="e">
        <f>+#REF!</f>
        <v>#REF!</v>
      </c>
      <c r="T35" s="307" t="e">
        <f>+#REF!</f>
        <v>#REF!</v>
      </c>
      <c r="U35" s="307" t="e">
        <f>+#REF!</f>
        <v>#REF!</v>
      </c>
      <c r="V35" s="307" t="e">
        <f>+#REF!</f>
        <v>#REF!</v>
      </c>
      <c r="W35" s="307" t="e">
        <f>+#REF!</f>
        <v>#REF!</v>
      </c>
      <c r="X35" s="307" t="e">
        <f t="shared" si="9"/>
        <v>#REF!</v>
      </c>
      <c r="Y35" s="307" t="e">
        <f>+#REF!</f>
        <v>#REF!</v>
      </c>
      <c r="Z35" s="307" t="e">
        <f>+#REF!</f>
        <v>#REF!</v>
      </c>
      <c r="AA35" s="307" t="e">
        <f>+#REF!</f>
        <v>#REF!</v>
      </c>
      <c r="AB35" s="307" t="e">
        <f>+#REF!</f>
        <v>#REF!</v>
      </c>
      <c r="AC35" s="307" t="e">
        <f t="shared" si="10"/>
        <v>#REF!</v>
      </c>
      <c r="AD35" s="307" t="e">
        <f>+#REF!</f>
        <v>#REF!</v>
      </c>
      <c r="AE35" s="307" t="e">
        <f>+#REF!</f>
        <v>#REF!</v>
      </c>
      <c r="AF35" s="307" t="e">
        <f>+#REF!</f>
        <v>#REF!</v>
      </c>
      <c r="AG35" s="307" t="e">
        <f>+#REF!</f>
        <v>#REF!</v>
      </c>
      <c r="AH35" s="307" t="e">
        <f>+#REF!</f>
        <v>#REF!</v>
      </c>
      <c r="AI35" s="307"/>
      <c r="AJ35" s="307"/>
      <c r="AK35" s="307"/>
      <c r="AL35" s="307"/>
      <c r="AM35" s="307"/>
      <c r="AN35" s="307"/>
      <c r="AO35" s="307"/>
      <c r="AP35" s="265"/>
      <c r="AQ35" s="259" t="e">
        <f t="shared" si="6"/>
        <v>#REF!</v>
      </c>
      <c r="AR35" s="248" t="e">
        <f>+AQ35-#REF!</f>
        <v>#REF!</v>
      </c>
    </row>
    <row r="36" spans="1:44" s="266" customFormat="1" ht="30.75" customHeight="1">
      <c r="A36" s="263">
        <v>11</v>
      </c>
      <c r="B36" s="263">
        <v>11</v>
      </c>
      <c r="C36" s="264" t="s">
        <v>847</v>
      </c>
      <c r="D36" s="307" t="e">
        <f t="shared" si="7"/>
        <v>#REF!</v>
      </c>
      <c r="E36" s="307" t="e">
        <f>+#REF!</f>
        <v>#REF!</v>
      </c>
      <c r="F36" s="307" t="e">
        <f>+#REF!</f>
        <v>#REF!</v>
      </c>
      <c r="G36" s="307" t="e">
        <f t="shared" si="8"/>
        <v>#REF!</v>
      </c>
      <c r="H36" s="307">
        <f>+'[1]Xuat TTB cac nguon'!D30</f>
        <v>0</v>
      </c>
      <c r="I36" s="307" t="e">
        <f>+#REF!</f>
        <v>#REF!</v>
      </c>
      <c r="J36" s="307" t="e">
        <f>+#REF!</f>
        <v>#REF!</v>
      </c>
      <c r="K36" s="307" t="e">
        <f>+#REF!</f>
        <v>#REF!</v>
      </c>
      <c r="L36" s="307" t="e">
        <f>+#REF!</f>
        <v>#REF!</v>
      </c>
      <c r="M36" s="307" t="e">
        <f>+#REF!</f>
        <v>#REF!</v>
      </c>
      <c r="N36" s="307" t="e">
        <f>+#REF!</f>
        <v>#REF!</v>
      </c>
      <c r="O36" s="307" t="e">
        <f>+#REF!</f>
        <v>#REF!</v>
      </c>
      <c r="P36" s="307" t="e">
        <f>+#REF!</f>
        <v>#REF!</v>
      </c>
      <c r="Q36" s="307" t="e">
        <f>+#REF!</f>
        <v>#REF!</v>
      </c>
      <c r="R36" s="307" t="e">
        <f>+#REF!</f>
        <v>#REF!</v>
      </c>
      <c r="S36" s="307" t="e">
        <f>+#REF!</f>
        <v>#REF!</v>
      </c>
      <c r="T36" s="307" t="e">
        <f>+#REF!</f>
        <v>#REF!</v>
      </c>
      <c r="U36" s="307" t="e">
        <f>+#REF!</f>
        <v>#REF!</v>
      </c>
      <c r="V36" s="307" t="e">
        <f>+#REF!</f>
        <v>#REF!</v>
      </c>
      <c r="W36" s="307" t="e">
        <f>+#REF!</f>
        <v>#REF!</v>
      </c>
      <c r="X36" s="307" t="e">
        <f t="shared" si="9"/>
        <v>#REF!</v>
      </c>
      <c r="Y36" s="307" t="e">
        <f>+#REF!</f>
        <v>#REF!</v>
      </c>
      <c r="Z36" s="307" t="e">
        <f>+#REF!</f>
        <v>#REF!</v>
      </c>
      <c r="AA36" s="307" t="e">
        <f>+#REF!</f>
        <v>#REF!</v>
      </c>
      <c r="AB36" s="307" t="e">
        <f>+#REF!</f>
        <v>#REF!</v>
      </c>
      <c r="AC36" s="307" t="e">
        <f t="shared" si="10"/>
        <v>#REF!</v>
      </c>
      <c r="AD36" s="307" t="e">
        <f>+#REF!</f>
        <v>#REF!</v>
      </c>
      <c r="AE36" s="307" t="e">
        <f>+#REF!</f>
        <v>#REF!</v>
      </c>
      <c r="AF36" s="307" t="e">
        <f>+#REF!</f>
        <v>#REF!</v>
      </c>
      <c r="AG36" s="307" t="e">
        <f>+#REF!</f>
        <v>#REF!</v>
      </c>
      <c r="AH36" s="307" t="e">
        <f>+#REF!</f>
        <v>#REF!</v>
      </c>
      <c r="AI36" s="307"/>
      <c r="AJ36" s="307"/>
      <c r="AK36" s="307"/>
      <c r="AL36" s="307"/>
      <c r="AM36" s="307"/>
      <c r="AN36" s="307"/>
      <c r="AO36" s="307"/>
      <c r="AP36" s="265"/>
      <c r="AQ36" s="259" t="e">
        <f t="shared" si="6"/>
        <v>#REF!</v>
      </c>
      <c r="AR36" s="248" t="e">
        <f>+AQ36-#REF!</f>
        <v>#REF!</v>
      </c>
    </row>
    <row r="37" spans="1:44" s="266" customFormat="1" ht="30.75" customHeight="1">
      <c r="A37" s="263">
        <v>12</v>
      </c>
      <c r="B37" s="263">
        <v>12</v>
      </c>
      <c r="C37" s="264" t="s">
        <v>848</v>
      </c>
      <c r="D37" s="307" t="e">
        <f t="shared" si="7"/>
        <v>#REF!</v>
      </c>
      <c r="E37" s="307" t="e">
        <f>+#REF!</f>
        <v>#REF!</v>
      </c>
      <c r="F37" s="307" t="e">
        <f>+#REF!</f>
        <v>#REF!</v>
      </c>
      <c r="G37" s="307" t="e">
        <f t="shared" si="8"/>
        <v>#REF!</v>
      </c>
      <c r="H37" s="307">
        <f>+'[1]Xuat TTB cac nguon'!D31</f>
        <v>0</v>
      </c>
      <c r="I37" s="307" t="e">
        <f>+#REF!</f>
        <v>#REF!</v>
      </c>
      <c r="J37" s="307" t="e">
        <f>+#REF!</f>
        <v>#REF!</v>
      </c>
      <c r="K37" s="307" t="e">
        <f>+#REF!</f>
        <v>#REF!</v>
      </c>
      <c r="L37" s="307" t="e">
        <f>+#REF!</f>
        <v>#REF!</v>
      </c>
      <c r="M37" s="307" t="e">
        <f>+#REF!</f>
        <v>#REF!</v>
      </c>
      <c r="N37" s="307" t="e">
        <f>+#REF!</f>
        <v>#REF!</v>
      </c>
      <c r="O37" s="307" t="e">
        <f>+#REF!</f>
        <v>#REF!</v>
      </c>
      <c r="P37" s="307" t="e">
        <f>+#REF!</f>
        <v>#REF!</v>
      </c>
      <c r="Q37" s="307" t="e">
        <f>+#REF!</f>
        <v>#REF!</v>
      </c>
      <c r="R37" s="307" t="e">
        <f>+#REF!</f>
        <v>#REF!</v>
      </c>
      <c r="S37" s="307" t="e">
        <f>+#REF!</f>
        <v>#REF!</v>
      </c>
      <c r="T37" s="307" t="e">
        <f>+#REF!</f>
        <v>#REF!</v>
      </c>
      <c r="U37" s="307" t="e">
        <f>+#REF!</f>
        <v>#REF!</v>
      </c>
      <c r="V37" s="307" t="e">
        <f>+#REF!</f>
        <v>#REF!</v>
      </c>
      <c r="W37" s="307" t="e">
        <f>+#REF!</f>
        <v>#REF!</v>
      </c>
      <c r="X37" s="307" t="e">
        <f t="shared" si="9"/>
        <v>#REF!</v>
      </c>
      <c r="Y37" s="307" t="e">
        <f>+#REF!</f>
        <v>#REF!</v>
      </c>
      <c r="Z37" s="307" t="e">
        <f>+#REF!</f>
        <v>#REF!</v>
      </c>
      <c r="AA37" s="307" t="e">
        <f>+#REF!</f>
        <v>#REF!</v>
      </c>
      <c r="AB37" s="307" t="e">
        <f>+#REF!</f>
        <v>#REF!</v>
      </c>
      <c r="AC37" s="307" t="e">
        <f t="shared" si="10"/>
        <v>#REF!</v>
      </c>
      <c r="AD37" s="307" t="e">
        <f>+#REF!</f>
        <v>#REF!</v>
      </c>
      <c r="AE37" s="307" t="e">
        <f>+#REF!</f>
        <v>#REF!</v>
      </c>
      <c r="AF37" s="307" t="e">
        <f>+#REF!</f>
        <v>#REF!</v>
      </c>
      <c r="AG37" s="307" t="e">
        <f>+#REF!</f>
        <v>#REF!</v>
      </c>
      <c r="AH37" s="307" t="e">
        <f>+#REF!</f>
        <v>#REF!</v>
      </c>
      <c r="AI37" s="307"/>
      <c r="AJ37" s="307"/>
      <c r="AK37" s="307"/>
      <c r="AL37" s="307"/>
      <c r="AM37" s="307"/>
      <c r="AN37" s="307"/>
      <c r="AO37" s="307"/>
      <c r="AP37" s="265"/>
      <c r="AQ37" s="259" t="e">
        <f t="shared" si="6"/>
        <v>#REF!</v>
      </c>
      <c r="AR37" s="248" t="e">
        <f>+AQ37-#REF!</f>
        <v>#REF!</v>
      </c>
    </row>
    <row r="38" spans="1:44" s="266" customFormat="1" ht="30.75" customHeight="1">
      <c r="A38" s="263">
        <v>13</v>
      </c>
      <c r="B38" s="263">
        <v>13</v>
      </c>
      <c r="C38" s="264" t="s">
        <v>849</v>
      </c>
      <c r="D38" s="307" t="e">
        <f t="shared" si="7"/>
        <v>#REF!</v>
      </c>
      <c r="E38" s="307" t="e">
        <f>+#REF!</f>
        <v>#REF!</v>
      </c>
      <c r="F38" s="307" t="e">
        <f>+#REF!</f>
        <v>#REF!</v>
      </c>
      <c r="G38" s="307" t="e">
        <f t="shared" si="8"/>
        <v>#REF!</v>
      </c>
      <c r="H38" s="307">
        <f>+'[1]Xuat TTB cac nguon'!D32</f>
        <v>0</v>
      </c>
      <c r="I38" s="307" t="e">
        <f>+#REF!</f>
        <v>#REF!</v>
      </c>
      <c r="J38" s="307" t="e">
        <f>+#REF!</f>
        <v>#REF!</v>
      </c>
      <c r="K38" s="307" t="e">
        <f>+#REF!</f>
        <v>#REF!</v>
      </c>
      <c r="L38" s="307" t="e">
        <f>+#REF!</f>
        <v>#REF!</v>
      </c>
      <c r="M38" s="307" t="e">
        <f>+#REF!</f>
        <v>#REF!</v>
      </c>
      <c r="N38" s="307" t="e">
        <f>+#REF!</f>
        <v>#REF!</v>
      </c>
      <c r="O38" s="307" t="e">
        <f>+#REF!</f>
        <v>#REF!</v>
      </c>
      <c r="P38" s="307" t="e">
        <f>+#REF!</f>
        <v>#REF!</v>
      </c>
      <c r="Q38" s="307" t="e">
        <f>+#REF!</f>
        <v>#REF!</v>
      </c>
      <c r="R38" s="307" t="e">
        <f>+#REF!</f>
        <v>#REF!</v>
      </c>
      <c r="S38" s="307" t="e">
        <f>+#REF!</f>
        <v>#REF!</v>
      </c>
      <c r="T38" s="307" t="e">
        <f>+#REF!</f>
        <v>#REF!</v>
      </c>
      <c r="U38" s="307" t="e">
        <f>+#REF!</f>
        <v>#REF!</v>
      </c>
      <c r="V38" s="307" t="e">
        <f>+#REF!</f>
        <v>#REF!</v>
      </c>
      <c r="W38" s="307" t="e">
        <f>+#REF!</f>
        <v>#REF!</v>
      </c>
      <c r="X38" s="307" t="e">
        <f t="shared" si="9"/>
        <v>#REF!</v>
      </c>
      <c r="Y38" s="307" t="e">
        <f>+#REF!</f>
        <v>#REF!</v>
      </c>
      <c r="Z38" s="307" t="e">
        <f>+#REF!</f>
        <v>#REF!</v>
      </c>
      <c r="AA38" s="307" t="e">
        <f>+#REF!</f>
        <v>#REF!</v>
      </c>
      <c r="AB38" s="307" t="e">
        <f>+#REF!</f>
        <v>#REF!</v>
      </c>
      <c r="AC38" s="307" t="e">
        <f t="shared" si="10"/>
        <v>#REF!</v>
      </c>
      <c r="AD38" s="307" t="e">
        <f>+#REF!</f>
        <v>#REF!</v>
      </c>
      <c r="AE38" s="307" t="e">
        <f>+#REF!</f>
        <v>#REF!</v>
      </c>
      <c r="AF38" s="307" t="e">
        <f>+#REF!</f>
        <v>#REF!</v>
      </c>
      <c r="AG38" s="307" t="e">
        <f>+#REF!</f>
        <v>#REF!</v>
      </c>
      <c r="AH38" s="307" t="e">
        <f>+#REF!</f>
        <v>#REF!</v>
      </c>
      <c r="AI38" s="307"/>
      <c r="AJ38" s="307"/>
      <c r="AK38" s="307"/>
      <c r="AL38" s="307"/>
      <c r="AM38" s="307"/>
      <c r="AN38" s="307"/>
      <c r="AO38" s="307"/>
      <c r="AP38" s="265"/>
      <c r="AQ38" s="259" t="e">
        <f t="shared" si="6"/>
        <v>#REF!</v>
      </c>
      <c r="AR38" s="248" t="e">
        <f>+AQ38-#REF!</f>
        <v>#REF!</v>
      </c>
    </row>
    <row r="39" spans="1:44" s="266" customFormat="1" ht="30.75" customHeight="1">
      <c r="A39" s="263">
        <v>14</v>
      </c>
      <c r="B39" s="263">
        <v>14</v>
      </c>
      <c r="C39" s="264" t="s">
        <v>850</v>
      </c>
      <c r="D39" s="307" t="e">
        <f t="shared" si="7"/>
        <v>#REF!</v>
      </c>
      <c r="E39" s="307" t="e">
        <f>+#REF!</f>
        <v>#REF!</v>
      </c>
      <c r="F39" s="307" t="e">
        <f>+#REF!</f>
        <v>#REF!</v>
      </c>
      <c r="G39" s="307" t="e">
        <f t="shared" si="8"/>
        <v>#REF!</v>
      </c>
      <c r="H39" s="307">
        <f>+'[1]Xuat TTB cac nguon'!D33</f>
        <v>0</v>
      </c>
      <c r="I39" s="307" t="e">
        <f>+#REF!</f>
        <v>#REF!</v>
      </c>
      <c r="J39" s="307" t="e">
        <f>+#REF!</f>
        <v>#REF!</v>
      </c>
      <c r="K39" s="307" t="e">
        <f>+#REF!</f>
        <v>#REF!</v>
      </c>
      <c r="L39" s="307" t="e">
        <f>+#REF!</f>
        <v>#REF!</v>
      </c>
      <c r="M39" s="307" t="e">
        <f>+#REF!</f>
        <v>#REF!</v>
      </c>
      <c r="N39" s="307" t="e">
        <f>+#REF!</f>
        <v>#REF!</v>
      </c>
      <c r="O39" s="307" t="e">
        <f>+#REF!</f>
        <v>#REF!</v>
      </c>
      <c r="P39" s="307" t="e">
        <f>+#REF!</f>
        <v>#REF!</v>
      </c>
      <c r="Q39" s="307" t="e">
        <f>+#REF!</f>
        <v>#REF!</v>
      </c>
      <c r="R39" s="307" t="e">
        <f>+#REF!</f>
        <v>#REF!</v>
      </c>
      <c r="S39" s="307" t="e">
        <f>+#REF!</f>
        <v>#REF!</v>
      </c>
      <c r="T39" s="307" t="e">
        <f>+#REF!</f>
        <v>#REF!</v>
      </c>
      <c r="U39" s="307" t="e">
        <f>+#REF!</f>
        <v>#REF!</v>
      </c>
      <c r="V39" s="307" t="e">
        <f>+#REF!</f>
        <v>#REF!</v>
      </c>
      <c r="W39" s="307" t="e">
        <f>+#REF!</f>
        <v>#REF!</v>
      </c>
      <c r="X39" s="307" t="e">
        <f t="shared" si="9"/>
        <v>#REF!</v>
      </c>
      <c r="Y39" s="307" t="e">
        <f>+#REF!</f>
        <v>#REF!</v>
      </c>
      <c r="Z39" s="307" t="e">
        <f>+#REF!</f>
        <v>#REF!</v>
      </c>
      <c r="AA39" s="307" t="e">
        <f>+#REF!</f>
        <v>#REF!</v>
      </c>
      <c r="AB39" s="307" t="e">
        <f>+#REF!</f>
        <v>#REF!</v>
      </c>
      <c r="AC39" s="307" t="e">
        <f t="shared" si="10"/>
        <v>#REF!</v>
      </c>
      <c r="AD39" s="307" t="e">
        <f>+#REF!</f>
        <v>#REF!</v>
      </c>
      <c r="AE39" s="307" t="e">
        <f>+#REF!</f>
        <v>#REF!</v>
      </c>
      <c r="AF39" s="307" t="e">
        <f>+#REF!</f>
        <v>#REF!</v>
      </c>
      <c r="AG39" s="307" t="e">
        <f>+#REF!</f>
        <v>#REF!</v>
      </c>
      <c r="AH39" s="307" t="e">
        <f>+#REF!</f>
        <v>#REF!</v>
      </c>
      <c r="AI39" s="307"/>
      <c r="AJ39" s="307"/>
      <c r="AK39" s="307"/>
      <c r="AL39" s="307"/>
      <c r="AM39" s="307"/>
      <c r="AN39" s="307"/>
      <c r="AO39" s="307"/>
      <c r="AP39" s="265"/>
      <c r="AQ39" s="259" t="e">
        <f t="shared" si="6"/>
        <v>#REF!</v>
      </c>
      <c r="AR39" s="248" t="e">
        <f>+AQ39-#REF!</f>
        <v>#REF!</v>
      </c>
    </row>
    <row r="40" spans="1:44" s="266" customFormat="1" ht="30.75" customHeight="1">
      <c r="A40" s="263">
        <v>15</v>
      </c>
      <c r="B40" s="263">
        <v>15</v>
      </c>
      <c r="C40" s="264" t="s">
        <v>851</v>
      </c>
      <c r="D40" s="307" t="e">
        <f t="shared" si="7"/>
        <v>#REF!</v>
      </c>
      <c r="E40" s="307" t="e">
        <f>+#REF!</f>
        <v>#REF!</v>
      </c>
      <c r="F40" s="307" t="e">
        <f>+#REF!</f>
        <v>#REF!</v>
      </c>
      <c r="G40" s="307" t="e">
        <f t="shared" si="8"/>
        <v>#REF!</v>
      </c>
      <c r="H40" s="307">
        <f>+'[1]Xuat TTB cac nguon'!D34</f>
        <v>0</v>
      </c>
      <c r="I40" s="307" t="e">
        <f>+#REF!</f>
        <v>#REF!</v>
      </c>
      <c r="J40" s="307" t="e">
        <f>+#REF!</f>
        <v>#REF!</v>
      </c>
      <c r="K40" s="307" t="e">
        <f>+#REF!</f>
        <v>#REF!</v>
      </c>
      <c r="L40" s="307" t="e">
        <f>+#REF!</f>
        <v>#REF!</v>
      </c>
      <c r="M40" s="307" t="e">
        <f>+#REF!</f>
        <v>#REF!</v>
      </c>
      <c r="N40" s="307" t="e">
        <f>+#REF!</f>
        <v>#REF!</v>
      </c>
      <c r="O40" s="307" t="e">
        <f>+#REF!</f>
        <v>#REF!</v>
      </c>
      <c r="P40" s="307" t="e">
        <f>+#REF!</f>
        <v>#REF!</v>
      </c>
      <c r="Q40" s="307" t="e">
        <f>+#REF!</f>
        <v>#REF!</v>
      </c>
      <c r="R40" s="307" t="e">
        <f>+#REF!</f>
        <v>#REF!</v>
      </c>
      <c r="S40" s="307" t="e">
        <f>+#REF!</f>
        <v>#REF!</v>
      </c>
      <c r="T40" s="307" t="e">
        <f>+#REF!</f>
        <v>#REF!</v>
      </c>
      <c r="U40" s="307" t="e">
        <f>+#REF!</f>
        <v>#REF!</v>
      </c>
      <c r="V40" s="307" t="e">
        <f>+#REF!</f>
        <v>#REF!</v>
      </c>
      <c r="W40" s="307" t="e">
        <f>+#REF!</f>
        <v>#REF!</v>
      </c>
      <c r="X40" s="307" t="e">
        <f t="shared" si="9"/>
        <v>#REF!</v>
      </c>
      <c r="Y40" s="307" t="e">
        <f>+#REF!</f>
        <v>#REF!</v>
      </c>
      <c r="Z40" s="307" t="e">
        <f>+#REF!</f>
        <v>#REF!</v>
      </c>
      <c r="AA40" s="307" t="e">
        <f>+#REF!</f>
        <v>#REF!</v>
      </c>
      <c r="AB40" s="307" t="e">
        <f>+#REF!</f>
        <v>#REF!</v>
      </c>
      <c r="AC40" s="307" t="e">
        <f t="shared" si="10"/>
        <v>#REF!</v>
      </c>
      <c r="AD40" s="307" t="e">
        <f>+#REF!</f>
        <v>#REF!</v>
      </c>
      <c r="AE40" s="307" t="e">
        <f>+#REF!</f>
        <v>#REF!</v>
      </c>
      <c r="AF40" s="307" t="e">
        <f>+#REF!</f>
        <v>#REF!</v>
      </c>
      <c r="AG40" s="307" t="e">
        <f>+#REF!</f>
        <v>#REF!</v>
      </c>
      <c r="AH40" s="307" t="e">
        <f>+#REF!</f>
        <v>#REF!</v>
      </c>
      <c r="AI40" s="307"/>
      <c r="AJ40" s="307"/>
      <c r="AK40" s="307"/>
      <c r="AL40" s="307"/>
      <c r="AM40" s="307"/>
      <c r="AN40" s="307"/>
      <c r="AO40" s="307"/>
      <c r="AP40" s="265"/>
      <c r="AQ40" s="259" t="e">
        <f t="shared" si="6"/>
        <v>#REF!</v>
      </c>
      <c r="AR40" s="248" t="e">
        <f>+AQ40-#REF!</f>
        <v>#REF!</v>
      </c>
    </row>
    <row r="41" spans="1:44" s="266" customFormat="1" ht="30.75" customHeight="1">
      <c r="A41" s="263">
        <v>16</v>
      </c>
      <c r="B41" s="263">
        <v>16</v>
      </c>
      <c r="C41" s="264" t="s">
        <v>852</v>
      </c>
      <c r="D41" s="307" t="e">
        <f t="shared" si="7"/>
        <v>#REF!</v>
      </c>
      <c r="E41" s="307" t="e">
        <f>+#REF!</f>
        <v>#REF!</v>
      </c>
      <c r="F41" s="307" t="e">
        <f>+#REF!</f>
        <v>#REF!</v>
      </c>
      <c r="G41" s="307" t="e">
        <f t="shared" si="8"/>
        <v>#REF!</v>
      </c>
      <c r="H41" s="307">
        <f>+'[1]Xuat TTB cac nguon'!D35</f>
        <v>0</v>
      </c>
      <c r="I41" s="307" t="e">
        <f>+#REF!</f>
        <v>#REF!</v>
      </c>
      <c r="J41" s="307" t="e">
        <f>+#REF!</f>
        <v>#REF!</v>
      </c>
      <c r="K41" s="307" t="e">
        <f>+#REF!</f>
        <v>#REF!</v>
      </c>
      <c r="L41" s="307" t="e">
        <f>+#REF!</f>
        <v>#REF!</v>
      </c>
      <c r="M41" s="307" t="e">
        <f>+#REF!</f>
        <v>#REF!</v>
      </c>
      <c r="N41" s="307" t="e">
        <f>+#REF!</f>
        <v>#REF!</v>
      </c>
      <c r="O41" s="307" t="e">
        <f>+#REF!</f>
        <v>#REF!</v>
      </c>
      <c r="P41" s="307" t="e">
        <f>+#REF!</f>
        <v>#REF!</v>
      </c>
      <c r="Q41" s="307" t="e">
        <f>+#REF!</f>
        <v>#REF!</v>
      </c>
      <c r="R41" s="307" t="e">
        <f>+#REF!</f>
        <v>#REF!</v>
      </c>
      <c r="S41" s="307" t="e">
        <f>+#REF!</f>
        <v>#REF!</v>
      </c>
      <c r="T41" s="307" t="e">
        <f>+#REF!</f>
        <v>#REF!</v>
      </c>
      <c r="U41" s="307" t="e">
        <f>+#REF!</f>
        <v>#REF!</v>
      </c>
      <c r="V41" s="307" t="e">
        <f>+#REF!</f>
        <v>#REF!</v>
      </c>
      <c r="W41" s="307" t="e">
        <f>+#REF!</f>
        <v>#REF!</v>
      </c>
      <c r="X41" s="307" t="e">
        <f t="shared" si="9"/>
        <v>#REF!</v>
      </c>
      <c r="Y41" s="307" t="e">
        <f>+#REF!</f>
        <v>#REF!</v>
      </c>
      <c r="Z41" s="307" t="e">
        <f>+#REF!</f>
        <v>#REF!</v>
      </c>
      <c r="AA41" s="307" t="e">
        <f>+#REF!</f>
        <v>#REF!</v>
      </c>
      <c r="AB41" s="307" t="e">
        <f>+#REF!</f>
        <v>#REF!</v>
      </c>
      <c r="AC41" s="307" t="e">
        <f t="shared" si="10"/>
        <v>#REF!</v>
      </c>
      <c r="AD41" s="307" t="e">
        <f>+#REF!</f>
        <v>#REF!</v>
      </c>
      <c r="AE41" s="307" t="e">
        <f>+#REF!</f>
        <v>#REF!</v>
      </c>
      <c r="AF41" s="307" t="e">
        <f>+#REF!</f>
        <v>#REF!</v>
      </c>
      <c r="AG41" s="307" t="e">
        <f>+#REF!</f>
        <v>#REF!</v>
      </c>
      <c r="AH41" s="307" t="e">
        <f>+#REF!</f>
        <v>#REF!</v>
      </c>
      <c r="AI41" s="307"/>
      <c r="AJ41" s="307"/>
      <c r="AK41" s="307"/>
      <c r="AL41" s="307"/>
      <c r="AM41" s="307"/>
      <c r="AN41" s="307"/>
      <c r="AO41" s="307"/>
      <c r="AP41" s="265"/>
      <c r="AQ41" s="259" t="e">
        <f t="shared" si="6"/>
        <v>#REF!</v>
      </c>
      <c r="AR41" s="248" t="e">
        <f>+AQ41-#REF!</f>
        <v>#REF!</v>
      </c>
    </row>
    <row r="42" spans="1:44" s="266" customFormat="1" ht="40.5" customHeight="1">
      <c r="A42" s="263">
        <v>17</v>
      </c>
      <c r="B42" s="263">
        <v>17</v>
      </c>
      <c r="C42" s="264" t="s">
        <v>853</v>
      </c>
      <c r="D42" s="307" t="e">
        <f t="shared" si="7"/>
        <v>#REF!</v>
      </c>
      <c r="E42" s="307" t="e">
        <f>+#REF!</f>
        <v>#REF!</v>
      </c>
      <c r="F42" s="307" t="e">
        <f>+#REF!</f>
        <v>#REF!</v>
      </c>
      <c r="G42" s="307" t="e">
        <f t="shared" si="8"/>
        <v>#REF!</v>
      </c>
      <c r="H42" s="307">
        <f>+'[1]Xuat TTB cac nguon'!D36</f>
        <v>0</v>
      </c>
      <c r="I42" s="307" t="e">
        <f>+#REF!</f>
        <v>#REF!</v>
      </c>
      <c r="J42" s="307" t="e">
        <f>+#REF!</f>
        <v>#REF!</v>
      </c>
      <c r="K42" s="307" t="e">
        <f>+#REF!</f>
        <v>#REF!</v>
      </c>
      <c r="L42" s="307" t="e">
        <f>+#REF!</f>
        <v>#REF!</v>
      </c>
      <c r="M42" s="307" t="e">
        <f>+#REF!</f>
        <v>#REF!</v>
      </c>
      <c r="N42" s="307" t="e">
        <f>+#REF!</f>
        <v>#REF!</v>
      </c>
      <c r="O42" s="307" t="e">
        <f>+#REF!</f>
        <v>#REF!</v>
      </c>
      <c r="P42" s="307" t="e">
        <f>+#REF!</f>
        <v>#REF!</v>
      </c>
      <c r="Q42" s="307" t="e">
        <f>+#REF!</f>
        <v>#REF!</v>
      </c>
      <c r="R42" s="307" t="e">
        <f>+#REF!</f>
        <v>#REF!</v>
      </c>
      <c r="S42" s="307" t="e">
        <f>+#REF!</f>
        <v>#REF!</v>
      </c>
      <c r="T42" s="307" t="e">
        <f>+#REF!</f>
        <v>#REF!</v>
      </c>
      <c r="U42" s="307" t="e">
        <f>+#REF!</f>
        <v>#REF!</v>
      </c>
      <c r="V42" s="307" t="e">
        <f>+#REF!</f>
        <v>#REF!</v>
      </c>
      <c r="W42" s="307" t="e">
        <f>+#REF!</f>
        <v>#REF!</v>
      </c>
      <c r="X42" s="307" t="e">
        <f t="shared" si="9"/>
        <v>#REF!</v>
      </c>
      <c r="Y42" s="307" t="e">
        <f>+#REF!</f>
        <v>#REF!</v>
      </c>
      <c r="Z42" s="307" t="e">
        <f>+#REF!</f>
        <v>#REF!</v>
      </c>
      <c r="AA42" s="307" t="e">
        <f>+#REF!</f>
        <v>#REF!</v>
      </c>
      <c r="AB42" s="307" t="e">
        <f>+#REF!</f>
        <v>#REF!</v>
      </c>
      <c r="AC42" s="307" t="e">
        <f t="shared" si="10"/>
        <v>#REF!</v>
      </c>
      <c r="AD42" s="307" t="e">
        <f>+#REF!</f>
        <v>#REF!</v>
      </c>
      <c r="AE42" s="307" t="e">
        <f>+#REF!</f>
        <v>#REF!</v>
      </c>
      <c r="AF42" s="307" t="e">
        <f>+#REF!</f>
        <v>#REF!</v>
      </c>
      <c r="AG42" s="307" t="e">
        <f>+#REF!</f>
        <v>#REF!</v>
      </c>
      <c r="AH42" s="307" t="e">
        <f>+#REF!</f>
        <v>#REF!</v>
      </c>
      <c r="AI42" s="307"/>
      <c r="AJ42" s="307"/>
      <c r="AK42" s="307"/>
      <c r="AL42" s="307"/>
      <c r="AM42" s="307"/>
      <c r="AN42" s="307"/>
      <c r="AO42" s="307"/>
      <c r="AP42" s="265"/>
      <c r="AQ42" s="259" t="e">
        <f t="shared" si="6"/>
        <v>#REF!</v>
      </c>
      <c r="AR42" s="248" t="e">
        <f>+AQ42-#REF!</f>
        <v>#REF!</v>
      </c>
    </row>
    <row r="43" spans="1:44" s="266" customFormat="1" ht="30.75" customHeight="1">
      <c r="A43" s="263">
        <v>18</v>
      </c>
      <c r="B43" s="263">
        <v>18</v>
      </c>
      <c r="C43" s="264" t="s">
        <v>854</v>
      </c>
      <c r="D43" s="307" t="e">
        <f t="shared" si="7"/>
        <v>#REF!</v>
      </c>
      <c r="E43" s="307" t="e">
        <f>+#REF!</f>
        <v>#REF!</v>
      </c>
      <c r="F43" s="307" t="e">
        <f>+#REF!</f>
        <v>#REF!</v>
      </c>
      <c r="G43" s="307" t="e">
        <f t="shared" si="8"/>
        <v>#REF!</v>
      </c>
      <c r="H43" s="307">
        <f>+'[1]Xuat TTB cac nguon'!D37</f>
        <v>0</v>
      </c>
      <c r="I43" s="307" t="e">
        <f>+#REF!</f>
        <v>#REF!</v>
      </c>
      <c r="J43" s="307" t="e">
        <f>+#REF!</f>
        <v>#REF!</v>
      </c>
      <c r="K43" s="307" t="e">
        <f>+#REF!</f>
        <v>#REF!</v>
      </c>
      <c r="L43" s="307" t="e">
        <f>+#REF!</f>
        <v>#REF!</v>
      </c>
      <c r="M43" s="307" t="e">
        <f>+#REF!</f>
        <v>#REF!</v>
      </c>
      <c r="N43" s="307" t="e">
        <f>+#REF!</f>
        <v>#REF!</v>
      </c>
      <c r="O43" s="307" t="e">
        <f>+#REF!</f>
        <v>#REF!</v>
      </c>
      <c r="P43" s="307" t="e">
        <f>+#REF!</f>
        <v>#REF!</v>
      </c>
      <c r="Q43" s="307" t="e">
        <f>+#REF!</f>
        <v>#REF!</v>
      </c>
      <c r="R43" s="307" t="e">
        <f>+#REF!</f>
        <v>#REF!</v>
      </c>
      <c r="S43" s="307" t="e">
        <f>+#REF!</f>
        <v>#REF!</v>
      </c>
      <c r="T43" s="307" t="e">
        <f>+#REF!</f>
        <v>#REF!</v>
      </c>
      <c r="U43" s="307" t="e">
        <f>+#REF!</f>
        <v>#REF!</v>
      </c>
      <c r="V43" s="307" t="e">
        <f>+#REF!</f>
        <v>#REF!</v>
      </c>
      <c r="W43" s="307" t="e">
        <f>+#REF!</f>
        <v>#REF!</v>
      </c>
      <c r="X43" s="307" t="e">
        <f t="shared" si="9"/>
        <v>#REF!</v>
      </c>
      <c r="Y43" s="307" t="e">
        <f>+#REF!</f>
        <v>#REF!</v>
      </c>
      <c r="Z43" s="307" t="e">
        <f>+#REF!</f>
        <v>#REF!</v>
      </c>
      <c r="AA43" s="307" t="e">
        <f>+#REF!</f>
        <v>#REF!</v>
      </c>
      <c r="AB43" s="307" t="e">
        <f>+#REF!</f>
        <v>#REF!</v>
      </c>
      <c r="AC43" s="307" t="e">
        <f t="shared" si="10"/>
        <v>#REF!</v>
      </c>
      <c r="AD43" s="307" t="e">
        <f>+#REF!</f>
        <v>#REF!</v>
      </c>
      <c r="AE43" s="307" t="e">
        <f>+#REF!</f>
        <v>#REF!</v>
      </c>
      <c r="AF43" s="307" t="e">
        <f>+#REF!</f>
        <v>#REF!</v>
      </c>
      <c r="AG43" s="307" t="e">
        <f>+#REF!</f>
        <v>#REF!</v>
      </c>
      <c r="AH43" s="307" t="e">
        <f>+#REF!</f>
        <v>#REF!</v>
      </c>
      <c r="AI43" s="307"/>
      <c r="AJ43" s="307"/>
      <c r="AK43" s="307"/>
      <c r="AL43" s="307"/>
      <c r="AM43" s="307"/>
      <c r="AN43" s="307"/>
      <c r="AO43" s="307"/>
      <c r="AP43" s="265"/>
      <c r="AQ43" s="259" t="e">
        <f t="shared" si="6"/>
        <v>#REF!</v>
      </c>
      <c r="AR43" s="248" t="e">
        <f>+AQ43-#REF!</f>
        <v>#REF!</v>
      </c>
    </row>
    <row r="44" spans="1:44" s="266" customFormat="1" ht="30.75" customHeight="1">
      <c r="A44" s="263">
        <v>19</v>
      </c>
      <c r="B44" s="263">
        <v>19</v>
      </c>
      <c r="C44" s="264" t="s">
        <v>855</v>
      </c>
      <c r="D44" s="307" t="e">
        <f t="shared" si="7"/>
        <v>#REF!</v>
      </c>
      <c r="E44" s="307" t="e">
        <f>+#REF!</f>
        <v>#REF!</v>
      </c>
      <c r="F44" s="307" t="e">
        <f>+#REF!</f>
        <v>#REF!</v>
      </c>
      <c r="G44" s="307" t="e">
        <f t="shared" si="8"/>
        <v>#REF!</v>
      </c>
      <c r="H44" s="307">
        <f>+'[1]Xuat TTB cac nguon'!D38</f>
        <v>0</v>
      </c>
      <c r="I44" s="307" t="e">
        <f>+#REF!</f>
        <v>#REF!</v>
      </c>
      <c r="J44" s="307" t="e">
        <f>+#REF!</f>
        <v>#REF!</v>
      </c>
      <c r="K44" s="307" t="e">
        <f>+#REF!</f>
        <v>#REF!</v>
      </c>
      <c r="L44" s="307" t="e">
        <f>+#REF!</f>
        <v>#REF!</v>
      </c>
      <c r="M44" s="307" t="e">
        <f>+#REF!</f>
        <v>#REF!</v>
      </c>
      <c r="N44" s="307" t="e">
        <f>+#REF!</f>
        <v>#REF!</v>
      </c>
      <c r="O44" s="307" t="e">
        <f>+#REF!</f>
        <v>#REF!</v>
      </c>
      <c r="P44" s="307" t="e">
        <f>+#REF!</f>
        <v>#REF!</v>
      </c>
      <c r="Q44" s="307" t="e">
        <f>+#REF!</f>
        <v>#REF!</v>
      </c>
      <c r="R44" s="307" t="e">
        <f>+#REF!</f>
        <v>#REF!</v>
      </c>
      <c r="S44" s="307" t="e">
        <f>+#REF!</f>
        <v>#REF!</v>
      </c>
      <c r="T44" s="307" t="e">
        <f>+#REF!</f>
        <v>#REF!</v>
      </c>
      <c r="U44" s="307" t="e">
        <f>+#REF!</f>
        <v>#REF!</v>
      </c>
      <c r="V44" s="307" t="e">
        <f>+#REF!</f>
        <v>#REF!</v>
      </c>
      <c r="W44" s="307" t="e">
        <f>+#REF!</f>
        <v>#REF!</v>
      </c>
      <c r="X44" s="307" t="e">
        <f t="shared" si="9"/>
        <v>#REF!</v>
      </c>
      <c r="Y44" s="307" t="e">
        <f>+#REF!</f>
        <v>#REF!</v>
      </c>
      <c r="Z44" s="307" t="e">
        <f>+#REF!</f>
        <v>#REF!</v>
      </c>
      <c r="AA44" s="307" t="e">
        <f>+#REF!</f>
        <v>#REF!</v>
      </c>
      <c r="AB44" s="307" t="e">
        <f>+#REF!</f>
        <v>#REF!</v>
      </c>
      <c r="AC44" s="307" t="e">
        <f t="shared" si="10"/>
        <v>#REF!</v>
      </c>
      <c r="AD44" s="307" t="e">
        <f>+#REF!</f>
        <v>#REF!</v>
      </c>
      <c r="AE44" s="307" t="e">
        <f>+#REF!</f>
        <v>#REF!</v>
      </c>
      <c r="AF44" s="307" t="e">
        <f>+#REF!</f>
        <v>#REF!</v>
      </c>
      <c r="AG44" s="307" t="e">
        <f>+#REF!</f>
        <v>#REF!</v>
      </c>
      <c r="AH44" s="307" t="e">
        <f>+#REF!</f>
        <v>#REF!</v>
      </c>
      <c r="AI44" s="307"/>
      <c r="AJ44" s="307"/>
      <c r="AK44" s="307"/>
      <c r="AL44" s="307"/>
      <c r="AM44" s="307"/>
      <c r="AN44" s="307"/>
      <c r="AO44" s="307"/>
      <c r="AP44" s="265"/>
      <c r="AQ44" s="259" t="e">
        <f t="shared" si="6"/>
        <v>#REF!</v>
      </c>
      <c r="AR44" s="248" t="e">
        <f>+AQ44-#REF!</f>
        <v>#REF!</v>
      </c>
    </row>
    <row r="45" spans="1:44" s="266" customFormat="1" ht="30.75" customHeight="1">
      <c r="A45" s="263">
        <v>20</v>
      </c>
      <c r="B45" s="263">
        <v>20</v>
      </c>
      <c r="C45" s="264" t="s">
        <v>856</v>
      </c>
      <c r="D45" s="307" t="e">
        <f t="shared" si="7"/>
        <v>#REF!</v>
      </c>
      <c r="E45" s="307" t="e">
        <f>+#REF!</f>
        <v>#REF!</v>
      </c>
      <c r="F45" s="307" t="e">
        <f>+#REF!</f>
        <v>#REF!</v>
      </c>
      <c r="G45" s="307" t="e">
        <f t="shared" si="8"/>
        <v>#REF!</v>
      </c>
      <c r="H45" s="307">
        <f>+'[1]Xuat TTB cac nguon'!D39</f>
        <v>0</v>
      </c>
      <c r="I45" s="307" t="e">
        <f>+#REF!</f>
        <v>#REF!</v>
      </c>
      <c r="J45" s="307" t="e">
        <f>+#REF!</f>
        <v>#REF!</v>
      </c>
      <c r="K45" s="307" t="e">
        <f>+#REF!</f>
        <v>#REF!</v>
      </c>
      <c r="L45" s="307" t="e">
        <f>+#REF!</f>
        <v>#REF!</v>
      </c>
      <c r="M45" s="307" t="e">
        <f>+#REF!</f>
        <v>#REF!</v>
      </c>
      <c r="N45" s="307" t="e">
        <f>+#REF!</f>
        <v>#REF!</v>
      </c>
      <c r="O45" s="307" t="e">
        <f>+#REF!</f>
        <v>#REF!</v>
      </c>
      <c r="P45" s="307" t="e">
        <f>+#REF!</f>
        <v>#REF!</v>
      </c>
      <c r="Q45" s="307" t="e">
        <f>+#REF!</f>
        <v>#REF!</v>
      </c>
      <c r="R45" s="307" t="e">
        <f>+#REF!</f>
        <v>#REF!</v>
      </c>
      <c r="S45" s="307" t="e">
        <f>+#REF!</f>
        <v>#REF!</v>
      </c>
      <c r="T45" s="307" t="e">
        <f>+#REF!</f>
        <v>#REF!</v>
      </c>
      <c r="U45" s="307" t="e">
        <f>+#REF!</f>
        <v>#REF!</v>
      </c>
      <c r="V45" s="307" t="e">
        <f>+#REF!</f>
        <v>#REF!</v>
      </c>
      <c r="W45" s="307" t="e">
        <f>+#REF!</f>
        <v>#REF!</v>
      </c>
      <c r="X45" s="307" t="e">
        <f t="shared" si="9"/>
        <v>#REF!</v>
      </c>
      <c r="Y45" s="307" t="e">
        <f>+#REF!</f>
        <v>#REF!</v>
      </c>
      <c r="Z45" s="307" t="e">
        <f>+#REF!</f>
        <v>#REF!</v>
      </c>
      <c r="AA45" s="307" t="e">
        <f>+#REF!</f>
        <v>#REF!</v>
      </c>
      <c r="AB45" s="307" t="e">
        <f>+#REF!</f>
        <v>#REF!</v>
      </c>
      <c r="AC45" s="307" t="e">
        <f t="shared" si="10"/>
        <v>#REF!</v>
      </c>
      <c r="AD45" s="307" t="e">
        <f>+#REF!</f>
        <v>#REF!</v>
      </c>
      <c r="AE45" s="307" t="e">
        <f>+#REF!</f>
        <v>#REF!</v>
      </c>
      <c r="AF45" s="307" t="e">
        <f>+#REF!</f>
        <v>#REF!</v>
      </c>
      <c r="AG45" s="307" t="e">
        <f>+#REF!</f>
        <v>#REF!</v>
      </c>
      <c r="AH45" s="307" t="e">
        <f>+#REF!</f>
        <v>#REF!</v>
      </c>
      <c r="AI45" s="307"/>
      <c r="AJ45" s="307"/>
      <c r="AK45" s="307"/>
      <c r="AL45" s="307"/>
      <c r="AM45" s="307"/>
      <c r="AN45" s="307"/>
      <c r="AO45" s="307"/>
      <c r="AP45" s="265"/>
      <c r="AQ45" s="259" t="e">
        <f t="shared" si="6"/>
        <v>#REF!</v>
      </c>
      <c r="AR45" s="248" t="e">
        <f>+AQ45-#REF!</f>
        <v>#REF!</v>
      </c>
    </row>
    <row r="46" spans="1:44" s="266" customFormat="1" ht="30.75" customHeight="1">
      <c r="A46" s="263">
        <v>21</v>
      </c>
      <c r="B46" s="263">
        <v>21</v>
      </c>
      <c r="C46" s="264" t="s">
        <v>857</v>
      </c>
      <c r="D46" s="307" t="e">
        <f t="shared" si="7"/>
        <v>#REF!</v>
      </c>
      <c r="E46" s="307" t="e">
        <f>+#REF!</f>
        <v>#REF!</v>
      </c>
      <c r="F46" s="307" t="e">
        <f>+#REF!</f>
        <v>#REF!</v>
      </c>
      <c r="G46" s="307" t="e">
        <f t="shared" si="8"/>
        <v>#REF!</v>
      </c>
      <c r="H46" s="307">
        <f>+'[1]Xuat TTB cac nguon'!D40</f>
        <v>0</v>
      </c>
      <c r="I46" s="307" t="e">
        <f>+#REF!</f>
        <v>#REF!</v>
      </c>
      <c r="J46" s="307" t="e">
        <f>+#REF!</f>
        <v>#REF!</v>
      </c>
      <c r="K46" s="307" t="e">
        <f>+#REF!</f>
        <v>#REF!</v>
      </c>
      <c r="L46" s="307" t="e">
        <f>+#REF!</f>
        <v>#REF!</v>
      </c>
      <c r="M46" s="307" t="e">
        <f>+#REF!</f>
        <v>#REF!</v>
      </c>
      <c r="N46" s="307" t="e">
        <f>+#REF!</f>
        <v>#REF!</v>
      </c>
      <c r="O46" s="307" t="e">
        <f>+#REF!</f>
        <v>#REF!</v>
      </c>
      <c r="P46" s="307" t="e">
        <f>+#REF!</f>
        <v>#REF!</v>
      </c>
      <c r="Q46" s="307" t="e">
        <f>+#REF!</f>
        <v>#REF!</v>
      </c>
      <c r="R46" s="307" t="e">
        <f>+#REF!</f>
        <v>#REF!</v>
      </c>
      <c r="S46" s="307" t="e">
        <f>+#REF!</f>
        <v>#REF!</v>
      </c>
      <c r="T46" s="307" t="e">
        <f>+#REF!</f>
        <v>#REF!</v>
      </c>
      <c r="U46" s="307" t="e">
        <f>+#REF!</f>
        <v>#REF!</v>
      </c>
      <c r="V46" s="307" t="e">
        <f>+#REF!</f>
        <v>#REF!</v>
      </c>
      <c r="W46" s="307" t="e">
        <f>+#REF!</f>
        <v>#REF!</v>
      </c>
      <c r="X46" s="307" t="e">
        <f t="shared" si="9"/>
        <v>#REF!</v>
      </c>
      <c r="Y46" s="307" t="e">
        <f>+#REF!</f>
        <v>#REF!</v>
      </c>
      <c r="Z46" s="307" t="e">
        <f>+#REF!</f>
        <v>#REF!</v>
      </c>
      <c r="AA46" s="307" t="e">
        <f>+#REF!</f>
        <v>#REF!</v>
      </c>
      <c r="AB46" s="307" t="e">
        <f>+#REF!</f>
        <v>#REF!</v>
      </c>
      <c r="AC46" s="307" t="e">
        <f t="shared" si="10"/>
        <v>#REF!</v>
      </c>
      <c r="AD46" s="307" t="e">
        <f>+#REF!</f>
        <v>#REF!</v>
      </c>
      <c r="AE46" s="307" t="e">
        <f>+#REF!</f>
        <v>#REF!</v>
      </c>
      <c r="AF46" s="307" t="e">
        <f>+#REF!</f>
        <v>#REF!</v>
      </c>
      <c r="AG46" s="307" t="e">
        <f>+#REF!</f>
        <v>#REF!</v>
      </c>
      <c r="AH46" s="307" t="e">
        <f>+#REF!</f>
        <v>#REF!</v>
      </c>
      <c r="AI46" s="307"/>
      <c r="AJ46" s="307"/>
      <c r="AK46" s="307"/>
      <c r="AL46" s="307"/>
      <c r="AM46" s="307"/>
      <c r="AN46" s="307"/>
      <c r="AO46" s="307"/>
      <c r="AP46" s="265"/>
      <c r="AQ46" s="259" t="e">
        <f t="shared" si="6"/>
        <v>#REF!</v>
      </c>
      <c r="AR46" s="248" t="e">
        <f>+AQ46-#REF!</f>
        <v>#REF!</v>
      </c>
    </row>
    <row r="47" spans="1:44" s="266" customFormat="1" ht="30.75" customHeight="1">
      <c r="A47" s="263">
        <v>22</v>
      </c>
      <c r="B47" s="263">
        <v>22</v>
      </c>
      <c r="C47" s="264" t="s">
        <v>858</v>
      </c>
      <c r="D47" s="307" t="e">
        <f t="shared" si="7"/>
        <v>#REF!</v>
      </c>
      <c r="E47" s="307" t="e">
        <f>+#REF!</f>
        <v>#REF!</v>
      </c>
      <c r="F47" s="307" t="e">
        <f>+#REF!</f>
        <v>#REF!</v>
      </c>
      <c r="G47" s="307" t="e">
        <f t="shared" si="8"/>
        <v>#REF!</v>
      </c>
      <c r="H47" s="307">
        <f>+'[1]Xuat TTB cac nguon'!D41</f>
        <v>0</v>
      </c>
      <c r="I47" s="307" t="e">
        <f>+#REF!</f>
        <v>#REF!</v>
      </c>
      <c r="J47" s="307" t="e">
        <f>+#REF!</f>
        <v>#REF!</v>
      </c>
      <c r="K47" s="307" t="e">
        <f>+#REF!</f>
        <v>#REF!</v>
      </c>
      <c r="L47" s="307" t="e">
        <f>+#REF!</f>
        <v>#REF!</v>
      </c>
      <c r="M47" s="307" t="e">
        <f>+#REF!</f>
        <v>#REF!</v>
      </c>
      <c r="N47" s="307" t="e">
        <f>+#REF!</f>
        <v>#REF!</v>
      </c>
      <c r="O47" s="307" t="e">
        <f>+#REF!</f>
        <v>#REF!</v>
      </c>
      <c r="P47" s="307" t="e">
        <f>+#REF!</f>
        <v>#REF!</v>
      </c>
      <c r="Q47" s="307" t="e">
        <f>+#REF!</f>
        <v>#REF!</v>
      </c>
      <c r="R47" s="307" t="e">
        <f>+#REF!</f>
        <v>#REF!</v>
      </c>
      <c r="S47" s="307" t="e">
        <f>+#REF!</f>
        <v>#REF!</v>
      </c>
      <c r="T47" s="307" t="e">
        <f>+#REF!</f>
        <v>#REF!</v>
      </c>
      <c r="U47" s="307" t="e">
        <f>+#REF!</f>
        <v>#REF!</v>
      </c>
      <c r="V47" s="307" t="e">
        <f>+#REF!</f>
        <v>#REF!</v>
      </c>
      <c r="W47" s="307" t="e">
        <f>+#REF!</f>
        <v>#REF!</v>
      </c>
      <c r="X47" s="307" t="e">
        <f t="shared" si="9"/>
        <v>#REF!</v>
      </c>
      <c r="Y47" s="307" t="e">
        <f>+#REF!</f>
        <v>#REF!</v>
      </c>
      <c r="Z47" s="307" t="e">
        <f>+#REF!</f>
        <v>#REF!</v>
      </c>
      <c r="AA47" s="307" t="e">
        <f>+#REF!</f>
        <v>#REF!</v>
      </c>
      <c r="AB47" s="307" t="e">
        <f>+#REF!</f>
        <v>#REF!</v>
      </c>
      <c r="AC47" s="307" t="e">
        <f t="shared" si="10"/>
        <v>#REF!</v>
      </c>
      <c r="AD47" s="307" t="e">
        <f>+#REF!</f>
        <v>#REF!</v>
      </c>
      <c r="AE47" s="307" t="e">
        <f>+#REF!</f>
        <v>#REF!</v>
      </c>
      <c r="AF47" s="307" t="e">
        <f>+#REF!</f>
        <v>#REF!</v>
      </c>
      <c r="AG47" s="307" t="e">
        <f>+#REF!</f>
        <v>#REF!</v>
      </c>
      <c r="AH47" s="307" t="e">
        <f>+#REF!</f>
        <v>#REF!</v>
      </c>
      <c r="AI47" s="307"/>
      <c r="AJ47" s="307"/>
      <c r="AK47" s="307"/>
      <c r="AL47" s="307"/>
      <c r="AM47" s="307"/>
      <c r="AN47" s="307"/>
      <c r="AO47" s="307"/>
      <c r="AP47" s="265"/>
      <c r="AQ47" s="259" t="e">
        <f t="shared" si="6"/>
        <v>#REF!</v>
      </c>
      <c r="AR47" s="248" t="e">
        <f>+AQ47-#REF!</f>
        <v>#REF!</v>
      </c>
    </row>
    <row r="48" spans="1:44" s="266" customFormat="1" ht="30.75" customHeight="1">
      <c r="A48" s="263">
        <v>23</v>
      </c>
      <c r="B48" s="263">
        <v>23</v>
      </c>
      <c r="C48" s="264" t="s">
        <v>859</v>
      </c>
      <c r="D48" s="307" t="e">
        <f t="shared" si="7"/>
        <v>#REF!</v>
      </c>
      <c r="E48" s="307" t="e">
        <f>+#REF!</f>
        <v>#REF!</v>
      </c>
      <c r="F48" s="307" t="e">
        <f>+#REF!</f>
        <v>#REF!</v>
      </c>
      <c r="G48" s="307" t="e">
        <f t="shared" si="8"/>
        <v>#REF!</v>
      </c>
      <c r="H48" s="307">
        <f>+'[1]Xuat TTB cac nguon'!D42</f>
        <v>0</v>
      </c>
      <c r="I48" s="307" t="e">
        <f>+#REF!</f>
        <v>#REF!</v>
      </c>
      <c r="J48" s="307" t="e">
        <f>+#REF!</f>
        <v>#REF!</v>
      </c>
      <c r="K48" s="307" t="e">
        <f>+#REF!</f>
        <v>#REF!</v>
      </c>
      <c r="L48" s="307" t="e">
        <f>+#REF!</f>
        <v>#REF!</v>
      </c>
      <c r="M48" s="307" t="e">
        <f>+#REF!</f>
        <v>#REF!</v>
      </c>
      <c r="N48" s="307" t="e">
        <f>+#REF!</f>
        <v>#REF!</v>
      </c>
      <c r="O48" s="307" t="e">
        <f>+#REF!</f>
        <v>#REF!</v>
      </c>
      <c r="P48" s="307" t="e">
        <f>+#REF!</f>
        <v>#REF!</v>
      </c>
      <c r="Q48" s="307" t="e">
        <f>+#REF!</f>
        <v>#REF!</v>
      </c>
      <c r="R48" s="307" t="e">
        <f>+#REF!</f>
        <v>#REF!</v>
      </c>
      <c r="S48" s="307" t="e">
        <f>+#REF!</f>
        <v>#REF!</v>
      </c>
      <c r="T48" s="307" t="e">
        <f>+#REF!</f>
        <v>#REF!</v>
      </c>
      <c r="U48" s="307" t="e">
        <f>+#REF!</f>
        <v>#REF!</v>
      </c>
      <c r="V48" s="307" t="e">
        <f>+#REF!</f>
        <v>#REF!</v>
      </c>
      <c r="W48" s="307" t="e">
        <f>+#REF!</f>
        <v>#REF!</v>
      </c>
      <c r="X48" s="307" t="e">
        <f t="shared" si="9"/>
        <v>#REF!</v>
      </c>
      <c r="Y48" s="307" t="e">
        <f>+#REF!</f>
        <v>#REF!</v>
      </c>
      <c r="Z48" s="307" t="e">
        <f>+#REF!</f>
        <v>#REF!</v>
      </c>
      <c r="AA48" s="307" t="e">
        <f>+#REF!</f>
        <v>#REF!</v>
      </c>
      <c r="AB48" s="307" t="e">
        <f>+#REF!</f>
        <v>#REF!</v>
      </c>
      <c r="AC48" s="307" t="e">
        <f t="shared" si="10"/>
        <v>#REF!</v>
      </c>
      <c r="AD48" s="307" t="e">
        <f>+#REF!</f>
        <v>#REF!</v>
      </c>
      <c r="AE48" s="307" t="e">
        <f>+#REF!</f>
        <v>#REF!</v>
      </c>
      <c r="AF48" s="307" t="e">
        <f>+#REF!</f>
        <v>#REF!</v>
      </c>
      <c r="AG48" s="307" t="e">
        <f>+#REF!</f>
        <v>#REF!</v>
      </c>
      <c r="AH48" s="307" t="e">
        <f>+#REF!</f>
        <v>#REF!</v>
      </c>
      <c r="AI48" s="307"/>
      <c r="AJ48" s="307"/>
      <c r="AK48" s="307"/>
      <c r="AL48" s="307"/>
      <c r="AM48" s="307"/>
      <c r="AN48" s="307"/>
      <c r="AO48" s="307"/>
      <c r="AP48" s="265"/>
      <c r="AQ48" s="259" t="e">
        <f t="shared" si="6"/>
        <v>#REF!</v>
      </c>
      <c r="AR48" s="248" t="e">
        <f>+AQ48-#REF!</f>
        <v>#REF!</v>
      </c>
    </row>
    <row r="49" spans="1:44" s="266" customFormat="1" ht="30.75" customHeight="1">
      <c r="A49" s="263">
        <v>24</v>
      </c>
      <c r="B49" s="263">
        <v>24</v>
      </c>
      <c r="C49" s="264" t="s">
        <v>860</v>
      </c>
      <c r="D49" s="307" t="e">
        <f t="shared" si="7"/>
        <v>#REF!</v>
      </c>
      <c r="E49" s="307" t="e">
        <f>+#REF!</f>
        <v>#REF!</v>
      </c>
      <c r="F49" s="307" t="e">
        <f>+#REF!</f>
        <v>#REF!</v>
      </c>
      <c r="G49" s="307" t="e">
        <f t="shared" si="8"/>
        <v>#REF!</v>
      </c>
      <c r="H49" s="307">
        <f>+'[1]Xuat TTB cac nguon'!D43</f>
        <v>0</v>
      </c>
      <c r="I49" s="307" t="e">
        <f>+#REF!</f>
        <v>#REF!</v>
      </c>
      <c r="J49" s="307" t="e">
        <f>+#REF!</f>
        <v>#REF!</v>
      </c>
      <c r="K49" s="307" t="e">
        <f>+#REF!</f>
        <v>#REF!</v>
      </c>
      <c r="L49" s="307" t="e">
        <f>+#REF!</f>
        <v>#REF!</v>
      </c>
      <c r="M49" s="307" t="e">
        <f>+#REF!</f>
        <v>#REF!</v>
      </c>
      <c r="N49" s="307" t="e">
        <f>+#REF!</f>
        <v>#REF!</v>
      </c>
      <c r="O49" s="307" t="e">
        <f>+#REF!</f>
        <v>#REF!</v>
      </c>
      <c r="P49" s="307" t="e">
        <f>+#REF!</f>
        <v>#REF!</v>
      </c>
      <c r="Q49" s="307" t="e">
        <f>+#REF!</f>
        <v>#REF!</v>
      </c>
      <c r="R49" s="307" t="e">
        <f>+#REF!</f>
        <v>#REF!</v>
      </c>
      <c r="S49" s="307" t="e">
        <f>+#REF!</f>
        <v>#REF!</v>
      </c>
      <c r="T49" s="307" t="e">
        <f>+#REF!</f>
        <v>#REF!</v>
      </c>
      <c r="U49" s="307" t="e">
        <f>+#REF!</f>
        <v>#REF!</v>
      </c>
      <c r="V49" s="307" t="e">
        <f>+#REF!</f>
        <v>#REF!</v>
      </c>
      <c r="W49" s="307" t="e">
        <f>+#REF!</f>
        <v>#REF!</v>
      </c>
      <c r="X49" s="307" t="e">
        <f t="shared" si="9"/>
        <v>#REF!</v>
      </c>
      <c r="Y49" s="307" t="e">
        <f>+#REF!</f>
        <v>#REF!</v>
      </c>
      <c r="Z49" s="307" t="e">
        <f>+#REF!</f>
        <v>#REF!</v>
      </c>
      <c r="AA49" s="307" t="e">
        <f>+#REF!</f>
        <v>#REF!</v>
      </c>
      <c r="AB49" s="307" t="e">
        <f>+#REF!</f>
        <v>#REF!</v>
      </c>
      <c r="AC49" s="307" t="e">
        <f t="shared" si="10"/>
        <v>#REF!</v>
      </c>
      <c r="AD49" s="307" t="e">
        <f>+#REF!</f>
        <v>#REF!</v>
      </c>
      <c r="AE49" s="307" t="e">
        <f>+#REF!</f>
        <v>#REF!</v>
      </c>
      <c r="AF49" s="307" t="e">
        <f>+#REF!</f>
        <v>#REF!</v>
      </c>
      <c r="AG49" s="307" t="e">
        <f>+#REF!</f>
        <v>#REF!</v>
      </c>
      <c r="AH49" s="307" t="e">
        <f>+#REF!</f>
        <v>#REF!</v>
      </c>
      <c r="AI49" s="307"/>
      <c r="AJ49" s="307"/>
      <c r="AK49" s="307"/>
      <c r="AL49" s="307"/>
      <c r="AM49" s="307"/>
      <c r="AN49" s="307"/>
      <c r="AO49" s="307"/>
      <c r="AP49" s="265"/>
      <c r="AQ49" s="259" t="e">
        <f t="shared" si="6"/>
        <v>#REF!</v>
      </c>
      <c r="AR49" s="248" t="e">
        <f>+AQ49-#REF!</f>
        <v>#REF!</v>
      </c>
    </row>
    <row r="50" spans="1:44" s="266" customFormat="1" ht="30.75" customHeight="1">
      <c r="A50" s="263">
        <v>25</v>
      </c>
      <c r="B50" s="263">
        <v>25</v>
      </c>
      <c r="C50" s="264" t="s">
        <v>861</v>
      </c>
      <c r="D50" s="307" t="e">
        <f t="shared" si="7"/>
        <v>#REF!</v>
      </c>
      <c r="E50" s="307" t="e">
        <f>+#REF!</f>
        <v>#REF!</v>
      </c>
      <c r="F50" s="307" t="e">
        <f>+#REF!</f>
        <v>#REF!</v>
      </c>
      <c r="G50" s="307" t="e">
        <f t="shared" si="8"/>
        <v>#REF!</v>
      </c>
      <c r="H50" s="307">
        <f>+'[1]Xuat TTB cac nguon'!D44</f>
        <v>0</v>
      </c>
      <c r="I50" s="307" t="e">
        <f>+#REF!</f>
        <v>#REF!</v>
      </c>
      <c r="J50" s="307" t="e">
        <f>+#REF!</f>
        <v>#REF!</v>
      </c>
      <c r="K50" s="307" t="e">
        <f>+#REF!</f>
        <v>#REF!</v>
      </c>
      <c r="L50" s="307" t="e">
        <f>+#REF!</f>
        <v>#REF!</v>
      </c>
      <c r="M50" s="307" t="e">
        <f>+#REF!</f>
        <v>#REF!</v>
      </c>
      <c r="N50" s="307" t="e">
        <f>+#REF!</f>
        <v>#REF!</v>
      </c>
      <c r="O50" s="307" t="e">
        <f>+#REF!</f>
        <v>#REF!</v>
      </c>
      <c r="P50" s="307" t="e">
        <f>+#REF!</f>
        <v>#REF!</v>
      </c>
      <c r="Q50" s="307" t="e">
        <f>+#REF!</f>
        <v>#REF!</v>
      </c>
      <c r="R50" s="307" t="e">
        <f>+#REF!</f>
        <v>#REF!</v>
      </c>
      <c r="S50" s="307" t="e">
        <f>+#REF!</f>
        <v>#REF!</v>
      </c>
      <c r="T50" s="307" t="e">
        <f>+#REF!</f>
        <v>#REF!</v>
      </c>
      <c r="U50" s="307" t="e">
        <f>+#REF!</f>
        <v>#REF!</v>
      </c>
      <c r="V50" s="307" t="e">
        <f>+#REF!</f>
        <v>#REF!</v>
      </c>
      <c r="W50" s="307" t="e">
        <f>+#REF!</f>
        <v>#REF!</v>
      </c>
      <c r="X50" s="307" t="e">
        <f t="shared" si="9"/>
        <v>#REF!</v>
      </c>
      <c r="Y50" s="307" t="e">
        <f>+#REF!</f>
        <v>#REF!</v>
      </c>
      <c r="Z50" s="307" t="e">
        <f>+#REF!</f>
        <v>#REF!</v>
      </c>
      <c r="AA50" s="307" t="e">
        <f>+#REF!</f>
        <v>#REF!</v>
      </c>
      <c r="AB50" s="307" t="e">
        <f>+#REF!</f>
        <v>#REF!</v>
      </c>
      <c r="AC50" s="307" t="e">
        <f t="shared" si="10"/>
        <v>#REF!</v>
      </c>
      <c r="AD50" s="307" t="e">
        <f>+#REF!</f>
        <v>#REF!</v>
      </c>
      <c r="AE50" s="307" t="e">
        <f>+#REF!</f>
        <v>#REF!</v>
      </c>
      <c r="AF50" s="307" t="e">
        <f>+#REF!</f>
        <v>#REF!</v>
      </c>
      <c r="AG50" s="307" t="e">
        <f>+#REF!</f>
        <v>#REF!</v>
      </c>
      <c r="AH50" s="307" t="e">
        <f>+#REF!</f>
        <v>#REF!</v>
      </c>
      <c r="AI50" s="307"/>
      <c r="AJ50" s="307"/>
      <c r="AK50" s="307"/>
      <c r="AL50" s="307"/>
      <c r="AM50" s="307"/>
      <c r="AN50" s="307"/>
      <c r="AO50" s="307"/>
      <c r="AP50" s="265"/>
      <c r="AQ50" s="259" t="e">
        <f t="shared" si="6"/>
        <v>#REF!</v>
      </c>
      <c r="AR50" s="248" t="e">
        <f>+AQ50-#REF!</f>
        <v>#REF!</v>
      </c>
    </row>
    <row r="51" spans="1:44" s="266" customFormat="1" ht="30.75" customHeight="1">
      <c r="A51" s="263">
        <v>26</v>
      </c>
      <c r="B51" s="263">
        <v>26</v>
      </c>
      <c r="C51" s="264" t="s">
        <v>862</v>
      </c>
      <c r="D51" s="307" t="e">
        <f t="shared" si="7"/>
        <v>#REF!</v>
      </c>
      <c r="E51" s="307" t="e">
        <f>+#REF!</f>
        <v>#REF!</v>
      </c>
      <c r="F51" s="307" t="e">
        <f>+#REF!</f>
        <v>#REF!</v>
      </c>
      <c r="G51" s="307" t="e">
        <f t="shared" si="8"/>
        <v>#REF!</v>
      </c>
      <c r="H51" s="307">
        <f>+'[1]Xuat TTB cac nguon'!D45</f>
        <v>0</v>
      </c>
      <c r="I51" s="307" t="e">
        <f>+#REF!</f>
        <v>#REF!</v>
      </c>
      <c r="J51" s="307" t="e">
        <f>+#REF!</f>
        <v>#REF!</v>
      </c>
      <c r="K51" s="307" t="e">
        <f>+#REF!</f>
        <v>#REF!</v>
      </c>
      <c r="L51" s="307" t="e">
        <f>+#REF!</f>
        <v>#REF!</v>
      </c>
      <c r="M51" s="307" t="e">
        <f>+#REF!</f>
        <v>#REF!</v>
      </c>
      <c r="N51" s="307" t="e">
        <f>+#REF!</f>
        <v>#REF!</v>
      </c>
      <c r="O51" s="307" t="e">
        <f>+#REF!</f>
        <v>#REF!</v>
      </c>
      <c r="P51" s="307" t="e">
        <f>+#REF!</f>
        <v>#REF!</v>
      </c>
      <c r="Q51" s="307" t="e">
        <f>+#REF!</f>
        <v>#REF!</v>
      </c>
      <c r="R51" s="307" t="e">
        <f>+#REF!</f>
        <v>#REF!</v>
      </c>
      <c r="S51" s="307" t="e">
        <f>+#REF!</f>
        <v>#REF!</v>
      </c>
      <c r="T51" s="307" t="e">
        <f>+#REF!</f>
        <v>#REF!</v>
      </c>
      <c r="U51" s="307" t="e">
        <f>+#REF!</f>
        <v>#REF!</v>
      </c>
      <c r="V51" s="307" t="e">
        <f>+#REF!</f>
        <v>#REF!</v>
      </c>
      <c r="W51" s="307" t="e">
        <f>+#REF!</f>
        <v>#REF!</v>
      </c>
      <c r="X51" s="307" t="e">
        <f t="shared" si="9"/>
        <v>#REF!</v>
      </c>
      <c r="Y51" s="307" t="e">
        <f>+#REF!</f>
        <v>#REF!</v>
      </c>
      <c r="Z51" s="307" t="e">
        <f>+#REF!</f>
        <v>#REF!</v>
      </c>
      <c r="AA51" s="307" t="e">
        <f>+#REF!</f>
        <v>#REF!</v>
      </c>
      <c r="AB51" s="307" t="e">
        <f>+#REF!</f>
        <v>#REF!</v>
      </c>
      <c r="AC51" s="307" t="e">
        <f t="shared" si="10"/>
        <v>#REF!</v>
      </c>
      <c r="AD51" s="307" t="e">
        <f>+#REF!</f>
        <v>#REF!</v>
      </c>
      <c r="AE51" s="307" t="e">
        <f>+#REF!</f>
        <v>#REF!</v>
      </c>
      <c r="AF51" s="307" t="e">
        <f>+#REF!</f>
        <v>#REF!</v>
      </c>
      <c r="AG51" s="307" t="e">
        <f>+#REF!</f>
        <v>#REF!</v>
      </c>
      <c r="AH51" s="307" t="e">
        <f>+#REF!</f>
        <v>#REF!</v>
      </c>
      <c r="AI51" s="307"/>
      <c r="AJ51" s="307"/>
      <c r="AK51" s="307"/>
      <c r="AL51" s="307"/>
      <c r="AM51" s="307"/>
      <c r="AN51" s="307"/>
      <c r="AO51" s="307"/>
      <c r="AP51" s="265"/>
      <c r="AQ51" s="259" t="e">
        <f t="shared" si="6"/>
        <v>#REF!</v>
      </c>
      <c r="AR51" s="248" t="e">
        <f>+AQ51-#REF!</f>
        <v>#REF!</v>
      </c>
    </row>
    <row r="52" spans="1:44" s="266" customFormat="1" ht="30.75" customHeight="1">
      <c r="A52" s="263">
        <v>27</v>
      </c>
      <c r="B52" s="263">
        <v>27</v>
      </c>
      <c r="C52" s="264" t="s">
        <v>863</v>
      </c>
      <c r="D52" s="307" t="e">
        <f t="shared" si="7"/>
        <v>#REF!</v>
      </c>
      <c r="E52" s="307" t="e">
        <f>+#REF!</f>
        <v>#REF!</v>
      </c>
      <c r="F52" s="307" t="e">
        <f>+#REF!</f>
        <v>#REF!</v>
      </c>
      <c r="G52" s="307" t="e">
        <f t="shared" si="8"/>
        <v>#REF!</v>
      </c>
      <c r="H52" s="307">
        <f>+'[1]Xuat TTB cac nguon'!D46</f>
        <v>0</v>
      </c>
      <c r="I52" s="307" t="e">
        <f>+#REF!</f>
        <v>#REF!</v>
      </c>
      <c r="J52" s="307" t="e">
        <f>+#REF!</f>
        <v>#REF!</v>
      </c>
      <c r="K52" s="307" t="e">
        <f>+#REF!</f>
        <v>#REF!</v>
      </c>
      <c r="L52" s="307" t="e">
        <f>+#REF!</f>
        <v>#REF!</v>
      </c>
      <c r="M52" s="307" t="e">
        <f>+#REF!</f>
        <v>#REF!</v>
      </c>
      <c r="N52" s="307" t="e">
        <f>+#REF!</f>
        <v>#REF!</v>
      </c>
      <c r="O52" s="307" t="e">
        <f>+#REF!</f>
        <v>#REF!</v>
      </c>
      <c r="P52" s="307" t="e">
        <f>+#REF!</f>
        <v>#REF!</v>
      </c>
      <c r="Q52" s="307" t="e">
        <f>+#REF!</f>
        <v>#REF!</v>
      </c>
      <c r="R52" s="307" t="e">
        <f>+#REF!</f>
        <v>#REF!</v>
      </c>
      <c r="S52" s="307" t="e">
        <f>+#REF!</f>
        <v>#REF!</v>
      </c>
      <c r="T52" s="307" t="e">
        <f>+#REF!</f>
        <v>#REF!</v>
      </c>
      <c r="U52" s="307" t="e">
        <f>+#REF!</f>
        <v>#REF!</v>
      </c>
      <c r="V52" s="307" t="e">
        <f>+#REF!</f>
        <v>#REF!</v>
      </c>
      <c r="W52" s="307" t="e">
        <f>+#REF!</f>
        <v>#REF!</v>
      </c>
      <c r="X52" s="307" t="e">
        <f t="shared" si="9"/>
        <v>#REF!</v>
      </c>
      <c r="Y52" s="307" t="e">
        <f>+#REF!</f>
        <v>#REF!</v>
      </c>
      <c r="Z52" s="307" t="e">
        <f>+#REF!</f>
        <v>#REF!</v>
      </c>
      <c r="AA52" s="307" t="e">
        <f>+#REF!</f>
        <v>#REF!</v>
      </c>
      <c r="AB52" s="307" t="e">
        <f>+#REF!</f>
        <v>#REF!</v>
      </c>
      <c r="AC52" s="307" t="e">
        <f t="shared" si="10"/>
        <v>#REF!</v>
      </c>
      <c r="AD52" s="307" t="e">
        <f>+#REF!</f>
        <v>#REF!</v>
      </c>
      <c r="AE52" s="307" t="e">
        <f>+#REF!</f>
        <v>#REF!</v>
      </c>
      <c r="AF52" s="307" t="e">
        <f>+#REF!</f>
        <v>#REF!</v>
      </c>
      <c r="AG52" s="307" t="e">
        <f>+#REF!</f>
        <v>#REF!</v>
      </c>
      <c r="AH52" s="307" t="e">
        <f>+#REF!</f>
        <v>#REF!</v>
      </c>
      <c r="AI52" s="307"/>
      <c r="AJ52" s="307"/>
      <c r="AK52" s="307"/>
      <c r="AL52" s="307"/>
      <c r="AM52" s="307"/>
      <c r="AN52" s="307"/>
      <c r="AO52" s="307"/>
      <c r="AP52" s="265"/>
      <c r="AQ52" s="259" t="e">
        <f t="shared" si="6"/>
        <v>#REF!</v>
      </c>
      <c r="AR52" s="248" t="e">
        <f>+AQ52-#REF!</f>
        <v>#REF!</v>
      </c>
    </row>
    <row r="53" spans="1:44" s="266" customFormat="1" ht="30.75" customHeight="1">
      <c r="A53" s="263">
        <v>28</v>
      </c>
      <c r="B53" s="263">
        <v>28</v>
      </c>
      <c r="C53" s="264" t="s">
        <v>864</v>
      </c>
      <c r="D53" s="307" t="e">
        <f t="shared" si="7"/>
        <v>#REF!</v>
      </c>
      <c r="E53" s="307" t="e">
        <f>+#REF!</f>
        <v>#REF!</v>
      </c>
      <c r="F53" s="307" t="e">
        <f>+#REF!</f>
        <v>#REF!</v>
      </c>
      <c r="G53" s="307" t="e">
        <f t="shared" si="8"/>
        <v>#REF!</v>
      </c>
      <c r="H53" s="307">
        <f>+'[1]Xuat TTB cac nguon'!D47</f>
        <v>0</v>
      </c>
      <c r="I53" s="307" t="e">
        <f>+#REF!</f>
        <v>#REF!</v>
      </c>
      <c r="J53" s="307" t="e">
        <f>+#REF!</f>
        <v>#REF!</v>
      </c>
      <c r="K53" s="307" t="e">
        <f>+#REF!</f>
        <v>#REF!</v>
      </c>
      <c r="L53" s="307" t="e">
        <f>+#REF!</f>
        <v>#REF!</v>
      </c>
      <c r="M53" s="307" t="e">
        <f>+#REF!</f>
        <v>#REF!</v>
      </c>
      <c r="N53" s="307" t="e">
        <f>+#REF!</f>
        <v>#REF!</v>
      </c>
      <c r="O53" s="307" t="e">
        <f>+#REF!</f>
        <v>#REF!</v>
      </c>
      <c r="P53" s="307" t="e">
        <f>+#REF!</f>
        <v>#REF!</v>
      </c>
      <c r="Q53" s="307" t="e">
        <f>+#REF!</f>
        <v>#REF!</v>
      </c>
      <c r="R53" s="307" t="e">
        <f>+#REF!</f>
        <v>#REF!</v>
      </c>
      <c r="S53" s="307" t="e">
        <f>+#REF!</f>
        <v>#REF!</v>
      </c>
      <c r="T53" s="307" t="e">
        <f>+#REF!</f>
        <v>#REF!</v>
      </c>
      <c r="U53" s="307" t="e">
        <f>+#REF!</f>
        <v>#REF!</v>
      </c>
      <c r="V53" s="307" t="e">
        <f>+#REF!</f>
        <v>#REF!</v>
      </c>
      <c r="W53" s="307" t="e">
        <f>+#REF!</f>
        <v>#REF!</v>
      </c>
      <c r="X53" s="307" t="e">
        <f t="shared" si="9"/>
        <v>#REF!</v>
      </c>
      <c r="Y53" s="307" t="e">
        <f>+#REF!</f>
        <v>#REF!</v>
      </c>
      <c r="Z53" s="307" t="e">
        <f>+#REF!</f>
        <v>#REF!</v>
      </c>
      <c r="AA53" s="307" t="e">
        <f>+#REF!</f>
        <v>#REF!</v>
      </c>
      <c r="AB53" s="307" t="e">
        <f>+#REF!</f>
        <v>#REF!</v>
      </c>
      <c r="AC53" s="307" t="e">
        <f t="shared" si="10"/>
        <v>#REF!</v>
      </c>
      <c r="AD53" s="307" t="e">
        <f>+#REF!</f>
        <v>#REF!</v>
      </c>
      <c r="AE53" s="307" t="e">
        <f>+#REF!</f>
        <v>#REF!</v>
      </c>
      <c r="AF53" s="307" t="e">
        <f>+#REF!</f>
        <v>#REF!</v>
      </c>
      <c r="AG53" s="307" t="e">
        <f>+#REF!</f>
        <v>#REF!</v>
      </c>
      <c r="AH53" s="307" t="e">
        <f>+#REF!</f>
        <v>#REF!</v>
      </c>
      <c r="AI53" s="307"/>
      <c r="AJ53" s="307"/>
      <c r="AK53" s="307"/>
      <c r="AL53" s="307"/>
      <c r="AM53" s="307"/>
      <c r="AN53" s="307"/>
      <c r="AO53" s="307"/>
      <c r="AP53" s="265"/>
      <c r="AQ53" s="259" t="e">
        <f t="shared" si="6"/>
        <v>#REF!</v>
      </c>
      <c r="AR53" s="248" t="e">
        <f>+AQ53-#REF!</f>
        <v>#REF!</v>
      </c>
    </row>
    <row r="54" spans="1:44" s="266" customFormat="1" ht="30.75" customHeight="1">
      <c r="A54" s="263">
        <v>29</v>
      </c>
      <c r="B54" s="263">
        <v>29</v>
      </c>
      <c r="C54" s="264" t="s">
        <v>865</v>
      </c>
      <c r="D54" s="307" t="e">
        <f t="shared" si="7"/>
        <v>#REF!</v>
      </c>
      <c r="E54" s="307" t="e">
        <f>+#REF!</f>
        <v>#REF!</v>
      </c>
      <c r="F54" s="307" t="e">
        <f>+#REF!</f>
        <v>#REF!</v>
      </c>
      <c r="G54" s="307" t="e">
        <f t="shared" si="8"/>
        <v>#REF!</v>
      </c>
      <c r="H54" s="307">
        <f>+'[1]Xuat TTB cac nguon'!D48</f>
        <v>0</v>
      </c>
      <c r="I54" s="307" t="e">
        <f>+#REF!</f>
        <v>#REF!</v>
      </c>
      <c r="J54" s="307" t="e">
        <f>+#REF!</f>
        <v>#REF!</v>
      </c>
      <c r="K54" s="307" t="e">
        <f>+#REF!</f>
        <v>#REF!</v>
      </c>
      <c r="L54" s="307" t="e">
        <f>+#REF!</f>
        <v>#REF!</v>
      </c>
      <c r="M54" s="307" t="e">
        <f>+#REF!</f>
        <v>#REF!</v>
      </c>
      <c r="N54" s="307" t="e">
        <f>+#REF!</f>
        <v>#REF!</v>
      </c>
      <c r="O54" s="307" t="e">
        <f>+#REF!</f>
        <v>#REF!</v>
      </c>
      <c r="P54" s="307" t="e">
        <f>+#REF!</f>
        <v>#REF!</v>
      </c>
      <c r="Q54" s="307" t="e">
        <f>+#REF!</f>
        <v>#REF!</v>
      </c>
      <c r="R54" s="307" t="e">
        <f>+#REF!</f>
        <v>#REF!</v>
      </c>
      <c r="S54" s="307" t="e">
        <f>+#REF!</f>
        <v>#REF!</v>
      </c>
      <c r="T54" s="307" t="e">
        <f>+#REF!</f>
        <v>#REF!</v>
      </c>
      <c r="U54" s="307" t="e">
        <f>+#REF!</f>
        <v>#REF!</v>
      </c>
      <c r="V54" s="307" t="e">
        <f>+#REF!</f>
        <v>#REF!</v>
      </c>
      <c r="W54" s="307" t="e">
        <f>+#REF!</f>
        <v>#REF!</v>
      </c>
      <c r="X54" s="307" t="e">
        <f t="shared" si="9"/>
        <v>#REF!</v>
      </c>
      <c r="Y54" s="307" t="e">
        <f>+#REF!</f>
        <v>#REF!</v>
      </c>
      <c r="Z54" s="307" t="e">
        <f>+#REF!</f>
        <v>#REF!</v>
      </c>
      <c r="AA54" s="307" t="e">
        <f>+#REF!</f>
        <v>#REF!</v>
      </c>
      <c r="AB54" s="307" t="e">
        <f>+#REF!</f>
        <v>#REF!</v>
      </c>
      <c r="AC54" s="307" t="e">
        <f t="shared" si="10"/>
        <v>#REF!</v>
      </c>
      <c r="AD54" s="307" t="e">
        <f>+#REF!</f>
        <v>#REF!</v>
      </c>
      <c r="AE54" s="307" t="e">
        <f>+#REF!</f>
        <v>#REF!</v>
      </c>
      <c r="AF54" s="307" t="e">
        <f>+#REF!</f>
        <v>#REF!</v>
      </c>
      <c r="AG54" s="307" t="e">
        <f>+#REF!</f>
        <v>#REF!</v>
      </c>
      <c r="AH54" s="307" t="e">
        <f>+#REF!</f>
        <v>#REF!</v>
      </c>
      <c r="AI54" s="307"/>
      <c r="AJ54" s="307"/>
      <c r="AK54" s="307"/>
      <c r="AL54" s="307"/>
      <c r="AM54" s="307"/>
      <c r="AN54" s="307"/>
      <c r="AO54" s="307"/>
      <c r="AP54" s="265"/>
      <c r="AQ54" s="259" t="e">
        <f t="shared" si="6"/>
        <v>#REF!</v>
      </c>
      <c r="AR54" s="248" t="e">
        <f>+AQ54-#REF!</f>
        <v>#REF!</v>
      </c>
    </row>
    <row r="55" spans="1:44" s="266" customFormat="1" ht="30.75" customHeight="1">
      <c r="A55" s="263">
        <v>30</v>
      </c>
      <c r="B55" s="263">
        <v>30</v>
      </c>
      <c r="C55" s="264" t="s">
        <v>866</v>
      </c>
      <c r="D55" s="307" t="e">
        <f t="shared" si="7"/>
        <v>#REF!</v>
      </c>
      <c r="E55" s="307" t="e">
        <f>+#REF!</f>
        <v>#REF!</v>
      </c>
      <c r="F55" s="307" t="e">
        <f>+#REF!</f>
        <v>#REF!</v>
      </c>
      <c r="G55" s="307" t="e">
        <f t="shared" si="8"/>
        <v>#REF!</v>
      </c>
      <c r="H55" s="307">
        <f>+'[1]Xuat TTB cac nguon'!D49</f>
        <v>0</v>
      </c>
      <c r="I55" s="307" t="e">
        <f>+#REF!</f>
        <v>#REF!</v>
      </c>
      <c r="J55" s="307" t="e">
        <f>+#REF!</f>
        <v>#REF!</v>
      </c>
      <c r="K55" s="307" t="e">
        <f>+#REF!</f>
        <v>#REF!</v>
      </c>
      <c r="L55" s="307" t="e">
        <f>+#REF!</f>
        <v>#REF!</v>
      </c>
      <c r="M55" s="307" t="e">
        <f>+#REF!</f>
        <v>#REF!</v>
      </c>
      <c r="N55" s="307" t="e">
        <f>+#REF!</f>
        <v>#REF!</v>
      </c>
      <c r="O55" s="307" t="e">
        <f>+#REF!</f>
        <v>#REF!</v>
      </c>
      <c r="P55" s="307" t="e">
        <f>+#REF!</f>
        <v>#REF!</v>
      </c>
      <c r="Q55" s="307" t="e">
        <f>+#REF!</f>
        <v>#REF!</v>
      </c>
      <c r="R55" s="307" t="e">
        <f>+#REF!</f>
        <v>#REF!</v>
      </c>
      <c r="S55" s="307" t="e">
        <f>+#REF!</f>
        <v>#REF!</v>
      </c>
      <c r="T55" s="307" t="e">
        <f>+#REF!</f>
        <v>#REF!</v>
      </c>
      <c r="U55" s="307" t="e">
        <f>+#REF!</f>
        <v>#REF!</v>
      </c>
      <c r="V55" s="307" t="e">
        <f>+#REF!</f>
        <v>#REF!</v>
      </c>
      <c r="W55" s="307" t="e">
        <f>+#REF!</f>
        <v>#REF!</v>
      </c>
      <c r="X55" s="307" t="e">
        <f t="shared" si="9"/>
        <v>#REF!</v>
      </c>
      <c r="Y55" s="307" t="e">
        <f>+#REF!</f>
        <v>#REF!</v>
      </c>
      <c r="Z55" s="307" t="e">
        <f>+#REF!</f>
        <v>#REF!</v>
      </c>
      <c r="AA55" s="307" t="e">
        <f>+#REF!</f>
        <v>#REF!</v>
      </c>
      <c r="AB55" s="307" t="e">
        <f>+#REF!</f>
        <v>#REF!</v>
      </c>
      <c r="AC55" s="307" t="e">
        <f t="shared" si="10"/>
        <v>#REF!</v>
      </c>
      <c r="AD55" s="307" t="e">
        <f>+#REF!</f>
        <v>#REF!</v>
      </c>
      <c r="AE55" s="307" t="e">
        <f>+#REF!</f>
        <v>#REF!</v>
      </c>
      <c r="AF55" s="307" t="e">
        <f>+#REF!</f>
        <v>#REF!</v>
      </c>
      <c r="AG55" s="307" t="e">
        <f>+#REF!</f>
        <v>#REF!</v>
      </c>
      <c r="AH55" s="307" t="e">
        <f>+#REF!</f>
        <v>#REF!</v>
      </c>
      <c r="AI55" s="307"/>
      <c r="AJ55" s="307"/>
      <c r="AK55" s="307"/>
      <c r="AL55" s="307"/>
      <c r="AM55" s="307"/>
      <c r="AN55" s="307"/>
      <c r="AO55" s="307"/>
      <c r="AP55" s="265"/>
      <c r="AQ55" s="259" t="e">
        <f t="shared" si="6"/>
        <v>#REF!</v>
      </c>
      <c r="AR55" s="248" t="e">
        <f>+AQ55-#REF!</f>
        <v>#REF!</v>
      </c>
    </row>
    <row r="56" spans="1:44" s="266" customFormat="1" ht="30.75" customHeight="1">
      <c r="A56" s="263">
        <v>31</v>
      </c>
      <c r="B56" s="263">
        <v>31</v>
      </c>
      <c r="C56" s="264" t="s">
        <v>465</v>
      </c>
      <c r="D56" s="307" t="e">
        <f t="shared" si="7"/>
        <v>#REF!</v>
      </c>
      <c r="E56" s="307" t="e">
        <f>+#REF!</f>
        <v>#REF!</v>
      </c>
      <c r="F56" s="307" t="e">
        <f>+#REF!</f>
        <v>#REF!</v>
      </c>
      <c r="G56" s="307" t="e">
        <f t="shared" si="8"/>
        <v>#REF!</v>
      </c>
      <c r="H56" s="307">
        <f>+'[1]Xuat TTB cac nguon'!D50</f>
        <v>0</v>
      </c>
      <c r="I56" s="307" t="e">
        <f>+#REF!</f>
        <v>#REF!</v>
      </c>
      <c r="J56" s="307" t="e">
        <f>+#REF!</f>
        <v>#REF!</v>
      </c>
      <c r="K56" s="307" t="e">
        <f>+#REF!</f>
        <v>#REF!</v>
      </c>
      <c r="L56" s="307" t="e">
        <f>+#REF!</f>
        <v>#REF!</v>
      </c>
      <c r="M56" s="307" t="e">
        <f>+#REF!</f>
        <v>#REF!</v>
      </c>
      <c r="N56" s="307" t="e">
        <f>+#REF!</f>
        <v>#REF!</v>
      </c>
      <c r="O56" s="307" t="e">
        <f>+#REF!</f>
        <v>#REF!</v>
      </c>
      <c r="P56" s="307" t="e">
        <f>+#REF!</f>
        <v>#REF!</v>
      </c>
      <c r="Q56" s="307" t="e">
        <f>+#REF!</f>
        <v>#REF!</v>
      </c>
      <c r="R56" s="307" t="e">
        <f>+#REF!</f>
        <v>#REF!</v>
      </c>
      <c r="S56" s="307" t="e">
        <f>+#REF!</f>
        <v>#REF!</v>
      </c>
      <c r="T56" s="307" t="e">
        <f>+#REF!</f>
        <v>#REF!</v>
      </c>
      <c r="U56" s="307" t="e">
        <f>+#REF!</f>
        <v>#REF!</v>
      </c>
      <c r="V56" s="307" t="e">
        <f>+#REF!</f>
        <v>#REF!</v>
      </c>
      <c r="W56" s="307" t="e">
        <f>+#REF!</f>
        <v>#REF!</v>
      </c>
      <c r="X56" s="307" t="e">
        <f t="shared" si="9"/>
        <v>#REF!</v>
      </c>
      <c r="Y56" s="307" t="e">
        <f>+#REF!</f>
        <v>#REF!</v>
      </c>
      <c r="Z56" s="307" t="e">
        <f>+#REF!</f>
        <v>#REF!</v>
      </c>
      <c r="AA56" s="307" t="e">
        <f>+#REF!</f>
        <v>#REF!</v>
      </c>
      <c r="AB56" s="307" t="e">
        <f>+#REF!</f>
        <v>#REF!</v>
      </c>
      <c r="AC56" s="307" t="e">
        <f t="shared" si="10"/>
        <v>#REF!</v>
      </c>
      <c r="AD56" s="307" t="e">
        <f>+#REF!</f>
        <v>#REF!</v>
      </c>
      <c r="AE56" s="307" t="e">
        <f>+#REF!</f>
        <v>#REF!</v>
      </c>
      <c r="AF56" s="307" t="e">
        <f>+#REF!</f>
        <v>#REF!</v>
      </c>
      <c r="AG56" s="307" t="e">
        <f>+#REF!</f>
        <v>#REF!</v>
      </c>
      <c r="AH56" s="307" t="e">
        <f>+#REF!</f>
        <v>#REF!</v>
      </c>
      <c r="AI56" s="307"/>
      <c r="AJ56" s="307"/>
      <c r="AK56" s="307"/>
      <c r="AL56" s="307"/>
      <c r="AM56" s="307"/>
      <c r="AN56" s="307"/>
      <c r="AO56" s="307"/>
      <c r="AP56" s="265"/>
      <c r="AQ56" s="259" t="e">
        <f t="shared" si="6"/>
        <v>#REF!</v>
      </c>
      <c r="AR56" s="248" t="e">
        <f>+AQ56-#REF!</f>
        <v>#REF!</v>
      </c>
    </row>
    <row r="57" spans="1:44" s="248" customFormat="1" ht="30.75" customHeight="1">
      <c r="A57" s="260" t="s">
        <v>407</v>
      </c>
      <c r="B57" s="260" t="s">
        <v>407</v>
      </c>
      <c r="C57" s="261" t="s">
        <v>867</v>
      </c>
      <c r="D57" s="306" t="e">
        <f>SUM(D58:D120)</f>
        <v>#REF!</v>
      </c>
      <c r="E57" s="306" t="e">
        <f t="shared" ref="E57:AN57" si="11">SUM(E58:E120)</f>
        <v>#REF!</v>
      </c>
      <c r="F57" s="306" t="e">
        <f t="shared" si="11"/>
        <v>#REF!</v>
      </c>
      <c r="G57" s="306" t="e">
        <f t="shared" si="11"/>
        <v>#REF!</v>
      </c>
      <c r="H57" s="306">
        <f t="shared" si="11"/>
        <v>0</v>
      </c>
      <c r="I57" s="306" t="e">
        <f t="shared" si="11"/>
        <v>#REF!</v>
      </c>
      <c r="J57" s="306" t="e">
        <f t="shared" si="11"/>
        <v>#REF!</v>
      </c>
      <c r="K57" s="306" t="e">
        <f t="shared" si="11"/>
        <v>#REF!</v>
      </c>
      <c r="L57" s="306" t="e">
        <f t="shared" si="11"/>
        <v>#REF!</v>
      </c>
      <c r="M57" s="306" t="e">
        <f t="shared" si="11"/>
        <v>#REF!</v>
      </c>
      <c r="N57" s="306" t="e">
        <f t="shared" si="11"/>
        <v>#REF!</v>
      </c>
      <c r="O57" s="306" t="e">
        <f t="shared" si="11"/>
        <v>#REF!</v>
      </c>
      <c r="P57" s="306" t="e">
        <f t="shared" si="11"/>
        <v>#REF!</v>
      </c>
      <c r="Q57" s="306" t="e">
        <f t="shared" si="11"/>
        <v>#REF!</v>
      </c>
      <c r="R57" s="306" t="e">
        <f t="shared" si="11"/>
        <v>#REF!</v>
      </c>
      <c r="S57" s="306" t="e">
        <f t="shared" si="11"/>
        <v>#REF!</v>
      </c>
      <c r="T57" s="306" t="e">
        <f t="shared" si="11"/>
        <v>#REF!</v>
      </c>
      <c r="U57" s="306" t="e">
        <f t="shared" si="11"/>
        <v>#REF!</v>
      </c>
      <c r="V57" s="306" t="e">
        <f t="shared" si="11"/>
        <v>#REF!</v>
      </c>
      <c r="W57" s="306" t="e">
        <f t="shared" si="11"/>
        <v>#REF!</v>
      </c>
      <c r="X57" s="306" t="e">
        <f t="shared" si="11"/>
        <v>#REF!</v>
      </c>
      <c r="Y57" s="306">
        <f t="shared" si="11"/>
        <v>826310</v>
      </c>
      <c r="Z57" s="306" t="e">
        <f t="shared" si="11"/>
        <v>#REF!</v>
      </c>
      <c r="AA57" s="306" t="e">
        <f t="shared" si="11"/>
        <v>#REF!</v>
      </c>
      <c r="AB57" s="306">
        <f t="shared" si="11"/>
        <v>3840</v>
      </c>
      <c r="AC57" s="306" t="e">
        <f t="shared" si="11"/>
        <v>#REF!</v>
      </c>
      <c r="AD57" s="306" t="e">
        <f t="shared" si="11"/>
        <v>#REF!</v>
      </c>
      <c r="AE57" s="306" t="e">
        <f t="shared" si="11"/>
        <v>#REF!</v>
      </c>
      <c r="AF57" s="306" t="e">
        <f t="shared" si="11"/>
        <v>#REF!</v>
      </c>
      <c r="AG57" s="306" t="e">
        <f t="shared" si="11"/>
        <v>#REF!</v>
      </c>
      <c r="AH57" s="306" t="e">
        <f t="shared" si="11"/>
        <v>#REF!</v>
      </c>
      <c r="AI57" s="306">
        <f t="shared" si="11"/>
        <v>0</v>
      </c>
      <c r="AJ57" s="306">
        <f t="shared" si="11"/>
        <v>0</v>
      </c>
      <c r="AK57" s="306">
        <f t="shared" si="11"/>
        <v>0</v>
      </c>
      <c r="AL57" s="306">
        <f t="shared" si="11"/>
        <v>0</v>
      </c>
      <c r="AM57" s="306">
        <f t="shared" si="11"/>
        <v>0</v>
      </c>
      <c r="AN57" s="306">
        <f t="shared" si="11"/>
        <v>0</v>
      </c>
      <c r="AO57" s="306"/>
      <c r="AP57" s="262"/>
      <c r="AQ57" s="259" t="e">
        <f t="shared" si="6"/>
        <v>#REF!</v>
      </c>
      <c r="AR57" s="248" t="e">
        <f>+AQ57-#REF!</f>
        <v>#REF!</v>
      </c>
    </row>
    <row r="58" spans="1:44" ht="30.75" customHeight="1">
      <c r="A58" s="263">
        <v>1</v>
      </c>
      <c r="B58" s="263">
        <v>1</v>
      </c>
      <c r="C58" s="264" t="s">
        <v>761</v>
      </c>
      <c r="D58" s="307" t="e">
        <f t="shared" si="7"/>
        <v>#REF!</v>
      </c>
      <c r="E58" s="307" t="e">
        <f>+#REF!</f>
        <v>#REF!</v>
      </c>
      <c r="F58" s="307" t="e">
        <f>+#REF!</f>
        <v>#REF!</v>
      </c>
      <c r="G58" s="307" t="e">
        <f t="shared" ref="G58:G120" si="12">SUM(H58:W58)</f>
        <v>#REF!</v>
      </c>
      <c r="H58" s="307">
        <f>+'[1]Xuat TTB cac nguon'!D52</f>
        <v>0</v>
      </c>
      <c r="I58" s="307" t="e">
        <f>+#REF!</f>
        <v>#REF!</v>
      </c>
      <c r="J58" s="307" t="e">
        <f>+#REF!</f>
        <v>#REF!</v>
      </c>
      <c r="K58" s="307" t="e">
        <f>+#REF!</f>
        <v>#REF!</v>
      </c>
      <c r="L58" s="307" t="e">
        <f>+#REF!</f>
        <v>#REF!</v>
      </c>
      <c r="M58" s="307" t="e">
        <f>+#REF!</f>
        <v>#REF!</v>
      </c>
      <c r="N58" s="307" t="e">
        <f>+#REF!</f>
        <v>#REF!</v>
      </c>
      <c r="O58" s="307" t="e">
        <f>+#REF!</f>
        <v>#REF!</v>
      </c>
      <c r="P58" s="307" t="e">
        <f>+#REF!</f>
        <v>#REF!</v>
      </c>
      <c r="Q58" s="307" t="e">
        <f>+#REF!</f>
        <v>#REF!</v>
      </c>
      <c r="R58" s="307" t="e">
        <f>+#REF!</f>
        <v>#REF!</v>
      </c>
      <c r="S58" s="307" t="e">
        <f>+#REF!</f>
        <v>#REF!</v>
      </c>
      <c r="T58" s="307" t="e">
        <f>+#REF!</f>
        <v>#REF!</v>
      </c>
      <c r="U58" s="307" t="e">
        <f>+#REF!</f>
        <v>#REF!</v>
      </c>
      <c r="V58" s="307" t="e">
        <f>+#REF!</f>
        <v>#REF!</v>
      </c>
      <c r="W58" s="307" t="e">
        <f>+#REF!</f>
        <v>#REF!</v>
      </c>
      <c r="X58" s="307" t="e">
        <f t="shared" si="9"/>
        <v>#REF!</v>
      </c>
      <c r="Y58" s="307">
        <f>+'PL2. Tổng hợp SL cấp Remdesivir'!C113</f>
        <v>4132</v>
      </c>
      <c r="Z58" s="307" t="e">
        <f>+#REF!</f>
        <v>#REF!</v>
      </c>
      <c r="AA58" s="307" t="e">
        <f>+#REF!</f>
        <v>#REF!</v>
      </c>
      <c r="AB58" s="307">
        <f>+'PL1. Tổng hợp SL cấp kháng thể'!C107</f>
        <v>70</v>
      </c>
      <c r="AC58" s="307" t="e">
        <f t="shared" ref="AC58:AC120" si="13">SUM(AD58:AN58)</f>
        <v>#REF!</v>
      </c>
      <c r="AD58" s="307" t="e">
        <f>+#REF!</f>
        <v>#REF!</v>
      </c>
      <c r="AE58" s="307" t="e">
        <f>+#REF!</f>
        <v>#REF!</v>
      </c>
      <c r="AF58" s="307" t="e">
        <f>+#REF!</f>
        <v>#REF!</v>
      </c>
      <c r="AG58" s="307" t="e">
        <f>+#REF!</f>
        <v>#REF!</v>
      </c>
      <c r="AH58" s="307" t="e">
        <f>+#REF!</f>
        <v>#REF!</v>
      </c>
      <c r="AI58" s="307"/>
      <c r="AJ58" s="307"/>
      <c r="AK58" s="307"/>
      <c r="AL58" s="307"/>
      <c r="AM58" s="307"/>
      <c r="AN58" s="307"/>
      <c r="AO58" s="307"/>
      <c r="AP58" s="265"/>
      <c r="AQ58" s="259" t="e">
        <f t="shared" si="6"/>
        <v>#REF!</v>
      </c>
      <c r="AR58" s="248" t="e">
        <f>+AQ58-#REF!</f>
        <v>#REF!</v>
      </c>
    </row>
    <row r="59" spans="1:44" ht="30.75" customHeight="1">
      <c r="A59" s="263">
        <v>2</v>
      </c>
      <c r="B59" s="263">
        <v>2</v>
      </c>
      <c r="C59" s="264" t="s">
        <v>868</v>
      </c>
      <c r="D59" s="307" t="e">
        <f t="shared" si="7"/>
        <v>#REF!</v>
      </c>
      <c r="E59" s="307" t="e">
        <f>+#REF!</f>
        <v>#REF!</v>
      </c>
      <c r="F59" s="307" t="e">
        <f>+#REF!</f>
        <v>#REF!</v>
      </c>
      <c r="G59" s="307" t="e">
        <f t="shared" si="12"/>
        <v>#REF!</v>
      </c>
      <c r="H59" s="307">
        <f>+'[1]Xuat TTB cac nguon'!D53</f>
        <v>0</v>
      </c>
      <c r="I59" s="307" t="e">
        <f>+#REF!</f>
        <v>#REF!</v>
      </c>
      <c r="J59" s="307" t="e">
        <f>+#REF!</f>
        <v>#REF!</v>
      </c>
      <c r="K59" s="307" t="e">
        <f>+#REF!</f>
        <v>#REF!</v>
      </c>
      <c r="L59" s="307" t="e">
        <f>+#REF!</f>
        <v>#REF!</v>
      </c>
      <c r="M59" s="307" t="e">
        <f>+#REF!</f>
        <v>#REF!</v>
      </c>
      <c r="N59" s="307" t="e">
        <f>+#REF!</f>
        <v>#REF!</v>
      </c>
      <c r="O59" s="307" t="e">
        <f>+#REF!</f>
        <v>#REF!</v>
      </c>
      <c r="P59" s="307" t="e">
        <f>+#REF!</f>
        <v>#REF!</v>
      </c>
      <c r="Q59" s="307" t="e">
        <f>+#REF!</f>
        <v>#REF!</v>
      </c>
      <c r="R59" s="307" t="e">
        <f>+#REF!</f>
        <v>#REF!</v>
      </c>
      <c r="S59" s="307" t="e">
        <f>+#REF!</f>
        <v>#REF!</v>
      </c>
      <c r="T59" s="307" t="e">
        <f>+#REF!</f>
        <v>#REF!</v>
      </c>
      <c r="U59" s="307" t="e">
        <f>+#REF!</f>
        <v>#REF!</v>
      </c>
      <c r="V59" s="307" t="e">
        <f>+#REF!</f>
        <v>#REF!</v>
      </c>
      <c r="W59" s="307" t="e">
        <f>+#REF!</f>
        <v>#REF!</v>
      </c>
      <c r="X59" s="307" t="e">
        <f t="shared" si="9"/>
        <v>#REF!</v>
      </c>
      <c r="Y59" s="307">
        <f>+'PL2. Tổng hợp SL cấp Remdesivir'!C105</f>
        <v>5000</v>
      </c>
      <c r="Z59" s="307" t="e">
        <f>+#REF!</f>
        <v>#REF!</v>
      </c>
      <c r="AA59" s="307" t="e">
        <f>+#REF!</f>
        <v>#REF!</v>
      </c>
      <c r="AB59" s="307">
        <f>+'PL1. Tổng hợp SL cấp kháng thể'!C99</f>
        <v>30</v>
      </c>
      <c r="AC59" s="307" t="e">
        <f t="shared" si="13"/>
        <v>#REF!</v>
      </c>
      <c r="AD59" s="307" t="e">
        <f>+#REF!</f>
        <v>#REF!</v>
      </c>
      <c r="AE59" s="307" t="e">
        <f>+#REF!</f>
        <v>#REF!</v>
      </c>
      <c r="AF59" s="307" t="e">
        <f>+#REF!</f>
        <v>#REF!</v>
      </c>
      <c r="AG59" s="307" t="e">
        <f>+#REF!</f>
        <v>#REF!</v>
      </c>
      <c r="AH59" s="307" t="e">
        <f>+#REF!</f>
        <v>#REF!</v>
      </c>
      <c r="AI59" s="307"/>
      <c r="AJ59" s="307"/>
      <c r="AK59" s="307"/>
      <c r="AL59" s="307"/>
      <c r="AM59" s="307"/>
      <c r="AN59" s="307"/>
      <c r="AO59" s="307"/>
      <c r="AP59" s="265"/>
      <c r="AQ59" s="259" t="e">
        <f t="shared" si="6"/>
        <v>#REF!</v>
      </c>
      <c r="AR59" s="248" t="e">
        <f>+AQ59-#REF!</f>
        <v>#REF!</v>
      </c>
    </row>
    <row r="60" spans="1:44" ht="30.75" customHeight="1">
      <c r="A60" s="263">
        <v>3</v>
      </c>
      <c r="B60" s="263">
        <v>3</v>
      </c>
      <c r="C60" s="264" t="s">
        <v>719</v>
      </c>
      <c r="D60" s="307" t="e">
        <f t="shared" si="7"/>
        <v>#REF!</v>
      </c>
      <c r="E60" s="307" t="e">
        <f>+#REF!</f>
        <v>#REF!</v>
      </c>
      <c r="F60" s="307" t="e">
        <f>+#REF!</f>
        <v>#REF!</v>
      </c>
      <c r="G60" s="307" t="e">
        <f t="shared" si="12"/>
        <v>#REF!</v>
      </c>
      <c r="H60" s="307">
        <f>+'[1]Xuat TTB cac nguon'!D54</f>
        <v>0</v>
      </c>
      <c r="I60" s="307" t="e">
        <f>+#REF!</f>
        <v>#REF!</v>
      </c>
      <c r="J60" s="307" t="e">
        <f>+#REF!</f>
        <v>#REF!</v>
      </c>
      <c r="K60" s="307" t="e">
        <f>+#REF!</f>
        <v>#REF!</v>
      </c>
      <c r="L60" s="307" t="e">
        <f>+#REF!</f>
        <v>#REF!</v>
      </c>
      <c r="M60" s="307" t="e">
        <f>+#REF!</f>
        <v>#REF!</v>
      </c>
      <c r="N60" s="307" t="e">
        <f>+#REF!</f>
        <v>#REF!</v>
      </c>
      <c r="O60" s="307" t="e">
        <f>+#REF!</f>
        <v>#REF!</v>
      </c>
      <c r="P60" s="307" t="e">
        <f>+#REF!</f>
        <v>#REF!</v>
      </c>
      <c r="Q60" s="307" t="e">
        <f>+#REF!</f>
        <v>#REF!</v>
      </c>
      <c r="R60" s="307" t="e">
        <f>+#REF!</f>
        <v>#REF!</v>
      </c>
      <c r="S60" s="307" t="e">
        <f>+#REF!</f>
        <v>#REF!</v>
      </c>
      <c r="T60" s="307" t="e">
        <f>+#REF!</f>
        <v>#REF!</v>
      </c>
      <c r="U60" s="307" t="e">
        <f>+#REF!</f>
        <v>#REF!</v>
      </c>
      <c r="V60" s="307" t="e">
        <f>+#REF!</f>
        <v>#REF!</v>
      </c>
      <c r="W60" s="307" t="e">
        <f>+#REF!</f>
        <v>#REF!</v>
      </c>
      <c r="X60" s="307" t="e">
        <f t="shared" si="9"/>
        <v>#REF!</v>
      </c>
      <c r="Y60" s="307">
        <f>+'PL2. Tổng hợp SL cấp Remdesivir'!C70</f>
        <v>300</v>
      </c>
      <c r="Z60" s="307" t="e">
        <f>+#REF!</f>
        <v>#REF!</v>
      </c>
      <c r="AA60" s="307" t="e">
        <f>+#REF!</f>
        <v>#REF!</v>
      </c>
      <c r="AB60" s="307">
        <f>+'PL1. Tổng hợp SL cấp kháng thể'!C64</f>
        <v>30</v>
      </c>
      <c r="AC60" s="307" t="e">
        <f t="shared" si="13"/>
        <v>#REF!</v>
      </c>
      <c r="AD60" s="307" t="e">
        <f>+#REF!</f>
        <v>#REF!</v>
      </c>
      <c r="AE60" s="307" t="e">
        <f>+#REF!</f>
        <v>#REF!</v>
      </c>
      <c r="AF60" s="307" t="e">
        <f>+#REF!</f>
        <v>#REF!</v>
      </c>
      <c r="AG60" s="307" t="e">
        <f>+#REF!</f>
        <v>#REF!</v>
      </c>
      <c r="AH60" s="307" t="e">
        <f>+#REF!</f>
        <v>#REF!</v>
      </c>
      <c r="AI60" s="307"/>
      <c r="AJ60" s="307"/>
      <c r="AK60" s="307"/>
      <c r="AL60" s="307"/>
      <c r="AM60" s="307"/>
      <c r="AN60" s="307"/>
      <c r="AO60" s="307"/>
      <c r="AP60" s="265"/>
      <c r="AQ60" s="259" t="e">
        <f t="shared" si="6"/>
        <v>#REF!</v>
      </c>
      <c r="AR60" s="248" t="e">
        <f>+AQ60-#REF!</f>
        <v>#REF!</v>
      </c>
    </row>
    <row r="61" spans="1:44" ht="30.75" customHeight="1">
      <c r="A61" s="263">
        <v>4</v>
      </c>
      <c r="B61" s="263">
        <v>4</v>
      </c>
      <c r="C61" s="264" t="s">
        <v>725</v>
      </c>
      <c r="D61" s="307" t="e">
        <f t="shared" si="7"/>
        <v>#REF!</v>
      </c>
      <c r="E61" s="307" t="e">
        <f>+#REF!</f>
        <v>#REF!</v>
      </c>
      <c r="F61" s="307" t="e">
        <f>+#REF!</f>
        <v>#REF!</v>
      </c>
      <c r="G61" s="307" t="e">
        <f t="shared" si="12"/>
        <v>#REF!</v>
      </c>
      <c r="H61" s="307">
        <f>+'[1]Xuat TTB cac nguon'!D55</f>
        <v>0</v>
      </c>
      <c r="I61" s="307" t="e">
        <f>+#REF!</f>
        <v>#REF!</v>
      </c>
      <c r="J61" s="307" t="e">
        <f>+#REF!</f>
        <v>#REF!</v>
      </c>
      <c r="K61" s="307" t="e">
        <f>+#REF!</f>
        <v>#REF!</v>
      </c>
      <c r="L61" s="307" t="e">
        <f>+#REF!</f>
        <v>#REF!</v>
      </c>
      <c r="M61" s="307" t="e">
        <f>+#REF!</f>
        <v>#REF!</v>
      </c>
      <c r="N61" s="307" t="e">
        <f>+#REF!</f>
        <v>#REF!</v>
      </c>
      <c r="O61" s="307" t="e">
        <f>+#REF!</f>
        <v>#REF!</v>
      </c>
      <c r="P61" s="307" t="e">
        <f>+#REF!</f>
        <v>#REF!</v>
      </c>
      <c r="Q61" s="307" t="e">
        <f>+#REF!</f>
        <v>#REF!</v>
      </c>
      <c r="R61" s="307" t="e">
        <f>+#REF!</f>
        <v>#REF!</v>
      </c>
      <c r="S61" s="307" t="e">
        <f>+#REF!</f>
        <v>#REF!</v>
      </c>
      <c r="T61" s="307" t="e">
        <f>+#REF!</f>
        <v>#REF!</v>
      </c>
      <c r="U61" s="307" t="e">
        <f>+#REF!</f>
        <v>#REF!</v>
      </c>
      <c r="V61" s="307" t="e">
        <f>+#REF!</f>
        <v>#REF!</v>
      </c>
      <c r="W61" s="307" t="e">
        <f>+#REF!</f>
        <v>#REF!</v>
      </c>
      <c r="X61" s="307" t="e">
        <f t="shared" si="9"/>
        <v>#REF!</v>
      </c>
      <c r="Y61" s="307">
        <f>+'PL2. Tổng hợp SL cấp Remdesivir'!C76</f>
        <v>6132</v>
      </c>
      <c r="Z61" s="307" t="e">
        <f>+#REF!</f>
        <v>#REF!</v>
      </c>
      <c r="AA61" s="307" t="e">
        <f>+#REF!</f>
        <v>#REF!</v>
      </c>
      <c r="AB61" s="307">
        <f>+'PL1. Tổng hợp SL cấp kháng thể'!C70</f>
        <v>120</v>
      </c>
      <c r="AC61" s="307" t="e">
        <f t="shared" si="13"/>
        <v>#REF!</v>
      </c>
      <c r="AD61" s="307" t="e">
        <f>+#REF!</f>
        <v>#REF!</v>
      </c>
      <c r="AE61" s="307" t="e">
        <f>+#REF!</f>
        <v>#REF!</v>
      </c>
      <c r="AF61" s="307" t="e">
        <f>+#REF!</f>
        <v>#REF!</v>
      </c>
      <c r="AG61" s="307" t="e">
        <f>+#REF!</f>
        <v>#REF!</v>
      </c>
      <c r="AH61" s="307" t="e">
        <f>+#REF!</f>
        <v>#REF!</v>
      </c>
      <c r="AI61" s="307"/>
      <c r="AJ61" s="307"/>
      <c r="AK61" s="307"/>
      <c r="AL61" s="307"/>
      <c r="AM61" s="307"/>
      <c r="AN61" s="307"/>
      <c r="AO61" s="307"/>
      <c r="AP61" s="265"/>
      <c r="AQ61" s="259" t="e">
        <f t="shared" si="6"/>
        <v>#REF!</v>
      </c>
      <c r="AR61" s="248" t="e">
        <f>+AQ61-#REF!</f>
        <v>#REF!</v>
      </c>
    </row>
    <row r="62" spans="1:44" ht="30.75" customHeight="1">
      <c r="A62" s="263">
        <v>5</v>
      </c>
      <c r="B62" s="263">
        <v>5</v>
      </c>
      <c r="C62" s="264" t="s">
        <v>766</v>
      </c>
      <c r="D62" s="307" t="e">
        <f t="shared" si="7"/>
        <v>#REF!</v>
      </c>
      <c r="E62" s="307" t="e">
        <f>+#REF!</f>
        <v>#REF!</v>
      </c>
      <c r="F62" s="307" t="e">
        <f>+#REF!</f>
        <v>#REF!</v>
      </c>
      <c r="G62" s="307" t="e">
        <f t="shared" si="12"/>
        <v>#REF!</v>
      </c>
      <c r="H62" s="307">
        <f>+'[1]Xuat TTB cac nguon'!D56</f>
        <v>0</v>
      </c>
      <c r="I62" s="307" t="e">
        <f>+#REF!</f>
        <v>#REF!</v>
      </c>
      <c r="J62" s="307" t="e">
        <f>+#REF!</f>
        <v>#REF!</v>
      </c>
      <c r="K62" s="307" t="e">
        <f>+#REF!</f>
        <v>#REF!</v>
      </c>
      <c r="L62" s="307" t="e">
        <f>+#REF!</f>
        <v>#REF!</v>
      </c>
      <c r="M62" s="307" t="e">
        <f>+#REF!</f>
        <v>#REF!</v>
      </c>
      <c r="N62" s="307" t="e">
        <f>+#REF!</f>
        <v>#REF!</v>
      </c>
      <c r="O62" s="307" t="e">
        <f>+#REF!</f>
        <v>#REF!</v>
      </c>
      <c r="P62" s="307" t="e">
        <f>+#REF!</f>
        <v>#REF!</v>
      </c>
      <c r="Q62" s="307" t="e">
        <f>+#REF!</f>
        <v>#REF!</v>
      </c>
      <c r="R62" s="307" t="e">
        <f>+#REF!</f>
        <v>#REF!</v>
      </c>
      <c r="S62" s="307" t="e">
        <f>+#REF!</f>
        <v>#REF!</v>
      </c>
      <c r="T62" s="307" t="e">
        <f>+#REF!</f>
        <v>#REF!</v>
      </c>
      <c r="U62" s="307" t="e">
        <f>+#REF!</f>
        <v>#REF!</v>
      </c>
      <c r="V62" s="307" t="e">
        <f>+#REF!</f>
        <v>#REF!</v>
      </c>
      <c r="W62" s="307" t="e">
        <f>+#REF!</f>
        <v>#REF!</v>
      </c>
      <c r="X62" s="307" t="e">
        <f t="shared" si="9"/>
        <v>#REF!</v>
      </c>
      <c r="Y62" s="307">
        <f>+'PL2. Tổng hợp SL cấp Remdesivir'!C118</f>
        <v>6224</v>
      </c>
      <c r="Z62" s="307" t="e">
        <f>+#REF!</f>
        <v>#REF!</v>
      </c>
      <c r="AA62" s="307" t="e">
        <f>+#REF!</f>
        <v>#REF!</v>
      </c>
      <c r="AB62" s="307">
        <f>+'PL1. Tổng hợp SL cấp kháng thể'!C112</f>
        <v>20</v>
      </c>
      <c r="AC62" s="307" t="e">
        <f t="shared" si="13"/>
        <v>#REF!</v>
      </c>
      <c r="AD62" s="307" t="e">
        <f>+#REF!</f>
        <v>#REF!</v>
      </c>
      <c r="AE62" s="307" t="e">
        <f>+#REF!</f>
        <v>#REF!</v>
      </c>
      <c r="AF62" s="307" t="e">
        <f>+#REF!</f>
        <v>#REF!</v>
      </c>
      <c r="AG62" s="307" t="e">
        <f>+#REF!</f>
        <v>#REF!</v>
      </c>
      <c r="AH62" s="307" t="e">
        <f>+#REF!</f>
        <v>#REF!</v>
      </c>
      <c r="AI62" s="307"/>
      <c r="AJ62" s="307"/>
      <c r="AK62" s="307"/>
      <c r="AL62" s="307"/>
      <c r="AM62" s="307"/>
      <c r="AN62" s="307"/>
      <c r="AO62" s="307"/>
      <c r="AP62" s="265"/>
      <c r="AQ62" s="259" t="e">
        <f t="shared" si="6"/>
        <v>#REF!</v>
      </c>
      <c r="AR62" s="248" t="e">
        <f>+AQ62-#REF!</f>
        <v>#REF!</v>
      </c>
    </row>
    <row r="63" spans="1:44" ht="30.75" customHeight="1">
      <c r="A63" s="263">
        <v>6</v>
      </c>
      <c r="B63" s="263">
        <v>6</v>
      </c>
      <c r="C63" s="264" t="s">
        <v>708</v>
      </c>
      <c r="D63" s="307" t="e">
        <f t="shared" si="7"/>
        <v>#REF!</v>
      </c>
      <c r="E63" s="307" t="e">
        <f>+#REF!</f>
        <v>#REF!</v>
      </c>
      <c r="F63" s="307" t="e">
        <f>+#REF!</f>
        <v>#REF!</v>
      </c>
      <c r="G63" s="307" t="e">
        <f t="shared" si="12"/>
        <v>#REF!</v>
      </c>
      <c r="H63" s="307">
        <f>+'[1]Xuat TTB cac nguon'!D57</f>
        <v>0</v>
      </c>
      <c r="I63" s="307" t="e">
        <f>+#REF!</f>
        <v>#REF!</v>
      </c>
      <c r="J63" s="307" t="e">
        <f>+#REF!</f>
        <v>#REF!</v>
      </c>
      <c r="K63" s="307" t="e">
        <f>+#REF!</f>
        <v>#REF!</v>
      </c>
      <c r="L63" s="307" t="e">
        <f>+#REF!</f>
        <v>#REF!</v>
      </c>
      <c r="M63" s="307" t="e">
        <f>+#REF!</f>
        <v>#REF!</v>
      </c>
      <c r="N63" s="307" t="e">
        <f>+#REF!</f>
        <v>#REF!</v>
      </c>
      <c r="O63" s="307" t="e">
        <f>+#REF!</f>
        <v>#REF!</v>
      </c>
      <c r="P63" s="307" t="e">
        <f>+#REF!</f>
        <v>#REF!</v>
      </c>
      <c r="Q63" s="307" t="e">
        <f>+#REF!</f>
        <v>#REF!</v>
      </c>
      <c r="R63" s="307" t="e">
        <f>+#REF!</f>
        <v>#REF!</v>
      </c>
      <c r="S63" s="307" t="e">
        <f>+#REF!</f>
        <v>#REF!</v>
      </c>
      <c r="T63" s="307" t="e">
        <f>+#REF!</f>
        <v>#REF!</v>
      </c>
      <c r="U63" s="307" t="e">
        <f>+#REF!</f>
        <v>#REF!</v>
      </c>
      <c r="V63" s="307" t="e">
        <f>+#REF!</f>
        <v>#REF!</v>
      </c>
      <c r="W63" s="307" t="e">
        <f>+#REF!</f>
        <v>#REF!</v>
      </c>
      <c r="X63" s="307" t="e">
        <f t="shared" si="9"/>
        <v>#REF!</v>
      </c>
      <c r="Y63" s="307">
        <f>+'PL2. Tổng hợp SL cấp Remdesivir'!C59</f>
        <v>280</v>
      </c>
      <c r="Z63" s="307" t="e">
        <f>+#REF!</f>
        <v>#REF!</v>
      </c>
      <c r="AA63" s="307" t="e">
        <f>+#REF!</f>
        <v>#REF!</v>
      </c>
      <c r="AB63" s="307">
        <f>+'PL1. Tổng hợp SL cấp kháng thể'!C53</f>
        <v>20</v>
      </c>
      <c r="AC63" s="307" t="e">
        <f t="shared" si="13"/>
        <v>#REF!</v>
      </c>
      <c r="AD63" s="307" t="e">
        <f>+#REF!</f>
        <v>#REF!</v>
      </c>
      <c r="AE63" s="307" t="e">
        <f>+#REF!</f>
        <v>#REF!</v>
      </c>
      <c r="AF63" s="307" t="e">
        <f>+#REF!</f>
        <v>#REF!</v>
      </c>
      <c r="AG63" s="307" t="e">
        <f>+#REF!</f>
        <v>#REF!</v>
      </c>
      <c r="AH63" s="307" t="e">
        <f>+#REF!</f>
        <v>#REF!</v>
      </c>
      <c r="AI63" s="307"/>
      <c r="AJ63" s="307"/>
      <c r="AK63" s="307"/>
      <c r="AL63" s="307"/>
      <c r="AM63" s="307"/>
      <c r="AN63" s="307"/>
      <c r="AO63" s="307"/>
      <c r="AP63" s="265"/>
      <c r="AQ63" s="259" t="e">
        <f t="shared" si="6"/>
        <v>#REF!</v>
      </c>
      <c r="AR63" s="248" t="e">
        <f>+AQ63-#REF!</f>
        <v>#REF!</v>
      </c>
    </row>
    <row r="64" spans="1:44" ht="30.75" customHeight="1">
      <c r="A64" s="263">
        <v>7</v>
      </c>
      <c r="B64" s="263">
        <v>7</v>
      </c>
      <c r="C64" s="264" t="s">
        <v>757</v>
      </c>
      <c r="D64" s="307" t="e">
        <f t="shared" si="7"/>
        <v>#REF!</v>
      </c>
      <c r="E64" s="307" t="e">
        <f>+#REF!</f>
        <v>#REF!</v>
      </c>
      <c r="F64" s="307" t="e">
        <f>+#REF!</f>
        <v>#REF!</v>
      </c>
      <c r="G64" s="307" t="e">
        <f t="shared" si="12"/>
        <v>#REF!</v>
      </c>
      <c r="H64" s="307">
        <f>+'[1]Xuat TTB cac nguon'!D58</f>
        <v>0</v>
      </c>
      <c r="I64" s="307" t="e">
        <f>+#REF!</f>
        <v>#REF!</v>
      </c>
      <c r="J64" s="307" t="e">
        <f>+#REF!</f>
        <v>#REF!</v>
      </c>
      <c r="K64" s="307" t="e">
        <f>+#REF!</f>
        <v>#REF!</v>
      </c>
      <c r="L64" s="307" t="e">
        <f>+#REF!</f>
        <v>#REF!</v>
      </c>
      <c r="M64" s="307" t="e">
        <f>+#REF!</f>
        <v>#REF!</v>
      </c>
      <c r="N64" s="307" t="e">
        <f>+#REF!</f>
        <v>#REF!</v>
      </c>
      <c r="O64" s="307" t="e">
        <f>+#REF!</f>
        <v>#REF!</v>
      </c>
      <c r="P64" s="307" t="e">
        <f>+#REF!</f>
        <v>#REF!</v>
      </c>
      <c r="Q64" s="307" t="e">
        <f>+#REF!</f>
        <v>#REF!</v>
      </c>
      <c r="R64" s="307" t="e">
        <f>+#REF!</f>
        <v>#REF!</v>
      </c>
      <c r="S64" s="307" t="e">
        <f>+#REF!</f>
        <v>#REF!</v>
      </c>
      <c r="T64" s="307" t="e">
        <f>+#REF!</f>
        <v>#REF!</v>
      </c>
      <c r="U64" s="307" t="e">
        <f>+#REF!</f>
        <v>#REF!</v>
      </c>
      <c r="V64" s="307" t="e">
        <f>+#REF!</f>
        <v>#REF!</v>
      </c>
      <c r="W64" s="307" t="e">
        <f>+#REF!</f>
        <v>#REF!</v>
      </c>
      <c r="X64" s="307" t="e">
        <f t="shared" si="9"/>
        <v>#REF!</v>
      </c>
      <c r="Y64" s="307">
        <f>+'PL2. Tổng hợp SL cấp Remdesivir'!C109</f>
        <v>2220</v>
      </c>
      <c r="Z64" s="307" t="e">
        <f>+#REF!</f>
        <v>#REF!</v>
      </c>
      <c r="AA64" s="307" t="e">
        <f>+#REF!</f>
        <v>#REF!</v>
      </c>
      <c r="AB64" s="307">
        <f>+'PL1. Tổng hợp SL cấp kháng thể'!C103</f>
        <v>30</v>
      </c>
      <c r="AC64" s="307" t="e">
        <f t="shared" si="13"/>
        <v>#REF!</v>
      </c>
      <c r="AD64" s="307" t="e">
        <f>+#REF!</f>
        <v>#REF!</v>
      </c>
      <c r="AE64" s="307" t="e">
        <f>+#REF!</f>
        <v>#REF!</v>
      </c>
      <c r="AF64" s="307" t="e">
        <f>+#REF!</f>
        <v>#REF!</v>
      </c>
      <c r="AG64" s="307" t="e">
        <f>+#REF!</f>
        <v>#REF!</v>
      </c>
      <c r="AH64" s="307" t="e">
        <f>+#REF!</f>
        <v>#REF!</v>
      </c>
      <c r="AI64" s="307"/>
      <c r="AJ64" s="307"/>
      <c r="AK64" s="307"/>
      <c r="AL64" s="307"/>
      <c r="AM64" s="307"/>
      <c r="AN64" s="307"/>
      <c r="AO64" s="307"/>
      <c r="AP64" s="265"/>
      <c r="AQ64" s="259" t="e">
        <f t="shared" si="6"/>
        <v>#REF!</v>
      </c>
      <c r="AR64" s="248" t="e">
        <f>+AQ64-#REF!</f>
        <v>#REF!</v>
      </c>
    </row>
    <row r="65" spans="1:44" ht="30.75" customHeight="1">
      <c r="A65" s="263">
        <v>8</v>
      </c>
      <c r="B65" s="263">
        <v>8</v>
      </c>
      <c r="C65" s="264" t="s">
        <v>740</v>
      </c>
      <c r="D65" s="307" t="e">
        <f t="shared" si="7"/>
        <v>#REF!</v>
      </c>
      <c r="E65" s="307" t="e">
        <f>+#REF!</f>
        <v>#REF!</v>
      </c>
      <c r="F65" s="307" t="e">
        <f>+#REF!</f>
        <v>#REF!</v>
      </c>
      <c r="G65" s="307" t="e">
        <f t="shared" si="12"/>
        <v>#REF!</v>
      </c>
      <c r="H65" s="307">
        <f>+'[1]Xuat TTB cac nguon'!D59</f>
        <v>0</v>
      </c>
      <c r="I65" s="307" t="e">
        <f>+#REF!</f>
        <v>#REF!</v>
      </c>
      <c r="J65" s="307" t="e">
        <f>+#REF!</f>
        <v>#REF!</v>
      </c>
      <c r="K65" s="307" t="e">
        <f>+#REF!</f>
        <v>#REF!</v>
      </c>
      <c r="L65" s="307" t="e">
        <f>+#REF!</f>
        <v>#REF!</v>
      </c>
      <c r="M65" s="307" t="e">
        <f>+#REF!</f>
        <v>#REF!</v>
      </c>
      <c r="N65" s="307" t="e">
        <f>+#REF!</f>
        <v>#REF!</v>
      </c>
      <c r="O65" s="307" t="e">
        <f>+#REF!</f>
        <v>#REF!</v>
      </c>
      <c r="P65" s="307" t="e">
        <f>+#REF!</f>
        <v>#REF!</v>
      </c>
      <c r="Q65" s="307" t="e">
        <f>+#REF!</f>
        <v>#REF!</v>
      </c>
      <c r="R65" s="307" t="e">
        <f>+#REF!</f>
        <v>#REF!</v>
      </c>
      <c r="S65" s="307" t="e">
        <f>+#REF!</f>
        <v>#REF!</v>
      </c>
      <c r="T65" s="307" t="e">
        <f>+#REF!</f>
        <v>#REF!</v>
      </c>
      <c r="U65" s="307" t="e">
        <f>+#REF!</f>
        <v>#REF!</v>
      </c>
      <c r="V65" s="307" t="e">
        <f>+#REF!</f>
        <v>#REF!</v>
      </c>
      <c r="W65" s="307" t="e">
        <f>+#REF!</f>
        <v>#REF!</v>
      </c>
      <c r="X65" s="307" t="e">
        <f t="shared" si="9"/>
        <v>#REF!</v>
      </c>
      <c r="Y65" s="307">
        <f>+'PL2. Tổng hợp SL cấp Remdesivir'!C91</f>
        <v>8000</v>
      </c>
      <c r="Z65" s="307" t="e">
        <f>+#REF!</f>
        <v>#REF!</v>
      </c>
      <c r="AA65" s="307" t="e">
        <f>+#REF!</f>
        <v>#REF!</v>
      </c>
      <c r="AB65" s="307">
        <f>+'PL1. Tổng hợp SL cấp kháng thể'!C85</f>
        <v>30</v>
      </c>
      <c r="AC65" s="307" t="e">
        <f t="shared" si="13"/>
        <v>#REF!</v>
      </c>
      <c r="AD65" s="307" t="e">
        <f>+#REF!</f>
        <v>#REF!</v>
      </c>
      <c r="AE65" s="307" t="e">
        <f>+#REF!</f>
        <v>#REF!</v>
      </c>
      <c r="AF65" s="307" t="e">
        <f>+#REF!</f>
        <v>#REF!</v>
      </c>
      <c r="AG65" s="307" t="e">
        <f>+#REF!</f>
        <v>#REF!</v>
      </c>
      <c r="AH65" s="307" t="e">
        <f>+#REF!</f>
        <v>#REF!</v>
      </c>
      <c r="AI65" s="307"/>
      <c r="AJ65" s="307"/>
      <c r="AK65" s="307"/>
      <c r="AL65" s="307"/>
      <c r="AM65" s="307"/>
      <c r="AN65" s="307"/>
      <c r="AO65" s="307"/>
      <c r="AP65" s="265"/>
      <c r="AQ65" s="259" t="e">
        <f t="shared" si="6"/>
        <v>#REF!</v>
      </c>
      <c r="AR65" s="248" t="e">
        <f>+AQ65-#REF!</f>
        <v>#REF!</v>
      </c>
    </row>
    <row r="66" spans="1:44" ht="30.75" customHeight="1">
      <c r="A66" s="263">
        <v>9</v>
      </c>
      <c r="B66" s="263">
        <v>9</v>
      </c>
      <c r="C66" s="264" t="s">
        <v>752</v>
      </c>
      <c r="D66" s="307" t="e">
        <f t="shared" si="7"/>
        <v>#REF!</v>
      </c>
      <c r="E66" s="307" t="e">
        <f>+#REF!</f>
        <v>#REF!</v>
      </c>
      <c r="F66" s="307" t="e">
        <f>+#REF!</f>
        <v>#REF!</v>
      </c>
      <c r="G66" s="307" t="e">
        <f t="shared" si="12"/>
        <v>#REF!</v>
      </c>
      <c r="H66" s="307">
        <f>+'[1]Xuat TTB cac nguon'!D60</f>
        <v>0</v>
      </c>
      <c r="I66" s="307" t="e">
        <f>+#REF!</f>
        <v>#REF!</v>
      </c>
      <c r="J66" s="307" t="e">
        <f>+#REF!</f>
        <v>#REF!</v>
      </c>
      <c r="K66" s="307" t="e">
        <f>+#REF!</f>
        <v>#REF!</v>
      </c>
      <c r="L66" s="307" t="e">
        <f>+#REF!</f>
        <v>#REF!</v>
      </c>
      <c r="M66" s="307" t="e">
        <f>+#REF!</f>
        <v>#REF!</v>
      </c>
      <c r="N66" s="307" t="e">
        <f>+#REF!</f>
        <v>#REF!</v>
      </c>
      <c r="O66" s="307" t="e">
        <f>+#REF!</f>
        <v>#REF!</v>
      </c>
      <c r="P66" s="307" t="e">
        <f>+#REF!</f>
        <v>#REF!</v>
      </c>
      <c r="Q66" s="307" t="e">
        <f>+#REF!</f>
        <v>#REF!</v>
      </c>
      <c r="R66" s="307" t="e">
        <f>+#REF!</f>
        <v>#REF!</v>
      </c>
      <c r="S66" s="307" t="e">
        <f>+#REF!</f>
        <v>#REF!</v>
      </c>
      <c r="T66" s="307" t="e">
        <f>+#REF!</f>
        <v>#REF!</v>
      </c>
      <c r="U66" s="307" t="e">
        <f>+#REF!</f>
        <v>#REF!</v>
      </c>
      <c r="V66" s="307" t="e">
        <f>+#REF!</f>
        <v>#REF!</v>
      </c>
      <c r="W66" s="307" t="e">
        <f>+#REF!</f>
        <v>#REF!</v>
      </c>
      <c r="X66" s="307" t="e">
        <f t="shared" si="9"/>
        <v>#REF!</v>
      </c>
      <c r="Y66" s="307">
        <f>+'PL2. Tổng hợp SL cấp Remdesivir'!C103</f>
        <v>13900</v>
      </c>
      <c r="Z66" s="307" t="e">
        <f>+#REF!</f>
        <v>#REF!</v>
      </c>
      <c r="AA66" s="307" t="e">
        <f>+#REF!</f>
        <v>#REF!</v>
      </c>
      <c r="AB66" s="307">
        <f>+'PL1. Tổng hợp SL cấp kháng thể'!C97</f>
        <v>30</v>
      </c>
      <c r="AC66" s="307" t="e">
        <f t="shared" si="13"/>
        <v>#REF!</v>
      </c>
      <c r="AD66" s="307" t="e">
        <f>+#REF!</f>
        <v>#REF!</v>
      </c>
      <c r="AE66" s="307" t="e">
        <f>+#REF!</f>
        <v>#REF!</v>
      </c>
      <c r="AF66" s="307" t="e">
        <f>+#REF!</f>
        <v>#REF!</v>
      </c>
      <c r="AG66" s="307" t="e">
        <f>+#REF!</f>
        <v>#REF!</v>
      </c>
      <c r="AH66" s="307" t="e">
        <f>+#REF!</f>
        <v>#REF!</v>
      </c>
      <c r="AI66" s="307"/>
      <c r="AJ66" s="307"/>
      <c r="AK66" s="307"/>
      <c r="AL66" s="307"/>
      <c r="AM66" s="307"/>
      <c r="AN66" s="307"/>
      <c r="AO66" s="307"/>
      <c r="AP66" s="265"/>
      <c r="AQ66" s="259" t="e">
        <f t="shared" si="6"/>
        <v>#REF!</v>
      </c>
      <c r="AR66" s="248" t="e">
        <f>+AQ66-#REF!</f>
        <v>#REF!</v>
      </c>
    </row>
    <row r="67" spans="1:44" ht="30.75" customHeight="1">
      <c r="A67" s="263">
        <v>10</v>
      </c>
      <c r="B67" s="263">
        <v>10</v>
      </c>
      <c r="C67" s="264" t="s">
        <v>869</v>
      </c>
      <c r="D67" s="307" t="e">
        <f t="shared" si="7"/>
        <v>#REF!</v>
      </c>
      <c r="E67" s="307" t="e">
        <f>+#REF!</f>
        <v>#REF!</v>
      </c>
      <c r="F67" s="307" t="e">
        <f>+#REF!</f>
        <v>#REF!</v>
      </c>
      <c r="G67" s="307" t="e">
        <f t="shared" si="12"/>
        <v>#REF!</v>
      </c>
      <c r="H67" s="307">
        <f>+'[1]Xuat TTB cac nguon'!D61</f>
        <v>0</v>
      </c>
      <c r="I67" s="307" t="e">
        <f>+#REF!</f>
        <v>#REF!</v>
      </c>
      <c r="J67" s="307" t="e">
        <f>+#REF!</f>
        <v>#REF!</v>
      </c>
      <c r="K67" s="307" t="e">
        <f>+#REF!</f>
        <v>#REF!</v>
      </c>
      <c r="L67" s="307" t="e">
        <f>+#REF!</f>
        <v>#REF!</v>
      </c>
      <c r="M67" s="307" t="e">
        <f>+#REF!</f>
        <v>#REF!</v>
      </c>
      <c r="N67" s="307" t="e">
        <f>+#REF!</f>
        <v>#REF!</v>
      </c>
      <c r="O67" s="307" t="e">
        <f>+#REF!</f>
        <v>#REF!</v>
      </c>
      <c r="P67" s="307" t="e">
        <f>+#REF!</f>
        <v>#REF!</v>
      </c>
      <c r="Q67" s="307" t="e">
        <f>+#REF!</f>
        <v>#REF!</v>
      </c>
      <c r="R67" s="307" t="e">
        <f>+#REF!</f>
        <v>#REF!</v>
      </c>
      <c r="S67" s="307" t="e">
        <f>+#REF!</f>
        <v>#REF!</v>
      </c>
      <c r="T67" s="307" t="e">
        <f>+#REF!</f>
        <v>#REF!</v>
      </c>
      <c r="U67" s="307" t="e">
        <f>+#REF!</f>
        <v>#REF!</v>
      </c>
      <c r="V67" s="307" t="e">
        <f>+#REF!</f>
        <v>#REF!</v>
      </c>
      <c r="W67" s="307" t="e">
        <f>+#REF!</f>
        <v>#REF!</v>
      </c>
      <c r="X67" s="307" t="e">
        <f t="shared" si="9"/>
        <v>#REF!</v>
      </c>
      <c r="Y67" s="307">
        <f>+'PL2. Tổng hợp SL cấp Remdesivir'!C101</f>
        <v>9432</v>
      </c>
      <c r="Z67" s="307" t="e">
        <f>+#REF!</f>
        <v>#REF!</v>
      </c>
      <c r="AA67" s="307" t="e">
        <f>+#REF!</f>
        <v>#REF!</v>
      </c>
      <c r="AB67" s="307">
        <f>+'PL1. Tổng hợp SL cấp kháng thể'!C95</f>
        <v>30</v>
      </c>
      <c r="AC67" s="307" t="e">
        <f t="shared" si="13"/>
        <v>#REF!</v>
      </c>
      <c r="AD67" s="307" t="e">
        <f>+#REF!</f>
        <v>#REF!</v>
      </c>
      <c r="AE67" s="307" t="e">
        <f>+#REF!</f>
        <v>#REF!</v>
      </c>
      <c r="AF67" s="307" t="e">
        <f>+#REF!</f>
        <v>#REF!</v>
      </c>
      <c r="AG67" s="307" t="e">
        <f>+#REF!</f>
        <v>#REF!</v>
      </c>
      <c r="AH67" s="307" t="e">
        <f>+#REF!</f>
        <v>#REF!</v>
      </c>
      <c r="AI67" s="307"/>
      <c r="AJ67" s="307"/>
      <c r="AK67" s="307"/>
      <c r="AL67" s="307"/>
      <c r="AM67" s="307"/>
      <c r="AN67" s="307"/>
      <c r="AO67" s="307"/>
      <c r="AP67" s="265"/>
      <c r="AQ67" s="259" t="e">
        <f t="shared" si="6"/>
        <v>#REF!</v>
      </c>
      <c r="AR67" s="248" t="e">
        <f>+AQ67-#REF!</f>
        <v>#REF!</v>
      </c>
    </row>
    <row r="68" spans="1:44" ht="30.75" customHeight="1">
      <c r="A68" s="263">
        <v>11</v>
      </c>
      <c r="B68" s="263">
        <v>11</v>
      </c>
      <c r="C68" s="264" t="s">
        <v>744</v>
      </c>
      <c r="D68" s="307" t="e">
        <f t="shared" si="7"/>
        <v>#REF!</v>
      </c>
      <c r="E68" s="307" t="e">
        <f>+#REF!</f>
        <v>#REF!</v>
      </c>
      <c r="F68" s="307" t="e">
        <f>+#REF!</f>
        <v>#REF!</v>
      </c>
      <c r="G68" s="307" t="e">
        <f t="shared" si="12"/>
        <v>#REF!</v>
      </c>
      <c r="H68" s="307">
        <f>+'[1]Xuat TTB cac nguon'!D62</f>
        <v>0</v>
      </c>
      <c r="I68" s="307" t="e">
        <f>+#REF!</f>
        <v>#REF!</v>
      </c>
      <c r="J68" s="307" t="e">
        <f>+#REF!</f>
        <v>#REF!</v>
      </c>
      <c r="K68" s="307" t="e">
        <f>+#REF!</f>
        <v>#REF!</v>
      </c>
      <c r="L68" s="307" t="e">
        <f>+#REF!</f>
        <v>#REF!</v>
      </c>
      <c r="M68" s="307" t="e">
        <f>+#REF!</f>
        <v>#REF!</v>
      </c>
      <c r="N68" s="307" t="e">
        <f>+#REF!</f>
        <v>#REF!</v>
      </c>
      <c r="O68" s="307" t="e">
        <f>+#REF!</f>
        <v>#REF!</v>
      </c>
      <c r="P68" s="307" t="e">
        <f>+#REF!</f>
        <v>#REF!</v>
      </c>
      <c r="Q68" s="307" t="e">
        <f>+#REF!</f>
        <v>#REF!</v>
      </c>
      <c r="R68" s="307" t="e">
        <f>+#REF!</f>
        <v>#REF!</v>
      </c>
      <c r="S68" s="307" t="e">
        <f>+#REF!</f>
        <v>#REF!</v>
      </c>
      <c r="T68" s="307" t="e">
        <f>+#REF!</f>
        <v>#REF!</v>
      </c>
      <c r="U68" s="307" t="e">
        <f>+#REF!</f>
        <v>#REF!</v>
      </c>
      <c r="V68" s="307" t="e">
        <f>+#REF!</f>
        <v>#REF!</v>
      </c>
      <c r="W68" s="307" t="e">
        <f>+#REF!</f>
        <v>#REF!</v>
      </c>
      <c r="X68" s="307" t="e">
        <f t="shared" si="9"/>
        <v>#REF!</v>
      </c>
      <c r="Y68" s="307">
        <f>+'PL2. Tổng hợp SL cấp Remdesivir'!C95</f>
        <v>5000</v>
      </c>
      <c r="Z68" s="307" t="e">
        <f>+#REF!</f>
        <v>#REF!</v>
      </c>
      <c r="AA68" s="307" t="e">
        <f>+#REF!</f>
        <v>#REF!</v>
      </c>
      <c r="AB68" s="307">
        <f>+'PL1. Tổng hợp SL cấp kháng thể'!C89</f>
        <v>30</v>
      </c>
      <c r="AC68" s="307" t="e">
        <f t="shared" si="13"/>
        <v>#REF!</v>
      </c>
      <c r="AD68" s="307" t="e">
        <f>+#REF!</f>
        <v>#REF!</v>
      </c>
      <c r="AE68" s="307" t="e">
        <f>+#REF!</f>
        <v>#REF!</v>
      </c>
      <c r="AF68" s="307" t="e">
        <f>+#REF!</f>
        <v>#REF!</v>
      </c>
      <c r="AG68" s="307" t="e">
        <f>+#REF!</f>
        <v>#REF!</v>
      </c>
      <c r="AH68" s="307" t="e">
        <f>+#REF!</f>
        <v>#REF!</v>
      </c>
      <c r="AI68" s="307"/>
      <c r="AJ68" s="307"/>
      <c r="AK68" s="307"/>
      <c r="AL68" s="307"/>
      <c r="AM68" s="307"/>
      <c r="AN68" s="307"/>
      <c r="AO68" s="307"/>
      <c r="AP68" s="265"/>
      <c r="AQ68" s="259" t="e">
        <f t="shared" si="6"/>
        <v>#REF!</v>
      </c>
      <c r="AR68" s="248" t="e">
        <f>+AQ68-#REF!</f>
        <v>#REF!</v>
      </c>
    </row>
    <row r="69" spans="1:44" ht="30.75" customHeight="1">
      <c r="A69" s="263">
        <v>12</v>
      </c>
      <c r="B69" s="263">
        <v>12</v>
      </c>
      <c r="C69" s="264" t="s">
        <v>767</v>
      </c>
      <c r="D69" s="307" t="e">
        <f t="shared" si="7"/>
        <v>#REF!</v>
      </c>
      <c r="E69" s="307" t="e">
        <f>+#REF!</f>
        <v>#REF!</v>
      </c>
      <c r="F69" s="307" t="e">
        <f>+#REF!</f>
        <v>#REF!</v>
      </c>
      <c r="G69" s="307" t="e">
        <f t="shared" si="12"/>
        <v>#REF!</v>
      </c>
      <c r="H69" s="307">
        <f>+'[1]Xuat TTB cac nguon'!D63</f>
        <v>0</v>
      </c>
      <c r="I69" s="307" t="e">
        <f>+#REF!</f>
        <v>#REF!</v>
      </c>
      <c r="J69" s="307" t="e">
        <f>+#REF!</f>
        <v>#REF!</v>
      </c>
      <c r="K69" s="307" t="e">
        <f>+#REF!</f>
        <v>#REF!</v>
      </c>
      <c r="L69" s="307" t="e">
        <f>+#REF!</f>
        <v>#REF!</v>
      </c>
      <c r="M69" s="307" t="e">
        <f>+#REF!</f>
        <v>#REF!</v>
      </c>
      <c r="N69" s="307" t="e">
        <f>+#REF!</f>
        <v>#REF!</v>
      </c>
      <c r="O69" s="307" t="e">
        <f>+#REF!</f>
        <v>#REF!</v>
      </c>
      <c r="P69" s="307" t="e">
        <f>+#REF!</f>
        <v>#REF!</v>
      </c>
      <c r="Q69" s="307" t="e">
        <f>+#REF!</f>
        <v>#REF!</v>
      </c>
      <c r="R69" s="307" t="e">
        <f>+#REF!</f>
        <v>#REF!</v>
      </c>
      <c r="S69" s="307" t="e">
        <f>+#REF!</f>
        <v>#REF!</v>
      </c>
      <c r="T69" s="307" t="e">
        <f>+#REF!</f>
        <v>#REF!</v>
      </c>
      <c r="U69" s="307" t="e">
        <f>+#REF!</f>
        <v>#REF!</v>
      </c>
      <c r="V69" s="307" t="e">
        <f>+#REF!</f>
        <v>#REF!</v>
      </c>
      <c r="W69" s="307" t="e">
        <f>+#REF!</f>
        <v>#REF!</v>
      </c>
      <c r="X69" s="307" t="e">
        <f t="shared" si="9"/>
        <v>#REF!</v>
      </c>
      <c r="Y69" s="307">
        <f>+'PL2. Tổng hợp SL cấp Remdesivir'!C119</f>
        <v>11940</v>
      </c>
      <c r="Z69" s="307" t="e">
        <f>+#REF!</f>
        <v>#REF!</v>
      </c>
      <c r="AA69" s="307" t="e">
        <f>+#REF!</f>
        <v>#REF!</v>
      </c>
      <c r="AB69" s="307">
        <f>+'PL1. Tổng hợp SL cấp kháng thể'!C113</f>
        <v>20</v>
      </c>
      <c r="AC69" s="307" t="e">
        <f t="shared" si="13"/>
        <v>#REF!</v>
      </c>
      <c r="AD69" s="307" t="e">
        <f>+#REF!</f>
        <v>#REF!</v>
      </c>
      <c r="AE69" s="307" t="e">
        <f>+#REF!</f>
        <v>#REF!</v>
      </c>
      <c r="AF69" s="307" t="e">
        <f>+#REF!</f>
        <v>#REF!</v>
      </c>
      <c r="AG69" s="307" t="e">
        <f>+#REF!</f>
        <v>#REF!</v>
      </c>
      <c r="AH69" s="307" t="e">
        <f>+#REF!</f>
        <v>#REF!</v>
      </c>
      <c r="AI69" s="307"/>
      <c r="AJ69" s="307"/>
      <c r="AK69" s="307"/>
      <c r="AL69" s="307"/>
      <c r="AM69" s="307"/>
      <c r="AN69" s="307"/>
      <c r="AO69" s="307"/>
      <c r="AP69" s="265"/>
      <c r="AQ69" s="259" t="e">
        <f t="shared" si="6"/>
        <v>#REF!</v>
      </c>
      <c r="AR69" s="248" t="e">
        <f>+AQ69-#REF!</f>
        <v>#REF!</v>
      </c>
    </row>
    <row r="70" spans="1:44" ht="30.75" customHeight="1">
      <c r="A70" s="263">
        <v>13</v>
      </c>
      <c r="B70" s="263">
        <v>13</v>
      </c>
      <c r="C70" s="264" t="s">
        <v>763</v>
      </c>
      <c r="D70" s="307" t="e">
        <f t="shared" si="7"/>
        <v>#REF!</v>
      </c>
      <c r="E70" s="307" t="e">
        <f>+#REF!</f>
        <v>#REF!</v>
      </c>
      <c r="F70" s="307" t="e">
        <f>+#REF!</f>
        <v>#REF!</v>
      </c>
      <c r="G70" s="307" t="e">
        <f t="shared" si="12"/>
        <v>#REF!</v>
      </c>
      <c r="H70" s="307">
        <f>+'[1]Xuat TTB cac nguon'!D64</f>
        <v>0</v>
      </c>
      <c r="I70" s="307" t="e">
        <f>+#REF!</f>
        <v>#REF!</v>
      </c>
      <c r="J70" s="307" t="e">
        <f>+#REF!</f>
        <v>#REF!</v>
      </c>
      <c r="K70" s="307" t="e">
        <f>+#REF!</f>
        <v>#REF!</v>
      </c>
      <c r="L70" s="307" t="e">
        <f>+#REF!</f>
        <v>#REF!</v>
      </c>
      <c r="M70" s="307" t="e">
        <f>+#REF!</f>
        <v>#REF!</v>
      </c>
      <c r="N70" s="307" t="e">
        <f>+#REF!</f>
        <v>#REF!</v>
      </c>
      <c r="O70" s="307" t="e">
        <f>+#REF!</f>
        <v>#REF!</v>
      </c>
      <c r="P70" s="307" t="e">
        <f>+#REF!</f>
        <v>#REF!</v>
      </c>
      <c r="Q70" s="307" t="e">
        <f>+#REF!</f>
        <v>#REF!</v>
      </c>
      <c r="R70" s="307" t="e">
        <f>+#REF!</f>
        <v>#REF!</v>
      </c>
      <c r="S70" s="307" t="e">
        <f>+#REF!</f>
        <v>#REF!</v>
      </c>
      <c r="T70" s="307" t="e">
        <f>+#REF!</f>
        <v>#REF!</v>
      </c>
      <c r="U70" s="307" t="e">
        <f>+#REF!</f>
        <v>#REF!</v>
      </c>
      <c r="V70" s="307" t="e">
        <f>+#REF!</f>
        <v>#REF!</v>
      </c>
      <c r="W70" s="307" t="e">
        <f>+#REF!</f>
        <v>#REF!</v>
      </c>
      <c r="X70" s="307" t="e">
        <f t="shared" si="9"/>
        <v>#REF!</v>
      </c>
      <c r="Y70" s="307">
        <f>+'PL2. Tổng hợp SL cấp Remdesivir'!C115</f>
        <v>11392</v>
      </c>
      <c r="Z70" s="307" t="e">
        <f>+#REF!</f>
        <v>#REF!</v>
      </c>
      <c r="AA70" s="307" t="e">
        <f>+#REF!</f>
        <v>#REF!</v>
      </c>
      <c r="AB70" s="307">
        <f>+'PL1. Tổng hợp SL cấp kháng thể'!C109</f>
        <v>70</v>
      </c>
      <c r="AC70" s="307" t="e">
        <f t="shared" si="13"/>
        <v>#REF!</v>
      </c>
      <c r="AD70" s="307" t="e">
        <f>+#REF!</f>
        <v>#REF!</v>
      </c>
      <c r="AE70" s="307" t="e">
        <f>+#REF!</f>
        <v>#REF!</v>
      </c>
      <c r="AF70" s="307" t="e">
        <f>+#REF!</f>
        <v>#REF!</v>
      </c>
      <c r="AG70" s="307" t="e">
        <f>+#REF!</f>
        <v>#REF!</v>
      </c>
      <c r="AH70" s="307" t="e">
        <f>+#REF!</f>
        <v>#REF!</v>
      </c>
      <c r="AI70" s="307"/>
      <c r="AJ70" s="307"/>
      <c r="AK70" s="307"/>
      <c r="AL70" s="307"/>
      <c r="AM70" s="307"/>
      <c r="AN70" s="307"/>
      <c r="AO70" s="307"/>
      <c r="AP70" s="265"/>
      <c r="AQ70" s="259" t="e">
        <f t="shared" si="6"/>
        <v>#REF!</v>
      </c>
      <c r="AR70" s="248" t="e">
        <f>+AQ70-#REF!</f>
        <v>#REF!</v>
      </c>
    </row>
    <row r="71" spans="1:44" ht="30.75" customHeight="1">
      <c r="A71" s="263">
        <v>14</v>
      </c>
      <c r="B71" s="263">
        <v>14</v>
      </c>
      <c r="C71" s="264" t="s">
        <v>718</v>
      </c>
      <c r="D71" s="307" t="e">
        <f t="shared" si="7"/>
        <v>#REF!</v>
      </c>
      <c r="E71" s="307" t="e">
        <f>+#REF!</f>
        <v>#REF!</v>
      </c>
      <c r="F71" s="307" t="e">
        <f>+#REF!</f>
        <v>#REF!</v>
      </c>
      <c r="G71" s="307" t="e">
        <f t="shared" si="12"/>
        <v>#REF!</v>
      </c>
      <c r="H71" s="307">
        <f>+'[1]Xuat TTB cac nguon'!D65</f>
        <v>0</v>
      </c>
      <c r="I71" s="307" t="e">
        <f>+#REF!</f>
        <v>#REF!</v>
      </c>
      <c r="J71" s="307" t="e">
        <f>+#REF!</f>
        <v>#REF!</v>
      </c>
      <c r="K71" s="307" t="e">
        <f>+#REF!</f>
        <v>#REF!</v>
      </c>
      <c r="L71" s="307" t="e">
        <f>+#REF!</f>
        <v>#REF!</v>
      </c>
      <c r="M71" s="307" t="e">
        <f>+#REF!</f>
        <v>#REF!</v>
      </c>
      <c r="N71" s="307" t="e">
        <f>+#REF!</f>
        <v>#REF!</v>
      </c>
      <c r="O71" s="307" t="e">
        <f>+#REF!</f>
        <v>#REF!</v>
      </c>
      <c r="P71" s="307" t="e">
        <f>+#REF!</f>
        <v>#REF!</v>
      </c>
      <c r="Q71" s="307" t="e">
        <f>+#REF!</f>
        <v>#REF!</v>
      </c>
      <c r="R71" s="307" t="e">
        <f>+#REF!</f>
        <v>#REF!</v>
      </c>
      <c r="S71" s="307" t="e">
        <f>+#REF!</f>
        <v>#REF!</v>
      </c>
      <c r="T71" s="307" t="e">
        <f>+#REF!</f>
        <v>#REF!</v>
      </c>
      <c r="U71" s="307" t="e">
        <f>+#REF!</f>
        <v>#REF!</v>
      </c>
      <c r="V71" s="307" t="e">
        <f>+#REF!</f>
        <v>#REF!</v>
      </c>
      <c r="W71" s="307" t="e">
        <f>+#REF!</f>
        <v>#REF!</v>
      </c>
      <c r="X71" s="307" t="e">
        <f t="shared" si="9"/>
        <v>#REF!</v>
      </c>
      <c r="Y71" s="307">
        <f>+'PL2. Tổng hợp SL cấp Remdesivir'!C69</f>
        <v>25332</v>
      </c>
      <c r="Z71" s="307" t="e">
        <f>+#REF!</f>
        <v>#REF!</v>
      </c>
      <c r="AA71" s="307" t="e">
        <f>+#REF!</f>
        <v>#REF!</v>
      </c>
      <c r="AB71" s="307">
        <f>+'PL1. Tổng hợp SL cấp kháng thể'!C63</f>
        <v>150</v>
      </c>
      <c r="AC71" s="307" t="e">
        <f t="shared" si="13"/>
        <v>#REF!</v>
      </c>
      <c r="AD71" s="307" t="e">
        <f>+#REF!</f>
        <v>#REF!</v>
      </c>
      <c r="AE71" s="307" t="e">
        <f>+#REF!</f>
        <v>#REF!</v>
      </c>
      <c r="AF71" s="307" t="e">
        <f>+#REF!</f>
        <v>#REF!</v>
      </c>
      <c r="AG71" s="307" t="e">
        <f>+#REF!</f>
        <v>#REF!</v>
      </c>
      <c r="AH71" s="307" t="e">
        <f>+#REF!</f>
        <v>#REF!</v>
      </c>
      <c r="AI71" s="307"/>
      <c r="AJ71" s="307"/>
      <c r="AK71" s="307"/>
      <c r="AL71" s="307"/>
      <c r="AM71" s="307"/>
      <c r="AN71" s="307"/>
      <c r="AO71" s="307"/>
      <c r="AP71" s="265"/>
      <c r="AQ71" s="259" t="e">
        <f t="shared" si="6"/>
        <v>#REF!</v>
      </c>
      <c r="AR71" s="248" t="e">
        <f>+AQ71-#REF!</f>
        <v>#REF!</v>
      </c>
    </row>
    <row r="72" spans="1:44" ht="30.75" customHeight="1">
      <c r="A72" s="263">
        <v>15</v>
      </c>
      <c r="B72" s="263">
        <v>15</v>
      </c>
      <c r="C72" s="264" t="s">
        <v>737</v>
      </c>
      <c r="D72" s="307" t="e">
        <f t="shared" si="7"/>
        <v>#REF!</v>
      </c>
      <c r="E72" s="307" t="e">
        <f>+#REF!</f>
        <v>#REF!</v>
      </c>
      <c r="F72" s="307" t="e">
        <f>+#REF!</f>
        <v>#REF!</v>
      </c>
      <c r="G72" s="307" t="e">
        <f t="shared" si="12"/>
        <v>#REF!</v>
      </c>
      <c r="H72" s="307">
        <f>+'[1]Xuat TTB cac nguon'!D66</f>
        <v>0</v>
      </c>
      <c r="I72" s="307" t="e">
        <f>+#REF!</f>
        <v>#REF!</v>
      </c>
      <c r="J72" s="307" t="e">
        <f>+#REF!</f>
        <v>#REF!</v>
      </c>
      <c r="K72" s="307" t="e">
        <f>+#REF!</f>
        <v>#REF!</v>
      </c>
      <c r="L72" s="307" t="e">
        <f>+#REF!</f>
        <v>#REF!</v>
      </c>
      <c r="M72" s="307" t="e">
        <f>+#REF!</f>
        <v>#REF!</v>
      </c>
      <c r="N72" s="307" t="e">
        <f>+#REF!</f>
        <v>#REF!</v>
      </c>
      <c r="O72" s="307" t="e">
        <f>+#REF!</f>
        <v>#REF!</v>
      </c>
      <c r="P72" s="307" t="e">
        <f>+#REF!</f>
        <v>#REF!</v>
      </c>
      <c r="Q72" s="307" t="e">
        <f>+#REF!</f>
        <v>#REF!</v>
      </c>
      <c r="R72" s="307" t="e">
        <f>+#REF!</f>
        <v>#REF!</v>
      </c>
      <c r="S72" s="307" t="e">
        <f>+#REF!</f>
        <v>#REF!</v>
      </c>
      <c r="T72" s="307" t="e">
        <f>+#REF!</f>
        <v>#REF!</v>
      </c>
      <c r="U72" s="307" t="e">
        <f>+#REF!</f>
        <v>#REF!</v>
      </c>
      <c r="V72" s="307" t="e">
        <f>+#REF!</f>
        <v>#REF!</v>
      </c>
      <c r="W72" s="307" t="e">
        <f>+#REF!</f>
        <v>#REF!</v>
      </c>
      <c r="X72" s="307" t="e">
        <f t="shared" si="9"/>
        <v>#REF!</v>
      </c>
      <c r="Y72" s="307">
        <f>+'PL2. Tổng hợp SL cấp Remdesivir'!C88</f>
        <v>37832</v>
      </c>
      <c r="Z72" s="307" t="e">
        <f>+#REF!</f>
        <v>#REF!</v>
      </c>
      <c r="AA72" s="307" t="e">
        <f>+#REF!</f>
        <v>#REF!</v>
      </c>
      <c r="AB72" s="307">
        <f>+'PL1. Tổng hợp SL cấp kháng thể'!C82</f>
        <v>70</v>
      </c>
      <c r="AC72" s="307" t="e">
        <f t="shared" si="13"/>
        <v>#REF!</v>
      </c>
      <c r="AD72" s="307" t="e">
        <f>+#REF!</f>
        <v>#REF!</v>
      </c>
      <c r="AE72" s="307" t="e">
        <f>+#REF!</f>
        <v>#REF!</v>
      </c>
      <c r="AF72" s="307" t="e">
        <f>+#REF!</f>
        <v>#REF!</v>
      </c>
      <c r="AG72" s="307" t="e">
        <f>+#REF!</f>
        <v>#REF!</v>
      </c>
      <c r="AH72" s="307" t="e">
        <f>+#REF!</f>
        <v>#REF!</v>
      </c>
      <c r="AI72" s="307"/>
      <c r="AJ72" s="307"/>
      <c r="AK72" s="307"/>
      <c r="AL72" s="307"/>
      <c r="AM72" s="307"/>
      <c r="AN72" s="307"/>
      <c r="AO72" s="307"/>
      <c r="AP72" s="265"/>
      <c r="AQ72" s="259" t="e">
        <f t="shared" si="6"/>
        <v>#REF!</v>
      </c>
      <c r="AR72" s="248" t="e">
        <f>+AQ72-#REF!</f>
        <v>#REF!</v>
      </c>
    </row>
    <row r="73" spans="1:44" ht="30.75" customHeight="1">
      <c r="A73" s="263">
        <v>16</v>
      </c>
      <c r="B73" s="263">
        <v>16</v>
      </c>
      <c r="C73" s="264" t="s">
        <v>747</v>
      </c>
      <c r="D73" s="307" t="e">
        <f t="shared" si="7"/>
        <v>#REF!</v>
      </c>
      <c r="E73" s="307" t="e">
        <f>+#REF!</f>
        <v>#REF!</v>
      </c>
      <c r="F73" s="307" t="e">
        <f>+#REF!</f>
        <v>#REF!</v>
      </c>
      <c r="G73" s="307" t="e">
        <f t="shared" si="12"/>
        <v>#REF!</v>
      </c>
      <c r="H73" s="307">
        <f>+'[1]Xuat TTB cac nguon'!D67</f>
        <v>0</v>
      </c>
      <c r="I73" s="307" t="e">
        <f>+#REF!</f>
        <v>#REF!</v>
      </c>
      <c r="J73" s="307" t="e">
        <f>+#REF!</f>
        <v>#REF!</v>
      </c>
      <c r="K73" s="307" t="e">
        <f>+#REF!</f>
        <v>#REF!</v>
      </c>
      <c r="L73" s="307" t="e">
        <f>+#REF!</f>
        <v>#REF!</v>
      </c>
      <c r="M73" s="307" t="e">
        <f>+#REF!</f>
        <v>#REF!</v>
      </c>
      <c r="N73" s="307" t="e">
        <f>+#REF!</f>
        <v>#REF!</v>
      </c>
      <c r="O73" s="307" t="e">
        <f>+#REF!</f>
        <v>#REF!</v>
      </c>
      <c r="P73" s="307" t="e">
        <f>+#REF!</f>
        <v>#REF!</v>
      </c>
      <c r="Q73" s="307" t="e">
        <f>+#REF!</f>
        <v>#REF!</v>
      </c>
      <c r="R73" s="307" t="e">
        <f>+#REF!</f>
        <v>#REF!</v>
      </c>
      <c r="S73" s="307" t="e">
        <f>+#REF!</f>
        <v>#REF!</v>
      </c>
      <c r="T73" s="307" t="e">
        <f>+#REF!</f>
        <v>#REF!</v>
      </c>
      <c r="U73" s="307" t="e">
        <f>+#REF!</f>
        <v>#REF!</v>
      </c>
      <c r="V73" s="307" t="e">
        <f>+#REF!</f>
        <v>#REF!</v>
      </c>
      <c r="W73" s="307" t="e">
        <f>+#REF!</f>
        <v>#REF!</v>
      </c>
      <c r="X73" s="307" t="e">
        <f t="shared" si="9"/>
        <v>#REF!</v>
      </c>
      <c r="Y73" s="307">
        <f>+'PL2. Tổng hợp SL cấp Remdesivir'!C98</f>
        <v>18024</v>
      </c>
      <c r="Z73" s="307" t="e">
        <f>+#REF!</f>
        <v>#REF!</v>
      </c>
      <c r="AA73" s="307" t="e">
        <f>+#REF!</f>
        <v>#REF!</v>
      </c>
      <c r="AB73" s="307">
        <f>+'PL1. Tổng hợp SL cấp kháng thể'!C92</f>
        <v>40</v>
      </c>
      <c r="AC73" s="307" t="e">
        <f t="shared" si="13"/>
        <v>#REF!</v>
      </c>
      <c r="AD73" s="307" t="e">
        <f>+#REF!</f>
        <v>#REF!</v>
      </c>
      <c r="AE73" s="307" t="e">
        <f>+#REF!</f>
        <v>#REF!</v>
      </c>
      <c r="AF73" s="307" t="e">
        <f>+#REF!</f>
        <v>#REF!</v>
      </c>
      <c r="AG73" s="307" t="e">
        <f>+#REF!</f>
        <v>#REF!</v>
      </c>
      <c r="AH73" s="307" t="e">
        <f>+#REF!</f>
        <v>#REF!</v>
      </c>
      <c r="AI73" s="307"/>
      <c r="AJ73" s="307"/>
      <c r="AK73" s="307"/>
      <c r="AL73" s="307"/>
      <c r="AM73" s="307"/>
      <c r="AN73" s="307"/>
      <c r="AO73" s="307"/>
      <c r="AP73" s="265"/>
      <c r="AQ73" s="259" t="e">
        <f t="shared" si="6"/>
        <v>#REF!</v>
      </c>
      <c r="AR73" s="248" t="e">
        <f>+AQ73-#REF!</f>
        <v>#REF!</v>
      </c>
    </row>
    <row r="74" spans="1:44" ht="30.75" customHeight="1">
      <c r="A74" s="263">
        <v>17</v>
      </c>
      <c r="B74" s="263">
        <v>17</v>
      </c>
      <c r="C74" s="264" t="s">
        <v>748</v>
      </c>
      <c r="D74" s="307" t="e">
        <f t="shared" si="7"/>
        <v>#REF!</v>
      </c>
      <c r="E74" s="307" t="e">
        <f>+#REF!</f>
        <v>#REF!</v>
      </c>
      <c r="F74" s="307" t="e">
        <f>+#REF!</f>
        <v>#REF!</v>
      </c>
      <c r="G74" s="307" t="e">
        <f t="shared" si="12"/>
        <v>#REF!</v>
      </c>
      <c r="H74" s="307">
        <f>+'[1]Xuat TTB cac nguon'!D68</f>
        <v>0</v>
      </c>
      <c r="I74" s="307" t="e">
        <f>+#REF!</f>
        <v>#REF!</v>
      </c>
      <c r="J74" s="307" t="e">
        <f>+#REF!</f>
        <v>#REF!</v>
      </c>
      <c r="K74" s="307" t="e">
        <f>+#REF!</f>
        <v>#REF!</v>
      </c>
      <c r="L74" s="307" t="e">
        <f>+#REF!</f>
        <v>#REF!</v>
      </c>
      <c r="M74" s="307" t="e">
        <f>+#REF!</f>
        <v>#REF!</v>
      </c>
      <c r="N74" s="307" t="e">
        <f>+#REF!</f>
        <v>#REF!</v>
      </c>
      <c r="O74" s="307" t="e">
        <f>+#REF!</f>
        <v>#REF!</v>
      </c>
      <c r="P74" s="307" t="e">
        <f>+#REF!</f>
        <v>#REF!</v>
      </c>
      <c r="Q74" s="307" t="e">
        <f>+#REF!</f>
        <v>#REF!</v>
      </c>
      <c r="R74" s="307" t="e">
        <f>+#REF!</f>
        <v>#REF!</v>
      </c>
      <c r="S74" s="307" t="e">
        <f>+#REF!</f>
        <v>#REF!</v>
      </c>
      <c r="T74" s="307" t="e">
        <f>+#REF!</f>
        <v>#REF!</v>
      </c>
      <c r="U74" s="307" t="e">
        <f>+#REF!</f>
        <v>#REF!</v>
      </c>
      <c r="V74" s="307" t="e">
        <f>+#REF!</f>
        <v>#REF!</v>
      </c>
      <c r="W74" s="307" t="e">
        <f>+#REF!</f>
        <v>#REF!</v>
      </c>
      <c r="X74" s="307" t="e">
        <f t="shared" si="9"/>
        <v>#REF!</v>
      </c>
      <c r="Y74" s="307">
        <f>+'PL2. Tổng hợp SL cấp Remdesivir'!C99</f>
        <v>1800</v>
      </c>
      <c r="Z74" s="307" t="e">
        <f>+#REF!</f>
        <v>#REF!</v>
      </c>
      <c r="AA74" s="307" t="e">
        <f>+#REF!</f>
        <v>#REF!</v>
      </c>
      <c r="AB74" s="307">
        <f>+'PL1. Tổng hợp SL cấp kháng thể'!C93</f>
        <v>60</v>
      </c>
      <c r="AC74" s="307" t="e">
        <f t="shared" si="13"/>
        <v>#REF!</v>
      </c>
      <c r="AD74" s="307" t="e">
        <f>+#REF!</f>
        <v>#REF!</v>
      </c>
      <c r="AE74" s="307" t="e">
        <f>+#REF!</f>
        <v>#REF!</v>
      </c>
      <c r="AF74" s="307" t="e">
        <f>+#REF!</f>
        <v>#REF!</v>
      </c>
      <c r="AG74" s="307" t="e">
        <f>+#REF!</f>
        <v>#REF!</v>
      </c>
      <c r="AH74" s="307" t="e">
        <f>+#REF!</f>
        <v>#REF!</v>
      </c>
      <c r="AI74" s="307"/>
      <c r="AJ74" s="307"/>
      <c r="AK74" s="307"/>
      <c r="AL74" s="307"/>
      <c r="AM74" s="307"/>
      <c r="AN74" s="307"/>
      <c r="AO74" s="307"/>
      <c r="AP74" s="265"/>
      <c r="AQ74" s="259" t="e">
        <f t="shared" si="6"/>
        <v>#REF!</v>
      </c>
      <c r="AR74" s="248" t="e">
        <f>+AQ74-#REF!</f>
        <v>#REF!</v>
      </c>
    </row>
    <row r="75" spans="1:44" ht="30.75" customHeight="1">
      <c r="A75" s="263">
        <v>18</v>
      </c>
      <c r="B75" s="263">
        <v>18</v>
      </c>
      <c r="C75" s="264" t="s">
        <v>727</v>
      </c>
      <c r="D75" s="307" t="e">
        <f t="shared" si="7"/>
        <v>#REF!</v>
      </c>
      <c r="E75" s="307" t="e">
        <f>+#REF!</f>
        <v>#REF!</v>
      </c>
      <c r="F75" s="307" t="e">
        <f>+#REF!</f>
        <v>#REF!</v>
      </c>
      <c r="G75" s="307" t="e">
        <f t="shared" si="12"/>
        <v>#REF!</v>
      </c>
      <c r="H75" s="307">
        <f>+'[1]Xuat TTB cac nguon'!D69</f>
        <v>0</v>
      </c>
      <c r="I75" s="307" t="e">
        <f>+#REF!</f>
        <v>#REF!</v>
      </c>
      <c r="J75" s="307" t="e">
        <f>+#REF!</f>
        <v>#REF!</v>
      </c>
      <c r="K75" s="307" t="e">
        <f>+#REF!</f>
        <v>#REF!</v>
      </c>
      <c r="L75" s="307" t="e">
        <f>+#REF!</f>
        <v>#REF!</v>
      </c>
      <c r="M75" s="307" t="e">
        <f>+#REF!</f>
        <v>#REF!</v>
      </c>
      <c r="N75" s="307" t="e">
        <f>+#REF!</f>
        <v>#REF!</v>
      </c>
      <c r="O75" s="307" t="e">
        <f>+#REF!</f>
        <v>#REF!</v>
      </c>
      <c r="P75" s="307" t="e">
        <f>+#REF!</f>
        <v>#REF!</v>
      </c>
      <c r="Q75" s="307" t="e">
        <f>+#REF!</f>
        <v>#REF!</v>
      </c>
      <c r="R75" s="307" t="e">
        <f>+#REF!</f>
        <v>#REF!</v>
      </c>
      <c r="S75" s="307" t="e">
        <f>+#REF!</f>
        <v>#REF!</v>
      </c>
      <c r="T75" s="307" t="e">
        <f>+#REF!</f>
        <v>#REF!</v>
      </c>
      <c r="U75" s="307" t="e">
        <f>+#REF!</f>
        <v>#REF!</v>
      </c>
      <c r="V75" s="307" t="e">
        <f>+#REF!</f>
        <v>#REF!</v>
      </c>
      <c r="W75" s="307" t="e">
        <f>+#REF!</f>
        <v>#REF!</v>
      </c>
      <c r="X75" s="307" t="e">
        <f t="shared" si="9"/>
        <v>#REF!</v>
      </c>
      <c r="Y75" s="307">
        <f>+'PL2. Tổng hợp SL cấp Remdesivir'!C78</f>
        <v>3000</v>
      </c>
      <c r="Z75" s="307" t="e">
        <f>+#REF!</f>
        <v>#REF!</v>
      </c>
      <c r="AA75" s="307" t="e">
        <f>+#REF!</f>
        <v>#REF!</v>
      </c>
      <c r="AB75" s="307">
        <f>+'PL1. Tổng hợp SL cấp kháng thể'!C72</f>
        <v>30</v>
      </c>
      <c r="AC75" s="307" t="e">
        <f t="shared" si="13"/>
        <v>#REF!</v>
      </c>
      <c r="AD75" s="307" t="e">
        <f>+#REF!</f>
        <v>#REF!</v>
      </c>
      <c r="AE75" s="307" t="e">
        <f>+#REF!</f>
        <v>#REF!</v>
      </c>
      <c r="AF75" s="307" t="e">
        <f>+#REF!</f>
        <v>#REF!</v>
      </c>
      <c r="AG75" s="307" t="e">
        <f>+#REF!</f>
        <v>#REF!</v>
      </c>
      <c r="AH75" s="307" t="e">
        <f>+#REF!</f>
        <v>#REF!</v>
      </c>
      <c r="AI75" s="307"/>
      <c r="AJ75" s="307"/>
      <c r="AK75" s="307"/>
      <c r="AL75" s="307"/>
      <c r="AM75" s="307"/>
      <c r="AN75" s="307"/>
      <c r="AO75" s="307"/>
      <c r="AP75" s="265"/>
      <c r="AQ75" s="259" t="e">
        <f t="shared" si="6"/>
        <v>#REF!</v>
      </c>
      <c r="AR75" s="248" t="e">
        <f>+AQ75-#REF!</f>
        <v>#REF!</v>
      </c>
    </row>
    <row r="76" spans="1:44" ht="30.75" customHeight="1">
      <c r="A76" s="263">
        <v>19</v>
      </c>
      <c r="B76" s="263">
        <v>19</v>
      </c>
      <c r="C76" s="264" t="s">
        <v>753</v>
      </c>
      <c r="D76" s="307" t="e">
        <f t="shared" si="7"/>
        <v>#REF!</v>
      </c>
      <c r="E76" s="307" t="e">
        <f>+#REF!</f>
        <v>#REF!</v>
      </c>
      <c r="F76" s="307" t="e">
        <f>+#REF!</f>
        <v>#REF!</v>
      </c>
      <c r="G76" s="307" t="e">
        <f t="shared" si="12"/>
        <v>#REF!</v>
      </c>
      <c r="H76" s="307">
        <f>+'[1]Xuat TTB cac nguon'!D70</f>
        <v>0</v>
      </c>
      <c r="I76" s="307" t="e">
        <f>+#REF!</f>
        <v>#REF!</v>
      </c>
      <c r="J76" s="307" t="e">
        <f>+#REF!</f>
        <v>#REF!</v>
      </c>
      <c r="K76" s="307" t="e">
        <f>+#REF!</f>
        <v>#REF!</v>
      </c>
      <c r="L76" s="307" t="e">
        <f>+#REF!</f>
        <v>#REF!</v>
      </c>
      <c r="M76" s="307" t="e">
        <f>+#REF!</f>
        <v>#REF!</v>
      </c>
      <c r="N76" s="307" t="e">
        <f>+#REF!</f>
        <v>#REF!</v>
      </c>
      <c r="O76" s="307" t="e">
        <f>+#REF!</f>
        <v>#REF!</v>
      </c>
      <c r="P76" s="307" t="e">
        <f>+#REF!</f>
        <v>#REF!</v>
      </c>
      <c r="Q76" s="307" t="e">
        <f>+#REF!</f>
        <v>#REF!</v>
      </c>
      <c r="R76" s="307" t="e">
        <f>+#REF!</f>
        <v>#REF!</v>
      </c>
      <c r="S76" s="307" t="e">
        <f>+#REF!</f>
        <v>#REF!</v>
      </c>
      <c r="T76" s="307" t="e">
        <f>+#REF!</f>
        <v>#REF!</v>
      </c>
      <c r="U76" s="307" t="e">
        <f>+#REF!</f>
        <v>#REF!</v>
      </c>
      <c r="V76" s="307" t="e">
        <f>+#REF!</f>
        <v>#REF!</v>
      </c>
      <c r="W76" s="307" t="e">
        <f>+#REF!</f>
        <v>#REF!</v>
      </c>
      <c r="X76" s="307" t="e">
        <f t="shared" si="9"/>
        <v>#REF!</v>
      </c>
      <c r="Y76" s="307">
        <f>+'PL2. Tổng hợp SL cấp Remdesivir'!C104</f>
        <v>8080</v>
      </c>
      <c r="Z76" s="307" t="e">
        <f>+#REF!</f>
        <v>#REF!</v>
      </c>
      <c r="AA76" s="307" t="e">
        <f>+#REF!</f>
        <v>#REF!</v>
      </c>
      <c r="AB76" s="307">
        <f>+'PL1. Tổng hợp SL cấp kháng thể'!C98</f>
        <v>60</v>
      </c>
      <c r="AC76" s="307" t="e">
        <f t="shared" si="13"/>
        <v>#REF!</v>
      </c>
      <c r="AD76" s="307" t="e">
        <f>+#REF!</f>
        <v>#REF!</v>
      </c>
      <c r="AE76" s="307" t="e">
        <f>+#REF!</f>
        <v>#REF!</v>
      </c>
      <c r="AF76" s="307" t="e">
        <f>+#REF!</f>
        <v>#REF!</v>
      </c>
      <c r="AG76" s="307" t="e">
        <f>+#REF!</f>
        <v>#REF!</v>
      </c>
      <c r="AH76" s="307" t="e">
        <f>+#REF!</f>
        <v>#REF!</v>
      </c>
      <c r="AI76" s="307"/>
      <c r="AJ76" s="307"/>
      <c r="AK76" s="307"/>
      <c r="AL76" s="307"/>
      <c r="AM76" s="307"/>
      <c r="AN76" s="307"/>
      <c r="AO76" s="307"/>
      <c r="AP76" s="265"/>
      <c r="AQ76" s="259" t="e">
        <f t="shared" ref="AQ76:AQ139" si="14">SUM(D76:AN76)-D76-G76-X76-AC76</f>
        <v>#REF!</v>
      </c>
      <c r="AR76" s="248" t="e">
        <f>+AQ76-#REF!</f>
        <v>#REF!</v>
      </c>
    </row>
    <row r="77" spans="1:44" ht="30.75" customHeight="1">
      <c r="A77" s="263">
        <v>20</v>
      </c>
      <c r="B77" s="263">
        <v>20</v>
      </c>
      <c r="C77" s="264" t="s">
        <v>760</v>
      </c>
      <c r="D77" s="307" t="e">
        <f t="shared" ref="D77:D140" si="15">SUM(E77:F77)</f>
        <v>#REF!</v>
      </c>
      <c r="E77" s="307" t="e">
        <f>+#REF!</f>
        <v>#REF!</v>
      </c>
      <c r="F77" s="307" t="e">
        <f>+#REF!</f>
        <v>#REF!</v>
      </c>
      <c r="G77" s="307" t="e">
        <f t="shared" si="12"/>
        <v>#REF!</v>
      </c>
      <c r="H77" s="307">
        <f>+'[1]Xuat TTB cac nguon'!D71</f>
        <v>0</v>
      </c>
      <c r="I77" s="307" t="e">
        <f>+#REF!</f>
        <v>#REF!</v>
      </c>
      <c r="J77" s="307" t="e">
        <f>+#REF!</f>
        <v>#REF!</v>
      </c>
      <c r="K77" s="307" t="e">
        <f>+#REF!</f>
        <v>#REF!</v>
      </c>
      <c r="L77" s="307" t="e">
        <f>+#REF!</f>
        <v>#REF!</v>
      </c>
      <c r="M77" s="307" t="e">
        <f>+#REF!</f>
        <v>#REF!</v>
      </c>
      <c r="N77" s="307" t="e">
        <f>+#REF!</f>
        <v>#REF!</v>
      </c>
      <c r="O77" s="307" t="e">
        <f>+#REF!</f>
        <v>#REF!</v>
      </c>
      <c r="P77" s="307" t="e">
        <f>+#REF!</f>
        <v>#REF!</v>
      </c>
      <c r="Q77" s="307" t="e">
        <f>+#REF!</f>
        <v>#REF!</v>
      </c>
      <c r="R77" s="307" t="e">
        <f>+#REF!</f>
        <v>#REF!</v>
      </c>
      <c r="S77" s="307" t="e">
        <f>+#REF!</f>
        <v>#REF!</v>
      </c>
      <c r="T77" s="307" t="e">
        <f>+#REF!</f>
        <v>#REF!</v>
      </c>
      <c r="U77" s="307" t="e">
        <f>+#REF!</f>
        <v>#REF!</v>
      </c>
      <c r="V77" s="307" t="e">
        <f>+#REF!</f>
        <v>#REF!</v>
      </c>
      <c r="W77" s="307" t="e">
        <f>+#REF!</f>
        <v>#REF!</v>
      </c>
      <c r="X77" s="307" t="e">
        <f t="shared" si="9"/>
        <v>#REF!</v>
      </c>
      <c r="Y77" s="307">
        <f>+'PL2. Tổng hợp SL cấp Remdesivir'!C112</f>
        <v>1000</v>
      </c>
      <c r="Z77" s="307" t="e">
        <f>+#REF!</f>
        <v>#REF!</v>
      </c>
      <c r="AA77" s="307" t="e">
        <f>+#REF!</f>
        <v>#REF!</v>
      </c>
      <c r="AB77" s="307">
        <f>+'PL1. Tổng hợp SL cấp kháng thể'!C106</f>
        <v>40</v>
      </c>
      <c r="AC77" s="307" t="e">
        <f t="shared" si="13"/>
        <v>#REF!</v>
      </c>
      <c r="AD77" s="307" t="e">
        <f>+#REF!</f>
        <v>#REF!</v>
      </c>
      <c r="AE77" s="307" t="e">
        <f>+#REF!</f>
        <v>#REF!</v>
      </c>
      <c r="AF77" s="307" t="e">
        <f>+#REF!</f>
        <v>#REF!</v>
      </c>
      <c r="AG77" s="307" t="e">
        <f>+#REF!</f>
        <v>#REF!</v>
      </c>
      <c r="AH77" s="307" t="e">
        <f>+#REF!</f>
        <v>#REF!</v>
      </c>
      <c r="AI77" s="307"/>
      <c r="AJ77" s="307"/>
      <c r="AK77" s="307"/>
      <c r="AL77" s="307"/>
      <c r="AM77" s="307"/>
      <c r="AN77" s="307"/>
      <c r="AO77" s="307"/>
      <c r="AP77" s="265"/>
      <c r="AQ77" s="259" t="e">
        <f t="shared" si="14"/>
        <v>#REF!</v>
      </c>
      <c r="AR77" s="248" t="e">
        <f>+AQ77-#REF!</f>
        <v>#REF!</v>
      </c>
    </row>
    <row r="78" spans="1:44" ht="30.75" customHeight="1">
      <c r="A78" s="263">
        <v>21</v>
      </c>
      <c r="B78" s="263">
        <v>21</v>
      </c>
      <c r="C78" s="264" t="s">
        <v>746</v>
      </c>
      <c r="D78" s="307" t="e">
        <f t="shared" si="15"/>
        <v>#REF!</v>
      </c>
      <c r="E78" s="307" t="e">
        <f>+#REF!</f>
        <v>#REF!</v>
      </c>
      <c r="F78" s="307" t="e">
        <f>+#REF!</f>
        <v>#REF!</v>
      </c>
      <c r="G78" s="307" t="e">
        <f t="shared" si="12"/>
        <v>#REF!</v>
      </c>
      <c r="H78" s="307">
        <f>+'[1]Xuat TTB cac nguon'!D72</f>
        <v>0</v>
      </c>
      <c r="I78" s="307" t="e">
        <f>+#REF!</f>
        <v>#REF!</v>
      </c>
      <c r="J78" s="307" t="e">
        <f>+#REF!</f>
        <v>#REF!</v>
      </c>
      <c r="K78" s="307" t="e">
        <f>+#REF!</f>
        <v>#REF!</v>
      </c>
      <c r="L78" s="307" t="e">
        <f>+#REF!</f>
        <v>#REF!</v>
      </c>
      <c r="M78" s="307" t="e">
        <f>+#REF!</f>
        <v>#REF!</v>
      </c>
      <c r="N78" s="307" t="e">
        <f>+#REF!</f>
        <v>#REF!</v>
      </c>
      <c r="O78" s="307" t="e">
        <f>+#REF!</f>
        <v>#REF!</v>
      </c>
      <c r="P78" s="307" t="e">
        <f>+#REF!</f>
        <v>#REF!</v>
      </c>
      <c r="Q78" s="307" t="e">
        <f>+#REF!</f>
        <v>#REF!</v>
      </c>
      <c r="R78" s="307" t="e">
        <f>+#REF!</f>
        <v>#REF!</v>
      </c>
      <c r="S78" s="307" t="e">
        <f>+#REF!</f>
        <v>#REF!</v>
      </c>
      <c r="T78" s="307" t="e">
        <f>+#REF!</f>
        <v>#REF!</v>
      </c>
      <c r="U78" s="307" t="e">
        <f>+#REF!</f>
        <v>#REF!</v>
      </c>
      <c r="V78" s="307" t="e">
        <f>+#REF!</f>
        <v>#REF!</v>
      </c>
      <c r="W78" s="307" t="e">
        <f>+#REF!</f>
        <v>#REF!</v>
      </c>
      <c r="X78" s="307" t="e">
        <f t="shared" ref="X78:X141" si="16">SUM(Y78:AB78)</f>
        <v>#REF!</v>
      </c>
      <c r="Y78" s="307">
        <f>+'PL2. Tổng hợp SL cấp Remdesivir'!C97</f>
        <v>540</v>
      </c>
      <c r="Z78" s="307" t="e">
        <f>+#REF!</f>
        <v>#REF!</v>
      </c>
      <c r="AA78" s="307" t="e">
        <f>+#REF!</f>
        <v>#REF!</v>
      </c>
      <c r="AB78" s="307">
        <f>+'PL1. Tổng hợp SL cấp kháng thể'!C91</f>
        <v>30</v>
      </c>
      <c r="AC78" s="307" t="e">
        <f t="shared" si="13"/>
        <v>#REF!</v>
      </c>
      <c r="AD78" s="307" t="e">
        <f>+#REF!</f>
        <v>#REF!</v>
      </c>
      <c r="AE78" s="307" t="e">
        <f>+#REF!</f>
        <v>#REF!</v>
      </c>
      <c r="AF78" s="307" t="e">
        <f>+#REF!</f>
        <v>#REF!</v>
      </c>
      <c r="AG78" s="307" t="e">
        <f>+#REF!</f>
        <v>#REF!</v>
      </c>
      <c r="AH78" s="307" t="e">
        <f>+#REF!</f>
        <v>#REF!</v>
      </c>
      <c r="AI78" s="307"/>
      <c r="AJ78" s="307"/>
      <c r="AK78" s="307"/>
      <c r="AL78" s="307"/>
      <c r="AM78" s="307"/>
      <c r="AN78" s="307"/>
      <c r="AO78" s="307"/>
      <c r="AP78" s="265"/>
      <c r="AQ78" s="259" t="e">
        <f t="shared" si="14"/>
        <v>#REF!</v>
      </c>
      <c r="AR78" s="248" t="e">
        <f>+AQ78-#REF!</f>
        <v>#REF!</v>
      </c>
    </row>
    <row r="79" spans="1:44" ht="30.75" customHeight="1">
      <c r="A79" s="263">
        <v>22</v>
      </c>
      <c r="B79" s="263">
        <v>22</v>
      </c>
      <c r="C79" s="264" t="s">
        <v>717</v>
      </c>
      <c r="D79" s="307" t="e">
        <f t="shared" si="15"/>
        <v>#REF!</v>
      </c>
      <c r="E79" s="307" t="e">
        <f>+#REF!</f>
        <v>#REF!</v>
      </c>
      <c r="F79" s="307" t="e">
        <f>+#REF!</f>
        <v>#REF!</v>
      </c>
      <c r="G79" s="307" t="e">
        <f t="shared" si="12"/>
        <v>#REF!</v>
      </c>
      <c r="H79" s="307">
        <f>+'[1]Xuat TTB cac nguon'!D73</f>
        <v>0</v>
      </c>
      <c r="I79" s="307" t="e">
        <f>+#REF!</f>
        <v>#REF!</v>
      </c>
      <c r="J79" s="307" t="e">
        <f>+#REF!</f>
        <v>#REF!</v>
      </c>
      <c r="K79" s="307" t="e">
        <f>+#REF!</f>
        <v>#REF!</v>
      </c>
      <c r="L79" s="307" t="e">
        <f>+#REF!</f>
        <v>#REF!</v>
      </c>
      <c r="M79" s="307" t="e">
        <f>+#REF!</f>
        <v>#REF!</v>
      </c>
      <c r="N79" s="307" t="e">
        <f>+#REF!</f>
        <v>#REF!</v>
      </c>
      <c r="O79" s="307" t="e">
        <f>+#REF!</f>
        <v>#REF!</v>
      </c>
      <c r="P79" s="307" t="e">
        <f>+#REF!</f>
        <v>#REF!</v>
      </c>
      <c r="Q79" s="307" t="e">
        <f>+#REF!</f>
        <v>#REF!</v>
      </c>
      <c r="R79" s="307" t="e">
        <f>+#REF!</f>
        <v>#REF!</v>
      </c>
      <c r="S79" s="307" t="e">
        <f>+#REF!</f>
        <v>#REF!</v>
      </c>
      <c r="T79" s="307" t="e">
        <f>+#REF!</f>
        <v>#REF!</v>
      </c>
      <c r="U79" s="307" t="e">
        <f>+#REF!</f>
        <v>#REF!</v>
      </c>
      <c r="V79" s="307" t="e">
        <f>+#REF!</f>
        <v>#REF!</v>
      </c>
      <c r="W79" s="307" t="e">
        <f>+#REF!</f>
        <v>#REF!</v>
      </c>
      <c r="X79" s="307" t="e">
        <f t="shared" si="16"/>
        <v>#REF!</v>
      </c>
      <c r="Y79" s="307">
        <f>+'PL2. Tổng hợp SL cấp Remdesivir'!C68</f>
        <v>23984</v>
      </c>
      <c r="Z79" s="307" t="e">
        <f>+#REF!</f>
        <v>#REF!</v>
      </c>
      <c r="AA79" s="307" t="e">
        <f>+#REF!</f>
        <v>#REF!</v>
      </c>
      <c r="AB79" s="307">
        <f>+'PL1. Tổng hợp SL cấp kháng thể'!C62</f>
        <v>70</v>
      </c>
      <c r="AC79" s="307" t="e">
        <f t="shared" si="13"/>
        <v>#REF!</v>
      </c>
      <c r="AD79" s="307" t="e">
        <f>+#REF!</f>
        <v>#REF!</v>
      </c>
      <c r="AE79" s="307" t="e">
        <f>+#REF!</f>
        <v>#REF!</v>
      </c>
      <c r="AF79" s="307" t="e">
        <f>+#REF!</f>
        <v>#REF!</v>
      </c>
      <c r="AG79" s="307" t="e">
        <f>+#REF!</f>
        <v>#REF!</v>
      </c>
      <c r="AH79" s="307" t="e">
        <f>+#REF!</f>
        <v>#REF!</v>
      </c>
      <c r="AI79" s="307"/>
      <c r="AJ79" s="307"/>
      <c r="AK79" s="307"/>
      <c r="AL79" s="307"/>
      <c r="AM79" s="307"/>
      <c r="AN79" s="307"/>
      <c r="AO79" s="307"/>
      <c r="AP79" s="265"/>
      <c r="AQ79" s="259" t="e">
        <f t="shared" si="14"/>
        <v>#REF!</v>
      </c>
      <c r="AR79" s="248" t="e">
        <f>+AQ79-#REF!</f>
        <v>#REF!</v>
      </c>
    </row>
    <row r="80" spans="1:44" ht="30.75" customHeight="1">
      <c r="A80" s="263">
        <v>23</v>
      </c>
      <c r="B80" s="263">
        <v>23</v>
      </c>
      <c r="C80" s="264" t="s">
        <v>714</v>
      </c>
      <c r="D80" s="307" t="e">
        <f t="shared" si="15"/>
        <v>#REF!</v>
      </c>
      <c r="E80" s="307" t="e">
        <f>+#REF!</f>
        <v>#REF!</v>
      </c>
      <c r="F80" s="307" t="e">
        <f>+#REF!</f>
        <v>#REF!</v>
      </c>
      <c r="G80" s="307" t="e">
        <f t="shared" si="12"/>
        <v>#REF!</v>
      </c>
      <c r="H80" s="307">
        <f>+'[1]Xuat TTB cac nguon'!D74</f>
        <v>0</v>
      </c>
      <c r="I80" s="307" t="e">
        <f>+#REF!</f>
        <v>#REF!</v>
      </c>
      <c r="J80" s="307" t="e">
        <f>+#REF!</f>
        <v>#REF!</v>
      </c>
      <c r="K80" s="307" t="e">
        <f>+#REF!</f>
        <v>#REF!</v>
      </c>
      <c r="L80" s="307" t="e">
        <f>+#REF!</f>
        <v>#REF!</v>
      </c>
      <c r="M80" s="307" t="e">
        <f>+#REF!</f>
        <v>#REF!</v>
      </c>
      <c r="N80" s="307" t="e">
        <f>+#REF!</f>
        <v>#REF!</v>
      </c>
      <c r="O80" s="307" t="e">
        <f>+#REF!</f>
        <v>#REF!</v>
      </c>
      <c r="P80" s="307" t="e">
        <f>+#REF!</f>
        <v>#REF!</v>
      </c>
      <c r="Q80" s="307" t="e">
        <f>+#REF!</f>
        <v>#REF!</v>
      </c>
      <c r="R80" s="307" t="e">
        <f>+#REF!</f>
        <v>#REF!</v>
      </c>
      <c r="S80" s="307" t="e">
        <f>+#REF!</f>
        <v>#REF!</v>
      </c>
      <c r="T80" s="307" t="e">
        <f>+#REF!</f>
        <v>#REF!</v>
      </c>
      <c r="U80" s="307" t="e">
        <f>+#REF!</f>
        <v>#REF!</v>
      </c>
      <c r="V80" s="307" t="e">
        <f>+#REF!</f>
        <v>#REF!</v>
      </c>
      <c r="W80" s="307" t="e">
        <f>+#REF!</f>
        <v>#REF!</v>
      </c>
      <c r="X80" s="307" t="e">
        <f t="shared" si="16"/>
        <v>#REF!</v>
      </c>
      <c r="Y80" s="307">
        <f>+'PL2. Tổng hợp SL cấp Remdesivir'!C65</f>
        <v>18928</v>
      </c>
      <c r="Z80" s="307" t="e">
        <f>+#REF!</f>
        <v>#REF!</v>
      </c>
      <c r="AA80" s="307" t="e">
        <f>+#REF!</f>
        <v>#REF!</v>
      </c>
      <c r="AB80" s="307">
        <f>+'PL1. Tổng hợp SL cấp kháng thể'!C59</f>
        <v>150</v>
      </c>
      <c r="AC80" s="307" t="e">
        <f t="shared" si="13"/>
        <v>#REF!</v>
      </c>
      <c r="AD80" s="307" t="e">
        <f>+#REF!</f>
        <v>#REF!</v>
      </c>
      <c r="AE80" s="307" t="e">
        <f>+#REF!</f>
        <v>#REF!</v>
      </c>
      <c r="AF80" s="307" t="e">
        <f>+#REF!</f>
        <v>#REF!</v>
      </c>
      <c r="AG80" s="307" t="e">
        <f>+#REF!</f>
        <v>#REF!</v>
      </c>
      <c r="AH80" s="307" t="e">
        <f>+#REF!</f>
        <v>#REF!</v>
      </c>
      <c r="AI80" s="307"/>
      <c r="AJ80" s="307"/>
      <c r="AK80" s="307"/>
      <c r="AL80" s="307"/>
      <c r="AM80" s="307"/>
      <c r="AN80" s="307"/>
      <c r="AO80" s="307"/>
      <c r="AP80" s="265"/>
      <c r="AQ80" s="259" t="e">
        <f t="shared" si="14"/>
        <v>#REF!</v>
      </c>
      <c r="AR80" s="248" t="e">
        <f>+AQ80-#REF!</f>
        <v>#REF!</v>
      </c>
    </row>
    <row r="81" spans="1:44" ht="30.75" customHeight="1">
      <c r="A81" s="263">
        <v>24</v>
      </c>
      <c r="B81" s="263">
        <v>24</v>
      </c>
      <c r="C81" s="264" t="s">
        <v>870</v>
      </c>
      <c r="D81" s="307" t="e">
        <f t="shared" si="15"/>
        <v>#REF!</v>
      </c>
      <c r="E81" s="307" t="e">
        <f>+#REF!</f>
        <v>#REF!</v>
      </c>
      <c r="F81" s="307" t="e">
        <f>+#REF!</f>
        <v>#REF!</v>
      </c>
      <c r="G81" s="307" t="e">
        <f t="shared" si="12"/>
        <v>#REF!</v>
      </c>
      <c r="H81" s="307">
        <f>+'[1]Xuat TTB cac nguon'!D75</f>
        <v>0</v>
      </c>
      <c r="I81" s="307" t="e">
        <f>+#REF!</f>
        <v>#REF!</v>
      </c>
      <c r="J81" s="307" t="e">
        <f>+#REF!</f>
        <v>#REF!</v>
      </c>
      <c r="K81" s="307" t="e">
        <f>+#REF!</f>
        <v>#REF!</v>
      </c>
      <c r="L81" s="307" t="e">
        <f>+#REF!</f>
        <v>#REF!</v>
      </c>
      <c r="M81" s="307" t="e">
        <f>+#REF!</f>
        <v>#REF!</v>
      </c>
      <c r="N81" s="307" t="e">
        <f>+#REF!</f>
        <v>#REF!</v>
      </c>
      <c r="O81" s="307" t="e">
        <f>+#REF!</f>
        <v>#REF!</v>
      </c>
      <c r="P81" s="307" t="e">
        <f>+#REF!</f>
        <v>#REF!</v>
      </c>
      <c r="Q81" s="307" t="e">
        <f>+#REF!</f>
        <v>#REF!</v>
      </c>
      <c r="R81" s="307" t="e">
        <f>+#REF!</f>
        <v>#REF!</v>
      </c>
      <c r="S81" s="307" t="e">
        <f>+#REF!</f>
        <v>#REF!</v>
      </c>
      <c r="T81" s="307" t="e">
        <f>+#REF!</f>
        <v>#REF!</v>
      </c>
      <c r="U81" s="307" t="e">
        <f>+#REF!</f>
        <v>#REF!</v>
      </c>
      <c r="V81" s="307" t="e">
        <f>+#REF!</f>
        <v>#REF!</v>
      </c>
      <c r="W81" s="307" t="e">
        <f>+#REF!</f>
        <v>#REF!</v>
      </c>
      <c r="X81" s="307" t="e">
        <f t="shared" si="16"/>
        <v>#REF!</v>
      </c>
      <c r="Y81" s="307">
        <f>+'PL2. Tổng hợp SL cấp Remdesivir'!C57</f>
        <v>24732</v>
      </c>
      <c r="Z81" s="307" t="e">
        <f>+#REF!</f>
        <v>#REF!</v>
      </c>
      <c r="AA81" s="307" t="e">
        <f>+#REF!</f>
        <v>#REF!</v>
      </c>
      <c r="AB81" s="307">
        <f>+'PL1. Tổng hợp SL cấp kháng thể'!C51</f>
        <v>70</v>
      </c>
      <c r="AC81" s="307" t="e">
        <f t="shared" si="13"/>
        <v>#REF!</v>
      </c>
      <c r="AD81" s="307" t="e">
        <f>+#REF!</f>
        <v>#REF!</v>
      </c>
      <c r="AE81" s="307" t="e">
        <f>+#REF!</f>
        <v>#REF!</v>
      </c>
      <c r="AF81" s="307" t="e">
        <f>+#REF!</f>
        <v>#REF!</v>
      </c>
      <c r="AG81" s="307" t="e">
        <f>+#REF!</f>
        <v>#REF!</v>
      </c>
      <c r="AH81" s="307" t="e">
        <f>+#REF!</f>
        <v>#REF!</v>
      </c>
      <c r="AI81" s="307"/>
      <c r="AJ81" s="307"/>
      <c r="AK81" s="307"/>
      <c r="AL81" s="307"/>
      <c r="AM81" s="307"/>
      <c r="AN81" s="307"/>
      <c r="AO81" s="307"/>
      <c r="AP81" s="265"/>
      <c r="AQ81" s="259" t="e">
        <f t="shared" si="14"/>
        <v>#REF!</v>
      </c>
      <c r="AR81" s="248" t="e">
        <f>+AQ81-#REF!</f>
        <v>#REF!</v>
      </c>
    </row>
    <row r="82" spans="1:44" ht="30.75" customHeight="1">
      <c r="A82" s="263">
        <v>25</v>
      </c>
      <c r="B82" s="263">
        <v>25</v>
      </c>
      <c r="C82" s="264" t="s">
        <v>733</v>
      </c>
      <c r="D82" s="307" t="e">
        <f t="shared" si="15"/>
        <v>#REF!</v>
      </c>
      <c r="E82" s="307" t="e">
        <f>+#REF!</f>
        <v>#REF!</v>
      </c>
      <c r="F82" s="307" t="e">
        <f>+#REF!</f>
        <v>#REF!</v>
      </c>
      <c r="G82" s="307" t="e">
        <f t="shared" si="12"/>
        <v>#REF!</v>
      </c>
      <c r="H82" s="307">
        <f>+'[1]Xuat TTB cac nguon'!D76</f>
        <v>0</v>
      </c>
      <c r="I82" s="307" t="e">
        <f>+#REF!</f>
        <v>#REF!</v>
      </c>
      <c r="J82" s="307" t="e">
        <f>+#REF!</f>
        <v>#REF!</v>
      </c>
      <c r="K82" s="307" t="e">
        <f>+#REF!</f>
        <v>#REF!</v>
      </c>
      <c r="L82" s="307" t="e">
        <f>+#REF!</f>
        <v>#REF!</v>
      </c>
      <c r="M82" s="307" t="e">
        <f>+#REF!</f>
        <v>#REF!</v>
      </c>
      <c r="N82" s="307" t="e">
        <f>+#REF!</f>
        <v>#REF!</v>
      </c>
      <c r="O82" s="307" t="e">
        <f>+#REF!</f>
        <v>#REF!</v>
      </c>
      <c r="P82" s="307" t="e">
        <f>+#REF!</f>
        <v>#REF!</v>
      </c>
      <c r="Q82" s="307" t="e">
        <f>+#REF!</f>
        <v>#REF!</v>
      </c>
      <c r="R82" s="307" t="e">
        <f>+#REF!</f>
        <v>#REF!</v>
      </c>
      <c r="S82" s="307" t="e">
        <f>+#REF!</f>
        <v>#REF!</v>
      </c>
      <c r="T82" s="307" t="e">
        <f>+#REF!</f>
        <v>#REF!</v>
      </c>
      <c r="U82" s="307" t="e">
        <f>+#REF!</f>
        <v>#REF!</v>
      </c>
      <c r="V82" s="307" t="e">
        <f>+#REF!</f>
        <v>#REF!</v>
      </c>
      <c r="W82" s="307" t="e">
        <f>+#REF!</f>
        <v>#REF!</v>
      </c>
      <c r="X82" s="307" t="e">
        <f t="shared" si="16"/>
        <v>#REF!</v>
      </c>
      <c r="Y82" s="307">
        <f>+'PL2. Tổng hợp SL cấp Remdesivir'!C84</f>
        <v>8752</v>
      </c>
      <c r="Z82" s="307" t="e">
        <f>+#REF!</f>
        <v>#REF!</v>
      </c>
      <c r="AA82" s="307" t="e">
        <f>+#REF!</f>
        <v>#REF!</v>
      </c>
      <c r="AB82" s="307">
        <f>+'PL1. Tổng hợp SL cấp kháng thể'!C78</f>
        <v>40</v>
      </c>
      <c r="AC82" s="307" t="e">
        <f t="shared" si="13"/>
        <v>#REF!</v>
      </c>
      <c r="AD82" s="307" t="e">
        <f>+#REF!</f>
        <v>#REF!</v>
      </c>
      <c r="AE82" s="307" t="e">
        <f>+#REF!</f>
        <v>#REF!</v>
      </c>
      <c r="AF82" s="307" t="e">
        <f>+#REF!</f>
        <v>#REF!</v>
      </c>
      <c r="AG82" s="307" t="e">
        <f>+#REF!</f>
        <v>#REF!</v>
      </c>
      <c r="AH82" s="307" t="e">
        <f>+#REF!</f>
        <v>#REF!</v>
      </c>
      <c r="AI82" s="307"/>
      <c r="AJ82" s="307"/>
      <c r="AK82" s="307"/>
      <c r="AL82" s="307"/>
      <c r="AM82" s="307"/>
      <c r="AN82" s="307"/>
      <c r="AO82" s="307"/>
      <c r="AP82" s="265"/>
      <c r="AQ82" s="259" t="e">
        <f t="shared" si="14"/>
        <v>#REF!</v>
      </c>
      <c r="AR82" s="248" t="e">
        <f>+AQ82-#REF!</f>
        <v>#REF!</v>
      </c>
    </row>
    <row r="83" spans="1:44" ht="30.75" customHeight="1">
      <c r="A83" s="263">
        <v>26</v>
      </c>
      <c r="B83" s="263">
        <v>26</v>
      </c>
      <c r="C83" s="264" t="s">
        <v>710</v>
      </c>
      <c r="D83" s="307" t="e">
        <f t="shared" si="15"/>
        <v>#REF!</v>
      </c>
      <c r="E83" s="307" t="e">
        <f>+#REF!</f>
        <v>#REF!</v>
      </c>
      <c r="F83" s="307" t="e">
        <f>+#REF!</f>
        <v>#REF!</v>
      </c>
      <c r="G83" s="307" t="e">
        <f t="shared" si="12"/>
        <v>#REF!</v>
      </c>
      <c r="H83" s="307">
        <f>+'[1]Xuat TTB cac nguon'!D77</f>
        <v>0</v>
      </c>
      <c r="I83" s="307" t="e">
        <f>+#REF!</f>
        <v>#REF!</v>
      </c>
      <c r="J83" s="307" t="e">
        <f>+#REF!</f>
        <v>#REF!</v>
      </c>
      <c r="K83" s="307" t="e">
        <f>+#REF!</f>
        <v>#REF!</v>
      </c>
      <c r="L83" s="307" t="e">
        <f>+#REF!</f>
        <v>#REF!</v>
      </c>
      <c r="M83" s="307" t="e">
        <f>+#REF!</f>
        <v>#REF!</v>
      </c>
      <c r="N83" s="307" t="e">
        <f>+#REF!</f>
        <v>#REF!</v>
      </c>
      <c r="O83" s="307" t="e">
        <f>+#REF!</f>
        <v>#REF!</v>
      </c>
      <c r="P83" s="307" t="e">
        <f>+#REF!</f>
        <v>#REF!</v>
      </c>
      <c r="Q83" s="307" t="e">
        <f>+#REF!</f>
        <v>#REF!</v>
      </c>
      <c r="R83" s="307" t="e">
        <f>+#REF!</f>
        <v>#REF!</v>
      </c>
      <c r="S83" s="307" t="e">
        <f>+#REF!</f>
        <v>#REF!</v>
      </c>
      <c r="T83" s="307" t="e">
        <f>+#REF!</f>
        <v>#REF!</v>
      </c>
      <c r="U83" s="307" t="e">
        <f>+#REF!</f>
        <v>#REF!</v>
      </c>
      <c r="V83" s="307" t="e">
        <f>+#REF!</f>
        <v>#REF!</v>
      </c>
      <c r="W83" s="307" t="e">
        <f>+#REF!</f>
        <v>#REF!</v>
      </c>
      <c r="X83" s="307" t="e">
        <f t="shared" si="16"/>
        <v>#REF!</v>
      </c>
      <c r="Y83" s="307">
        <f>+'PL2. Tổng hợp SL cấp Remdesivir'!C61</f>
        <v>18927</v>
      </c>
      <c r="Z83" s="307" t="e">
        <f>+#REF!</f>
        <v>#REF!</v>
      </c>
      <c r="AA83" s="307" t="e">
        <f>+#REF!</f>
        <v>#REF!</v>
      </c>
      <c r="AB83" s="307">
        <f>+'PL1. Tổng hợp SL cấp kháng thể'!C55</f>
        <v>90</v>
      </c>
      <c r="AC83" s="307" t="e">
        <f t="shared" si="13"/>
        <v>#REF!</v>
      </c>
      <c r="AD83" s="307" t="e">
        <f>+#REF!</f>
        <v>#REF!</v>
      </c>
      <c r="AE83" s="307" t="e">
        <f>+#REF!</f>
        <v>#REF!</v>
      </c>
      <c r="AF83" s="307" t="e">
        <f>+#REF!</f>
        <v>#REF!</v>
      </c>
      <c r="AG83" s="307" t="e">
        <f>+#REF!</f>
        <v>#REF!</v>
      </c>
      <c r="AH83" s="307" t="e">
        <f>+#REF!</f>
        <v>#REF!</v>
      </c>
      <c r="AI83" s="307"/>
      <c r="AJ83" s="307"/>
      <c r="AK83" s="307"/>
      <c r="AL83" s="307"/>
      <c r="AM83" s="307"/>
      <c r="AN83" s="307"/>
      <c r="AO83" s="307"/>
      <c r="AP83" s="265"/>
      <c r="AQ83" s="259" t="e">
        <f t="shared" si="14"/>
        <v>#REF!</v>
      </c>
      <c r="AR83" s="248" t="e">
        <f>+AQ83-#REF!</f>
        <v>#REF!</v>
      </c>
    </row>
    <row r="84" spans="1:44" ht="30.75" customHeight="1">
      <c r="A84" s="263">
        <v>27</v>
      </c>
      <c r="B84" s="263">
        <v>27</v>
      </c>
      <c r="C84" s="264" t="s">
        <v>711</v>
      </c>
      <c r="D84" s="307" t="e">
        <f t="shared" si="15"/>
        <v>#REF!</v>
      </c>
      <c r="E84" s="307" t="e">
        <f>+#REF!</f>
        <v>#REF!</v>
      </c>
      <c r="F84" s="307" t="e">
        <f>+#REF!</f>
        <v>#REF!</v>
      </c>
      <c r="G84" s="307" t="e">
        <f t="shared" si="12"/>
        <v>#REF!</v>
      </c>
      <c r="H84" s="307">
        <f>+'[1]Xuat TTB cac nguon'!D78</f>
        <v>0</v>
      </c>
      <c r="I84" s="307" t="e">
        <f>+#REF!</f>
        <v>#REF!</v>
      </c>
      <c r="J84" s="307" t="e">
        <f>+#REF!</f>
        <v>#REF!</v>
      </c>
      <c r="K84" s="307" t="e">
        <f>+#REF!</f>
        <v>#REF!</v>
      </c>
      <c r="L84" s="307" t="e">
        <f>+#REF!</f>
        <v>#REF!</v>
      </c>
      <c r="M84" s="307" t="e">
        <f>+#REF!</f>
        <v>#REF!</v>
      </c>
      <c r="N84" s="307" t="e">
        <f>+#REF!</f>
        <v>#REF!</v>
      </c>
      <c r="O84" s="307" t="e">
        <f>+#REF!</f>
        <v>#REF!</v>
      </c>
      <c r="P84" s="307" t="e">
        <f>+#REF!</f>
        <v>#REF!</v>
      </c>
      <c r="Q84" s="307" t="e">
        <f>+#REF!</f>
        <v>#REF!</v>
      </c>
      <c r="R84" s="307" t="e">
        <f>+#REF!</f>
        <v>#REF!</v>
      </c>
      <c r="S84" s="307" t="e">
        <f>+#REF!</f>
        <v>#REF!</v>
      </c>
      <c r="T84" s="307" t="e">
        <f>+#REF!</f>
        <v>#REF!</v>
      </c>
      <c r="U84" s="307" t="e">
        <f>+#REF!</f>
        <v>#REF!</v>
      </c>
      <c r="V84" s="307" t="e">
        <f>+#REF!</f>
        <v>#REF!</v>
      </c>
      <c r="W84" s="307" t="e">
        <f>+#REF!</f>
        <v>#REF!</v>
      </c>
      <c r="X84" s="307" t="e">
        <f t="shared" si="16"/>
        <v>#REF!</v>
      </c>
      <c r="Y84" s="307">
        <f>+'PL2. Tổng hợp SL cấp Remdesivir'!C62</f>
        <v>2800</v>
      </c>
      <c r="Z84" s="307" t="e">
        <f>+#REF!</f>
        <v>#REF!</v>
      </c>
      <c r="AA84" s="307" t="e">
        <f>+#REF!</f>
        <v>#REF!</v>
      </c>
      <c r="AB84" s="307">
        <f>+'PL1. Tổng hợp SL cấp kháng thể'!C56</f>
        <v>30</v>
      </c>
      <c r="AC84" s="307" t="e">
        <f t="shared" si="13"/>
        <v>#REF!</v>
      </c>
      <c r="AD84" s="307" t="e">
        <f>+#REF!</f>
        <v>#REF!</v>
      </c>
      <c r="AE84" s="307" t="e">
        <f>+#REF!</f>
        <v>#REF!</v>
      </c>
      <c r="AF84" s="307" t="e">
        <f>+#REF!</f>
        <v>#REF!</v>
      </c>
      <c r="AG84" s="307" t="e">
        <f>+#REF!</f>
        <v>#REF!</v>
      </c>
      <c r="AH84" s="307" t="e">
        <f>+#REF!</f>
        <v>#REF!</v>
      </c>
      <c r="AI84" s="307"/>
      <c r="AJ84" s="307"/>
      <c r="AK84" s="307"/>
      <c r="AL84" s="307"/>
      <c r="AM84" s="307"/>
      <c r="AN84" s="307"/>
      <c r="AO84" s="307"/>
      <c r="AP84" s="265"/>
      <c r="AQ84" s="259" t="e">
        <f t="shared" si="14"/>
        <v>#REF!</v>
      </c>
      <c r="AR84" s="248" t="e">
        <f>+AQ84-#REF!</f>
        <v>#REF!</v>
      </c>
    </row>
    <row r="85" spans="1:44" ht="30.75" customHeight="1">
      <c r="A85" s="263">
        <v>28</v>
      </c>
      <c r="B85" s="263">
        <v>28</v>
      </c>
      <c r="C85" s="264" t="s">
        <v>764</v>
      </c>
      <c r="D85" s="307" t="e">
        <f t="shared" si="15"/>
        <v>#REF!</v>
      </c>
      <c r="E85" s="307" t="e">
        <f>+#REF!</f>
        <v>#REF!</v>
      </c>
      <c r="F85" s="307" t="e">
        <f>+#REF!</f>
        <v>#REF!</v>
      </c>
      <c r="G85" s="307" t="e">
        <f t="shared" si="12"/>
        <v>#REF!</v>
      </c>
      <c r="H85" s="307">
        <f>+'[1]Xuat TTB cac nguon'!D79</f>
        <v>0</v>
      </c>
      <c r="I85" s="307" t="e">
        <f>+#REF!</f>
        <v>#REF!</v>
      </c>
      <c r="J85" s="307" t="e">
        <f>+#REF!</f>
        <v>#REF!</v>
      </c>
      <c r="K85" s="307" t="e">
        <f>+#REF!</f>
        <v>#REF!</v>
      </c>
      <c r="L85" s="307" t="e">
        <f>+#REF!</f>
        <v>#REF!</v>
      </c>
      <c r="M85" s="307" t="e">
        <f>+#REF!</f>
        <v>#REF!</v>
      </c>
      <c r="N85" s="307" t="e">
        <f>+#REF!</f>
        <v>#REF!</v>
      </c>
      <c r="O85" s="307" t="e">
        <f>+#REF!</f>
        <v>#REF!</v>
      </c>
      <c r="P85" s="307" t="e">
        <f>+#REF!</f>
        <v>#REF!</v>
      </c>
      <c r="Q85" s="307" t="e">
        <f>+#REF!</f>
        <v>#REF!</v>
      </c>
      <c r="R85" s="307" t="e">
        <f>+#REF!</f>
        <v>#REF!</v>
      </c>
      <c r="S85" s="307" t="e">
        <f>+#REF!</f>
        <v>#REF!</v>
      </c>
      <c r="T85" s="307" t="e">
        <f>+#REF!</f>
        <v>#REF!</v>
      </c>
      <c r="U85" s="307" t="e">
        <f>+#REF!</f>
        <v>#REF!</v>
      </c>
      <c r="V85" s="307" t="e">
        <f>+#REF!</f>
        <v>#REF!</v>
      </c>
      <c r="W85" s="307" t="e">
        <f>+#REF!</f>
        <v>#REF!</v>
      </c>
      <c r="X85" s="307" t="e">
        <f t="shared" si="16"/>
        <v>#REF!</v>
      </c>
      <c r="Y85" s="307">
        <f>+'PL2. Tổng hợp SL cấp Remdesivir'!C116</f>
        <v>1350</v>
      </c>
      <c r="Z85" s="307" t="e">
        <f>+#REF!</f>
        <v>#REF!</v>
      </c>
      <c r="AA85" s="307" t="e">
        <f>+#REF!</f>
        <v>#REF!</v>
      </c>
      <c r="AB85" s="307">
        <f>+'PL1. Tổng hợp SL cấp kháng thể'!C110</f>
        <v>20</v>
      </c>
      <c r="AC85" s="307" t="e">
        <f t="shared" si="13"/>
        <v>#REF!</v>
      </c>
      <c r="AD85" s="307" t="e">
        <f>+#REF!</f>
        <v>#REF!</v>
      </c>
      <c r="AE85" s="307" t="e">
        <f>+#REF!</f>
        <v>#REF!</v>
      </c>
      <c r="AF85" s="307" t="e">
        <f>+#REF!</f>
        <v>#REF!</v>
      </c>
      <c r="AG85" s="307" t="e">
        <f>+#REF!</f>
        <v>#REF!</v>
      </c>
      <c r="AH85" s="307" t="e">
        <f>+#REF!</f>
        <v>#REF!</v>
      </c>
      <c r="AI85" s="307"/>
      <c r="AJ85" s="307"/>
      <c r="AK85" s="307"/>
      <c r="AL85" s="307"/>
      <c r="AM85" s="307"/>
      <c r="AN85" s="307"/>
      <c r="AO85" s="307"/>
      <c r="AP85" s="265"/>
      <c r="AQ85" s="259" t="e">
        <f t="shared" si="14"/>
        <v>#REF!</v>
      </c>
      <c r="AR85" s="248" t="e">
        <f>+AQ85-#REF!</f>
        <v>#REF!</v>
      </c>
    </row>
    <row r="86" spans="1:44" ht="30.75" customHeight="1">
      <c r="A86" s="263">
        <v>29</v>
      </c>
      <c r="B86" s="263">
        <v>29</v>
      </c>
      <c r="C86" s="264" t="s">
        <v>871</v>
      </c>
      <c r="D86" s="307" t="e">
        <f t="shared" si="15"/>
        <v>#REF!</v>
      </c>
      <c r="E86" s="307" t="e">
        <f>+#REF!</f>
        <v>#REF!</v>
      </c>
      <c r="F86" s="307" t="e">
        <f>+#REF!</f>
        <v>#REF!</v>
      </c>
      <c r="G86" s="307" t="e">
        <f t="shared" si="12"/>
        <v>#REF!</v>
      </c>
      <c r="H86" s="307">
        <f>+'[1]Xuat TTB cac nguon'!D80</f>
        <v>0</v>
      </c>
      <c r="I86" s="307" t="e">
        <f>+#REF!</f>
        <v>#REF!</v>
      </c>
      <c r="J86" s="307" t="e">
        <f>+#REF!</f>
        <v>#REF!</v>
      </c>
      <c r="K86" s="307" t="e">
        <f>+#REF!</f>
        <v>#REF!</v>
      </c>
      <c r="L86" s="307" t="e">
        <f>+#REF!</f>
        <v>#REF!</v>
      </c>
      <c r="M86" s="307" t="e">
        <f>+#REF!</f>
        <v>#REF!</v>
      </c>
      <c r="N86" s="307" t="e">
        <f>+#REF!</f>
        <v>#REF!</v>
      </c>
      <c r="O86" s="307" t="e">
        <f>+#REF!</f>
        <v>#REF!</v>
      </c>
      <c r="P86" s="307" t="e">
        <f>+#REF!</f>
        <v>#REF!</v>
      </c>
      <c r="Q86" s="307" t="e">
        <f>+#REF!</f>
        <v>#REF!</v>
      </c>
      <c r="R86" s="307" t="e">
        <f>+#REF!</f>
        <v>#REF!</v>
      </c>
      <c r="S86" s="307" t="e">
        <f>+#REF!</f>
        <v>#REF!</v>
      </c>
      <c r="T86" s="307" t="e">
        <f>+#REF!</f>
        <v>#REF!</v>
      </c>
      <c r="U86" s="307" t="e">
        <f>+#REF!</f>
        <v>#REF!</v>
      </c>
      <c r="V86" s="307" t="e">
        <f>+#REF!</f>
        <v>#REF!</v>
      </c>
      <c r="W86" s="307" t="e">
        <f>+#REF!</f>
        <v>#REF!</v>
      </c>
      <c r="X86" s="307" t="e">
        <f t="shared" si="16"/>
        <v>#REF!</v>
      </c>
      <c r="Y86" s="307">
        <f>+'PL2. Tổng hợp SL cấp Remdesivir'!C81</f>
        <v>4532</v>
      </c>
      <c r="Z86" s="307" t="e">
        <f>+#REF!</f>
        <v>#REF!</v>
      </c>
      <c r="AA86" s="307" t="e">
        <f>+#REF!</f>
        <v>#REF!</v>
      </c>
      <c r="AB86" s="307">
        <f>+'PL1. Tổng hợp SL cấp kháng thể'!C75</f>
        <v>60</v>
      </c>
      <c r="AC86" s="307" t="e">
        <f t="shared" si="13"/>
        <v>#REF!</v>
      </c>
      <c r="AD86" s="307" t="e">
        <f>+#REF!</f>
        <v>#REF!</v>
      </c>
      <c r="AE86" s="307" t="e">
        <f>+#REF!</f>
        <v>#REF!</v>
      </c>
      <c r="AF86" s="307" t="e">
        <f>+#REF!</f>
        <v>#REF!</v>
      </c>
      <c r="AG86" s="307" t="e">
        <f>+#REF!</f>
        <v>#REF!</v>
      </c>
      <c r="AH86" s="307" t="e">
        <f>+#REF!</f>
        <v>#REF!</v>
      </c>
      <c r="AI86" s="307"/>
      <c r="AJ86" s="307"/>
      <c r="AK86" s="307"/>
      <c r="AL86" s="307"/>
      <c r="AM86" s="307"/>
      <c r="AN86" s="307"/>
      <c r="AO86" s="307"/>
      <c r="AP86" s="265"/>
      <c r="AQ86" s="259" t="e">
        <f t="shared" si="14"/>
        <v>#REF!</v>
      </c>
      <c r="AR86" s="248" t="e">
        <f>+AQ86-#REF!</f>
        <v>#REF!</v>
      </c>
    </row>
    <row r="87" spans="1:44" ht="30.75" customHeight="1">
      <c r="A87" s="263">
        <v>30</v>
      </c>
      <c r="B87" s="263">
        <v>30</v>
      </c>
      <c r="C87" s="264" t="s">
        <v>712</v>
      </c>
      <c r="D87" s="307" t="e">
        <f t="shared" si="15"/>
        <v>#REF!</v>
      </c>
      <c r="E87" s="307" t="e">
        <f>+#REF!</f>
        <v>#REF!</v>
      </c>
      <c r="F87" s="307" t="e">
        <f>+#REF!</f>
        <v>#REF!</v>
      </c>
      <c r="G87" s="307" t="e">
        <f t="shared" si="12"/>
        <v>#REF!</v>
      </c>
      <c r="H87" s="307">
        <f>+'[1]Xuat TTB cac nguon'!D81</f>
        <v>0</v>
      </c>
      <c r="I87" s="307" t="e">
        <f>+#REF!</f>
        <v>#REF!</v>
      </c>
      <c r="J87" s="307" t="e">
        <f>+#REF!</f>
        <v>#REF!</v>
      </c>
      <c r="K87" s="307" t="e">
        <f>+#REF!</f>
        <v>#REF!</v>
      </c>
      <c r="L87" s="307" t="e">
        <f>+#REF!</f>
        <v>#REF!</v>
      </c>
      <c r="M87" s="307" t="e">
        <f>+#REF!</f>
        <v>#REF!</v>
      </c>
      <c r="N87" s="307" t="e">
        <f>+#REF!</f>
        <v>#REF!</v>
      </c>
      <c r="O87" s="307" t="e">
        <f>+#REF!</f>
        <v>#REF!</v>
      </c>
      <c r="P87" s="307" t="e">
        <f>+#REF!</f>
        <v>#REF!</v>
      </c>
      <c r="Q87" s="307" t="e">
        <f>+#REF!</f>
        <v>#REF!</v>
      </c>
      <c r="R87" s="307" t="e">
        <f>+#REF!</f>
        <v>#REF!</v>
      </c>
      <c r="S87" s="307" t="e">
        <f>+#REF!</f>
        <v>#REF!</v>
      </c>
      <c r="T87" s="307" t="e">
        <f>+#REF!</f>
        <v>#REF!</v>
      </c>
      <c r="U87" s="307" t="e">
        <f>+#REF!</f>
        <v>#REF!</v>
      </c>
      <c r="V87" s="307" t="e">
        <f>+#REF!</f>
        <v>#REF!</v>
      </c>
      <c r="W87" s="307" t="e">
        <f>+#REF!</f>
        <v>#REF!</v>
      </c>
      <c r="X87" s="307" t="e">
        <f t="shared" si="16"/>
        <v>#REF!</v>
      </c>
      <c r="Y87" s="307">
        <f>+'PL2. Tổng hợp SL cấp Remdesivir'!C63</f>
        <v>5172</v>
      </c>
      <c r="Z87" s="307" t="e">
        <f>+#REF!</f>
        <v>#REF!</v>
      </c>
      <c r="AA87" s="307" t="e">
        <f>+#REF!</f>
        <v>#REF!</v>
      </c>
      <c r="AB87" s="307">
        <f>+'PL1. Tổng hợp SL cấp kháng thể'!C57</f>
        <v>50</v>
      </c>
      <c r="AC87" s="307" t="e">
        <f t="shared" si="13"/>
        <v>#REF!</v>
      </c>
      <c r="AD87" s="307" t="e">
        <f>+#REF!</f>
        <v>#REF!</v>
      </c>
      <c r="AE87" s="307" t="e">
        <f>+#REF!</f>
        <v>#REF!</v>
      </c>
      <c r="AF87" s="307" t="e">
        <f>+#REF!</f>
        <v>#REF!</v>
      </c>
      <c r="AG87" s="307" t="e">
        <f>+#REF!</f>
        <v>#REF!</v>
      </c>
      <c r="AH87" s="307" t="e">
        <f>+#REF!</f>
        <v>#REF!</v>
      </c>
      <c r="AI87" s="307"/>
      <c r="AJ87" s="307"/>
      <c r="AK87" s="307"/>
      <c r="AL87" s="307"/>
      <c r="AM87" s="307"/>
      <c r="AN87" s="307"/>
      <c r="AO87" s="307"/>
      <c r="AP87" s="265"/>
      <c r="AQ87" s="259" t="e">
        <f t="shared" si="14"/>
        <v>#REF!</v>
      </c>
      <c r="AR87" s="248" t="e">
        <f>+AQ87-#REF!</f>
        <v>#REF!</v>
      </c>
    </row>
    <row r="88" spans="1:44" ht="30.75" customHeight="1">
      <c r="A88" s="263">
        <v>31</v>
      </c>
      <c r="B88" s="263">
        <v>31</v>
      </c>
      <c r="C88" s="264" t="s">
        <v>872</v>
      </c>
      <c r="D88" s="307" t="e">
        <f t="shared" si="15"/>
        <v>#REF!</v>
      </c>
      <c r="E88" s="307" t="e">
        <f>+#REF!</f>
        <v>#REF!</v>
      </c>
      <c r="F88" s="307" t="e">
        <f>+#REF!</f>
        <v>#REF!</v>
      </c>
      <c r="G88" s="307" t="e">
        <f t="shared" si="12"/>
        <v>#REF!</v>
      </c>
      <c r="H88" s="307">
        <f>+'[1]Xuat TTB cac nguon'!D82</f>
        <v>0</v>
      </c>
      <c r="I88" s="307" t="e">
        <f>+#REF!</f>
        <v>#REF!</v>
      </c>
      <c r="J88" s="307" t="e">
        <f>+#REF!</f>
        <v>#REF!</v>
      </c>
      <c r="K88" s="307" t="e">
        <f>+#REF!</f>
        <v>#REF!</v>
      </c>
      <c r="L88" s="307" t="e">
        <f>+#REF!</f>
        <v>#REF!</v>
      </c>
      <c r="M88" s="307" t="e">
        <f>+#REF!</f>
        <v>#REF!</v>
      </c>
      <c r="N88" s="307" t="e">
        <f>+#REF!</f>
        <v>#REF!</v>
      </c>
      <c r="O88" s="307" t="e">
        <f>+#REF!</f>
        <v>#REF!</v>
      </c>
      <c r="P88" s="307" t="e">
        <f>+#REF!</f>
        <v>#REF!</v>
      </c>
      <c r="Q88" s="307" t="e">
        <f>+#REF!</f>
        <v>#REF!</v>
      </c>
      <c r="R88" s="307" t="e">
        <f>+#REF!</f>
        <v>#REF!</v>
      </c>
      <c r="S88" s="307" t="e">
        <f>+#REF!</f>
        <v>#REF!</v>
      </c>
      <c r="T88" s="307" t="e">
        <f>+#REF!</f>
        <v>#REF!</v>
      </c>
      <c r="U88" s="307" t="e">
        <f>+#REF!</f>
        <v>#REF!</v>
      </c>
      <c r="V88" s="307" t="e">
        <f>+#REF!</f>
        <v>#REF!</v>
      </c>
      <c r="W88" s="307" t="e">
        <f>+#REF!</f>
        <v>#REF!</v>
      </c>
      <c r="X88" s="307" t="e">
        <f t="shared" si="16"/>
        <v>#REF!</v>
      </c>
      <c r="Y88" s="307">
        <f>+'PL2. Tổng hợp SL cấp Remdesivir'!C93</f>
        <v>1270</v>
      </c>
      <c r="Z88" s="307" t="e">
        <f>+#REF!</f>
        <v>#REF!</v>
      </c>
      <c r="AA88" s="307" t="e">
        <f>+#REF!</f>
        <v>#REF!</v>
      </c>
      <c r="AB88" s="307">
        <f>+'PL1. Tổng hợp SL cấp kháng thể'!C87</f>
        <v>30</v>
      </c>
      <c r="AC88" s="307" t="e">
        <f t="shared" si="13"/>
        <v>#REF!</v>
      </c>
      <c r="AD88" s="307" t="e">
        <f>+#REF!</f>
        <v>#REF!</v>
      </c>
      <c r="AE88" s="307" t="e">
        <f>+#REF!</f>
        <v>#REF!</v>
      </c>
      <c r="AF88" s="307" t="e">
        <f>+#REF!</f>
        <v>#REF!</v>
      </c>
      <c r="AG88" s="307" t="e">
        <f>+#REF!</f>
        <v>#REF!</v>
      </c>
      <c r="AH88" s="307" t="e">
        <f>+#REF!</f>
        <v>#REF!</v>
      </c>
      <c r="AI88" s="307"/>
      <c r="AJ88" s="307"/>
      <c r="AK88" s="307"/>
      <c r="AL88" s="307"/>
      <c r="AM88" s="307"/>
      <c r="AN88" s="307"/>
      <c r="AO88" s="307"/>
      <c r="AP88" s="265"/>
      <c r="AQ88" s="259" t="e">
        <f t="shared" si="14"/>
        <v>#REF!</v>
      </c>
      <c r="AR88" s="248" t="e">
        <f>+AQ88-#REF!</f>
        <v>#REF!</v>
      </c>
    </row>
    <row r="89" spans="1:44" ht="30.75" customHeight="1">
      <c r="A89" s="263">
        <v>32</v>
      </c>
      <c r="B89" s="263">
        <v>32</v>
      </c>
      <c r="C89" s="264" t="s">
        <v>762</v>
      </c>
      <c r="D89" s="307" t="e">
        <f t="shared" si="15"/>
        <v>#REF!</v>
      </c>
      <c r="E89" s="307" t="e">
        <f>+#REF!</f>
        <v>#REF!</v>
      </c>
      <c r="F89" s="307" t="e">
        <f>+#REF!</f>
        <v>#REF!</v>
      </c>
      <c r="G89" s="307" t="e">
        <f t="shared" si="12"/>
        <v>#REF!</v>
      </c>
      <c r="H89" s="307">
        <f>+'[1]Xuat TTB cac nguon'!D83</f>
        <v>0</v>
      </c>
      <c r="I89" s="307" t="e">
        <f>+#REF!</f>
        <v>#REF!</v>
      </c>
      <c r="J89" s="307" t="e">
        <f>+#REF!</f>
        <v>#REF!</v>
      </c>
      <c r="K89" s="307" t="e">
        <f>+#REF!</f>
        <v>#REF!</v>
      </c>
      <c r="L89" s="307" t="e">
        <f>+#REF!</f>
        <v>#REF!</v>
      </c>
      <c r="M89" s="307" t="e">
        <f>+#REF!</f>
        <v>#REF!</v>
      </c>
      <c r="N89" s="307" t="e">
        <f>+#REF!</f>
        <v>#REF!</v>
      </c>
      <c r="O89" s="307" t="e">
        <f>+#REF!</f>
        <v>#REF!</v>
      </c>
      <c r="P89" s="307" t="e">
        <f>+#REF!</f>
        <v>#REF!</v>
      </c>
      <c r="Q89" s="307" t="e">
        <f>+#REF!</f>
        <v>#REF!</v>
      </c>
      <c r="R89" s="307" t="e">
        <f>+#REF!</f>
        <v>#REF!</v>
      </c>
      <c r="S89" s="307" t="e">
        <f>+#REF!</f>
        <v>#REF!</v>
      </c>
      <c r="T89" s="307" t="e">
        <f>+#REF!</f>
        <v>#REF!</v>
      </c>
      <c r="U89" s="307" t="e">
        <f>+#REF!</f>
        <v>#REF!</v>
      </c>
      <c r="V89" s="307" t="e">
        <f>+#REF!</f>
        <v>#REF!</v>
      </c>
      <c r="W89" s="307" t="e">
        <f>+#REF!</f>
        <v>#REF!</v>
      </c>
      <c r="X89" s="307" t="e">
        <f t="shared" si="16"/>
        <v>#REF!</v>
      </c>
      <c r="Y89" s="307">
        <f>+'PL2. Tổng hợp SL cấp Remdesivir'!C114</f>
        <v>190902</v>
      </c>
      <c r="Z89" s="307" t="e">
        <f>+#REF!</f>
        <v>#REF!</v>
      </c>
      <c r="AA89" s="307" t="e">
        <f>+#REF!</f>
        <v>#REF!</v>
      </c>
      <c r="AB89" s="307">
        <f>+'PL1. Tổng hợp SL cấp kháng thể'!C108</f>
        <v>300</v>
      </c>
      <c r="AC89" s="307" t="e">
        <f t="shared" si="13"/>
        <v>#REF!</v>
      </c>
      <c r="AD89" s="307" t="e">
        <f>+#REF!</f>
        <v>#REF!</v>
      </c>
      <c r="AE89" s="307" t="e">
        <f>+#REF!</f>
        <v>#REF!</v>
      </c>
      <c r="AF89" s="307" t="e">
        <f>+#REF!</f>
        <v>#REF!</v>
      </c>
      <c r="AG89" s="307" t="e">
        <f>+#REF!</f>
        <v>#REF!</v>
      </c>
      <c r="AH89" s="307" t="e">
        <f>+#REF!</f>
        <v>#REF!</v>
      </c>
      <c r="AI89" s="307"/>
      <c r="AJ89" s="307"/>
      <c r="AK89" s="307"/>
      <c r="AL89" s="307"/>
      <c r="AM89" s="307"/>
      <c r="AN89" s="307"/>
      <c r="AO89" s="307"/>
      <c r="AP89" s="265"/>
      <c r="AQ89" s="259" t="e">
        <f t="shared" si="14"/>
        <v>#REF!</v>
      </c>
      <c r="AR89" s="248" t="e">
        <f>+AQ89-#REF!</f>
        <v>#REF!</v>
      </c>
    </row>
    <row r="90" spans="1:44" ht="30.75" customHeight="1">
      <c r="A90" s="263">
        <v>33</v>
      </c>
      <c r="B90" s="263">
        <v>33</v>
      </c>
      <c r="C90" s="264" t="s">
        <v>745</v>
      </c>
      <c r="D90" s="307" t="e">
        <f t="shared" si="15"/>
        <v>#REF!</v>
      </c>
      <c r="E90" s="307" t="e">
        <f>+#REF!</f>
        <v>#REF!</v>
      </c>
      <c r="F90" s="307" t="e">
        <f>+#REF!</f>
        <v>#REF!</v>
      </c>
      <c r="G90" s="307" t="e">
        <f t="shared" si="12"/>
        <v>#REF!</v>
      </c>
      <c r="H90" s="307">
        <f>+'[1]Xuat TTB cac nguon'!D84</f>
        <v>0</v>
      </c>
      <c r="I90" s="307" t="e">
        <f>+#REF!</f>
        <v>#REF!</v>
      </c>
      <c r="J90" s="307" t="e">
        <f>+#REF!</f>
        <v>#REF!</v>
      </c>
      <c r="K90" s="307" t="e">
        <f>+#REF!</f>
        <v>#REF!</v>
      </c>
      <c r="L90" s="307" t="e">
        <f>+#REF!</f>
        <v>#REF!</v>
      </c>
      <c r="M90" s="307" t="e">
        <f>+#REF!</f>
        <v>#REF!</v>
      </c>
      <c r="N90" s="307" t="e">
        <f>+#REF!</f>
        <v>#REF!</v>
      </c>
      <c r="O90" s="307" t="e">
        <f>+#REF!</f>
        <v>#REF!</v>
      </c>
      <c r="P90" s="307" t="e">
        <f>+#REF!</f>
        <v>#REF!</v>
      </c>
      <c r="Q90" s="307" t="e">
        <f>+#REF!</f>
        <v>#REF!</v>
      </c>
      <c r="R90" s="307" t="e">
        <f>+#REF!</f>
        <v>#REF!</v>
      </c>
      <c r="S90" s="307" t="e">
        <f>+#REF!</f>
        <v>#REF!</v>
      </c>
      <c r="T90" s="307" t="e">
        <f>+#REF!</f>
        <v>#REF!</v>
      </c>
      <c r="U90" s="307" t="e">
        <f>+#REF!</f>
        <v>#REF!</v>
      </c>
      <c r="V90" s="307" t="e">
        <f>+#REF!</f>
        <v>#REF!</v>
      </c>
      <c r="W90" s="307" t="e">
        <f>+#REF!</f>
        <v>#REF!</v>
      </c>
      <c r="X90" s="307" t="e">
        <f t="shared" si="16"/>
        <v>#REF!</v>
      </c>
      <c r="Y90" s="307">
        <f>+'PL2. Tổng hợp SL cấp Remdesivir'!C96</f>
        <v>3132</v>
      </c>
      <c r="Z90" s="307" t="e">
        <f>+#REF!</f>
        <v>#REF!</v>
      </c>
      <c r="AA90" s="307" t="e">
        <f>+#REF!</f>
        <v>#REF!</v>
      </c>
      <c r="AB90" s="307">
        <f>+'PL1. Tổng hợp SL cấp kháng thể'!C90</f>
        <v>30</v>
      </c>
      <c r="AC90" s="307" t="e">
        <f t="shared" si="13"/>
        <v>#REF!</v>
      </c>
      <c r="AD90" s="307" t="e">
        <f>+#REF!</f>
        <v>#REF!</v>
      </c>
      <c r="AE90" s="307" t="e">
        <f>+#REF!</f>
        <v>#REF!</v>
      </c>
      <c r="AF90" s="307" t="e">
        <f>+#REF!</f>
        <v>#REF!</v>
      </c>
      <c r="AG90" s="307" t="e">
        <f>+#REF!</f>
        <v>#REF!</v>
      </c>
      <c r="AH90" s="307" t="e">
        <f>+#REF!</f>
        <v>#REF!</v>
      </c>
      <c r="AI90" s="307"/>
      <c r="AJ90" s="307"/>
      <c r="AK90" s="307"/>
      <c r="AL90" s="307"/>
      <c r="AM90" s="307"/>
      <c r="AN90" s="307"/>
      <c r="AO90" s="307"/>
      <c r="AP90" s="265"/>
      <c r="AQ90" s="259" t="e">
        <f t="shared" si="14"/>
        <v>#REF!</v>
      </c>
      <c r="AR90" s="248" t="e">
        <f>+AQ90-#REF!</f>
        <v>#REF!</v>
      </c>
    </row>
    <row r="91" spans="1:44" ht="30.75" customHeight="1">
      <c r="A91" s="263">
        <v>34</v>
      </c>
      <c r="B91" s="263">
        <v>34</v>
      </c>
      <c r="C91" s="264" t="s">
        <v>728</v>
      </c>
      <c r="D91" s="307" t="e">
        <f t="shared" si="15"/>
        <v>#REF!</v>
      </c>
      <c r="E91" s="307" t="e">
        <f>+#REF!</f>
        <v>#REF!</v>
      </c>
      <c r="F91" s="307" t="e">
        <f>+#REF!</f>
        <v>#REF!</v>
      </c>
      <c r="G91" s="307" t="e">
        <f t="shared" si="12"/>
        <v>#REF!</v>
      </c>
      <c r="H91" s="307">
        <f>+'[1]Xuat TTB cac nguon'!D85</f>
        <v>0</v>
      </c>
      <c r="I91" s="307" t="e">
        <f>+#REF!</f>
        <v>#REF!</v>
      </c>
      <c r="J91" s="307" t="e">
        <f>+#REF!</f>
        <v>#REF!</v>
      </c>
      <c r="K91" s="307" t="e">
        <f>+#REF!</f>
        <v>#REF!</v>
      </c>
      <c r="L91" s="307" t="e">
        <f>+#REF!</f>
        <v>#REF!</v>
      </c>
      <c r="M91" s="307" t="e">
        <f>+#REF!</f>
        <v>#REF!</v>
      </c>
      <c r="N91" s="307" t="e">
        <f>+#REF!</f>
        <v>#REF!</v>
      </c>
      <c r="O91" s="307" t="e">
        <f>+#REF!</f>
        <v>#REF!</v>
      </c>
      <c r="P91" s="307" t="e">
        <f>+#REF!</f>
        <v>#REF!</v>
      </c>
      <c r="Q91" s="307" t="e">
        <f>+#REF!</f>
        <v>#REF!</v>
      </c>
      <c r="R91" s="307" t="e">
        <f>+#REF!</f>
        <v>#REF!</v>
      </c>
      <c r="S91" s="307" t="e">
        <f>+#REF!</f>
        <v>#REF!</v>
      </c>
      <c r="T91" s="307" t="e">
        <f>+#REF!</f>
        <v>#REF!</v>
      </c>
      <c r="U91" s="307" t="e">
        <f>+#REF!</f>
        <v>#REF!</v>
      </c>
      <c r="V91" s="307" t="e">
        <f>+#REF!</f>
        <v>#REF!</v>
      </c>
      <c r="W91" s="307" t="e">
        <f>+#REF!</f>
        <v>#REF!</v>
      </c>
      <c r="X91" s="307" t="e">
        <f t="shared" si="16"/>
        <v>#REF!</v>
      </c>
      <c r="Y91" s="307">
        <f>+'PL2. Tổng hợp SL cấp Remdesivir'!C79</f>
        <v>3000</v>
      </c>
      <c r="Z91" s="307" t="e">
        <f>+#REF!</f>
        <v>#REF!</v>
      </c>
      <c r="AA91" s="307" t="e">
        <f>+#REF!</f>
        <v>#REF!</v>
      </c>
      <c r="AB91" s="307">
        <f>+'PL1. Tổng hợp SL cấp kháng thể'!C73</f>
        <v>60</v>
      </c>
      <c r="AC91" s="307" t="e">
        <f t="shared" si="13"/>
        <v>#REF!</v>
      </c>
      <c r="AD91" s="307" t="e">
        <f>+#REF!</f>
        <v>#REF!</v>
      </c>
      <c r="AE91" s="307" t="e">
        <f>+#REF!</f>
        <v>#REF!</v>
      </c>
      <c r="AF91" s="307" t="e">
        <f>+#REF!</f>
        <v>#REF!</v>
      </c>
      <c r="AG91" s="307" t="e">
        <f>+#REF!</f>
        <v>#REF!</v>
      </c>
      <c r="AH91" s="307" t="e">
        <f>+#REF!</f>
        <v>#REF!</v>
      </c>
      <c r="AI91" s="307"/>
      <c r="AJ91" s="307"/>
      <c r="AK91" s="307"/>
      <c r="AL91" s="307"/>
      <c r="AM91" s="307"/>
      <c r="AN91" s="307"/>
      <c r="AO91" s="307"/>
      <c r="AP91" s="265"/>
      <c r="AQ91" s="259" t="e">
        <f t="shared" si="14"/>
        <v>#REF!</v>
      </c>
      <c r="AR91" s="248" t="e">
        <f>+AQ91-#REF!</f>
        <v>#REF!</v>
      </c>
    </row>
    <row r="92" spans="1:44" ht="30.75" customHeight="1">
      <c r="A92" s="263">
        <v>35</v>
      </c>
      <c r="B92" s="263">
        <v>35</v>
      </c>
      <c r="C92" s="264" t="s">
        <v>749</v>
      </c>
      <c r="D92" s="307" t="e">
        <f t="shared" si="15"/>
        <v>#REF!</v>
      </c>
      <c r="E92" s="307" t="e">
        <f>+#REF!</f>
        <v>#REF!</v>
      </c>
      <c r="F92" s="307" t="e">
        <f>+#REF!</f>
        <v>#REF!</v>
      </c>
      <c r="G92" s="307" t="e">
        <f t="shared" si="12"/>
        <v>#REF!</v>
      </c>
      <c r="H92" s="307">
        <f>+'[1]Xuat TTB cac nguon'!D86</f>
        <v>0</v>
      </c>
      <c r="I92" s="307" t="e">
        <f>+#REF!</f>
        <v>#REF!</v>
      </c>
      <c r="J92" s="307" t="e">
        <f>+#REF!</f>
        <v>#REF!</v>
      </c>
      <c r="K92" s="307" t="e">
        <f>+#REF!</f>
        <v>#REF!</v>
      </c>
      <c r="L92" s="307" t="e">
        <f>+#REF!</f>
        <v>#REF!</v>
      </c>
      <c r="M92" s="307" t="e">
        <f>+#REF!</f>
        <v>#REF!</v>
      </c>
      <c r="N92" s="307" t="e">
        <f>+#REF!</f>
        <v>#REF!</v>
      </c>
      <c r="O92" s="307" t="e">
        <f>+#REF!</f>
        <v>#REF!</v>
      </c>
      <c r="P92" s="307" t="e">
        <f>+#REF!</f>
        <v>#REF!</v>
      </c>
      <c r="Q92" s="307" t="e">
        <f>+#REF!</f>
        <v>#REF!</v>
      </c>
      <c r="R92" s="307" t="e">
        <f>+#REF!</f>
        <v>#REF!</v>
      </c>
      <c r="S92" s="307" t="e">
        <f>+#REF!</f>
        <v>#REF!</v>
      </c>
      <c r="T92" s="307" t="e">
        <f>+#REF!</f>
        <v>#REF!</v>
      </c>
      <c r="U92" s="307" t="e">
        <f>+#REF!</f>
        <v>#REF!</v>
      </c>
      <c r="V92" s="307" t="e">
        <f>+#REF!</f>
        <v>#REF!</v>
      </c>
      <c r="W92" s="307" t="e">
        <f>+#REF!</f>
        <v>#REF!</v>
      </c>
      <c r="X92" s="307" t="e">
        <f t="shared" si="16"/>
        <v>#REF!</v>
      </c>
      <c r="Y92" s="307">
        <f>+'PL2. Tổng hợp SL cấp Remdesivir'!C100</f>
        <v>3832</v>
      </c>
      <c r="Z92" s="307" t="e">
        <f>+#REF!</f>
        <v>#REF!</v>
      </c>
      <c r="AA92" s="307" t="e">
        <f>+#REF!</f>
        <v>#REF!</v>
      </c>
      <c r="AB92" s="307">
        <f>+'PL1. Tổng hợp SL cấp kháng thể'!C94</f>
        <v>40</v>
      </c>
      <c r="AC92" s="307" t="e">
        <f t="shared" si="13"/>
        <v>#REF!</v>
      </c>
      <c r="AD92" s="307" t="e">
        <f>+#REF!</f>
        <v>#REF!</v>
      </c>
      <c r="AE92" s="307" t="e">
        <f>+#REF!</f>
        <v>#REF!</v>
      </c>
      <c r="AF92" s="307" t="e">
        <f>+#REF!</f>
        <v>#REF!</v>
      </c>
      <c r="AG92" s="307" t="e">
        <f>+#REF!</f>
        <v>#REF!</v>
      </c>
      <c r="AH92" s="307" t="e">
        <f>+#REF!</f>
        <v>#REF!</v>
      </c>
      <c r="AI92" s="307"/>
      <c r="AJ92" s="307"/>
      <c r="AK92" s="307"/>
      <c r="AL92" s="307"/>
      <c r="AM92" s="307"/>
      <c r="AN92" s="307"/>
      <c r="AO92" s="307"/>
      <c r="AP92" s="265"/>
      <c r="AQ92" s="259" t="e">
        <f t="shared" si="14"/>
        <v>#REF!</v>
      </c>
      <c r="AR92" s="248" t="e">
        <f>+AQ92-#REF!</f>
        <v>#REF!</v>
      </c>
    </row>
    <row r="93" spans="1:44" ht="30.75" customHeight="1">
      <c r="A93" s="263">
        <v>36</v>
      </c>
      <c r="B93" s="263">
        <v>36</v>
      </c>
      <c r="C93" s="264" t="s">
        <v>873</v>
      </c>
      <c r="D93" s="307" t="e">
        <f t="shared" si="15"/>
        <v>#REF!</v>
      </c>
      <c r="E93" s="307" t="e">
        <f>+#REF!</f>
        <v>#REF!</v>
      </c>
      <c r="F93" s="307" t="e">
        <f>+#REF!</f>
        <v>#REF!</v>
      </c>
      <c r="G93" s="307" t="e">
        <f t="shared" si="12"/>
        <v>#REF!</v>
      </c>
      <c r="H93" s="307">
        <f>+'[1]Xuat TTB cac nguon'!D87</f>
        <v>0</v>
      </c>
      <c r="I93" s="307" t="e">
        <f>+#REF!</f>
        <v>#REF!</v>
      </c>
      <c r="J93" s="307" t="e">
        <f>+#REF!</f>
        <v>#REF!</v>
      </c>
      <c r="K93" s="307" t="e">
        <f>+#REF!</f>
        <v>#REF!</v>
      </c>
      <c r="L93" s="307" t="e">
        <f>+#REF!</f>
        <v>#REF!</v>
      </c>
      <c r="M93" s="307" t="e">
        <f>+#REF!</f>
        <v>#REF!</v>
      </c>
      <c r="N93" s="307" t="e">
        <f>+#REF!</f>
        <v>#REF!</v>
      </c>
      <c r="O93" s="307" t="e">
        <f>+#REF!</f>
        <v>#REF!</v>
      </c>
      <c r="P93" s="307" t="e">
        <f>+#REF!</f>
        <v>#REF!</v>
      </c>
      <c r="Q93" s="307" t="e">
        <f>+#REF!</f>
        <v>#REF!</v>
      </c>
      <c r="R93" s="307" t="e">
        <f>+#REF!</f>
        <v>#REF!</v>
      </c>
      <c r="S93" s="307" t="e">
        <f>+#REF!</f>
        <v>#REF!</v>
      </c>
      <c r="T93" s="307" t="e">
        <f>+#REF!</f>
        <v>#REF!</v>
      </c>
      <c r="U93" s="307" t="e">
        <f>+#REF!</f>
        <v>#REF!</v>
      </c>
      <c r="V93" s="307" t="e">
        <f>+#REF!</f>
        <v>#REF!</v>
      </c>
      <c r="W93" s="307" t="e">
        <f>+#REF!</f>
        <v>#REF!</v>
      </c>
      <c r="X93" s="307" t="e">
        <f t="shared" si="16"/>
        <v>#REF!</v>
      </c>
      <c r="Y93" s="307">
        <f>+'PL2. Tổng hợp SL cấp Remdesivir'!C75</f>
        <v>17984</v>
      </c>
      <c r="Z93" s="307" t="e">
        <f>+#REF!</f>
        <v>#REF!</v>
      </c>
      <c r="AA93" s="307" t="e">
        <f>+#REF!</f>
        <v>#REF!</v>
      </c>
      <c r="AB93" s="307">
        <f>+'PL1. Tổng hợp SL cấp kháng thể'!C69</f>
        <v>180</v>
      </c>
      <c r="AC93" s="307" t="e">
        <f t="shared" si="13"/>
        <v>#REF!</v>
      </c>
      <c r="AD93" s="307" t="e">
        <f>+#REF!</f>
        <v>#REF!</v>
      </c>
      <c r="AE93" s="307" t="e">
        <f>+#REF!</f>
        <v>#REF!</v>
      </c>
      <c r="AF93" s="307" t="e">
        <f>+#REF!</f>
        <v>#REF!</v>
      </c>
      <c r="AG93" s="307" t="e">
        <f>+#REF!</f>
        <v>#REF!</v>
      </c>
      <c r="AH93" s="307" t="e">
        <f>+#REF!</f>
        <v>#REF!</v>
      </c>
      <c r="AI93" s="307"/>
      <c r="AJ93" s="307"/>
      <c r="AK93" s="307"/>
      <c r="AL93" s="307"/>
      <c r="AM93" s="307"/>
      <c r="AN93" s="307"/>
      <c r="AO93" s="307"/>
      <c r="AP93" s="265"/>
      <c r="AQ93" s="259" t="e">
        <f t="shared" si="14"/>
        <v>#REF!</v>
      </c>
      <c r="AR93" s="248" t="e">
        <f>+AQ93-#REF!</f>
        <v>#REF!</v>
      </c>
    </row>
    <row r="94" spans="1:44" ht="30.75" customHeight="1">
      <c r="A94" s="263">
        <v>37</v>
      </c>
      <c r="B94" s="263">
        <v>37</v>
      </c>
      <c r="C94" s="264" t="s">
        <v>721</v>
      </c>
      <c r="D94" s="307" t="e">
        <f t="shared" si="15"/>
        <v>#REF!</v>
      </c>
      <c r="E94" s="307" t="e">
        <f>+#REF!</f>
        <v>#REF!</v>
      </c>
      <c r="F94" s="307" t="e">
        <f>+#REF!</f>
        <v>#REF!</v>
      </c>
      <c r="G94" s="307" t="e">
        <f t="shared" si="12"/>
        <v>#REF!</v>
      </c>
      <c r="H94" s="307">
        <f>+'[1]Xuat TTB cac nguon'!D88</f>
        <v>0</v>
      </c>
      <c r="I94" s="307" t="e">
        <f>+#REF!</f>
        <v>#REF!</v>
      </c>
      <c r="J94" s="307" t="e">
        <f>+#REF!</f>
        <v>#REF!</v>
      </c>
      <c r="K94" s="307" t="e">
        <f>+#REF!</f>
        <v>#REF!</v>
      </c>
      <c r="L94" s="307" t="e">
        <f>+#REF!</f>
        <v>#REF!</v>
      </c>
      <c r="M94" s="307" t="e">
        <f>+#REF!</f>
        <v>#REF!</v>
      </c>
      <c r="N94" s="307" t="e">
        <f>+#REF!</f>
        <v>#REF!</v>
      </c>
      <c r="O94" s="307" t="e">
        <f>+#REF!</f>
        <v>#REF!</v>
      </c>
      <c r="P94" s="307" t="e">
        <f>+#REF!</f>
        <v>#REF!</v>
      </c>
      <c r="Q94" s="307" t="e">
        <f>+#REF!</f>
        <v>#REF!</v>
      </c>
      <c r="R94" s="307" t="e">
        <f>+#REF!</f>
        <v>#REF!</v>
      </c>
      <c r="S94" s="307" t="e">
        <f>+#REF!</f>
        <v>#REF!</v>
      </c>
      <c r="T94" s="307" t="e">
        <f>+#REF!</f>
        <v>#REF!</v>
      </c>
      <c r="U94" s="307" t="e">
        <f>+#REF!</f>
        <v>#REF!</v>
      </c>
      <c r="V94" s="307" t="e">
        <f>+#REF!</f>
        <v>#REF!</v>
      </c>
      <c r="W94" s="307" t="e">
        <f>+#REF!</f>
        <v>#REF!</v>
      </c>
      <c r="X94" s="307" t="e">
        <f t="shared" si="16"/>
        <v>#REF!</v>
      </c>
      <c r="Y94" s="307">
        <f>+'PL2. Tổng hợp SL cấp Remdesivir'!C72</f>
        <v>7390</v>
      </c>
      <c r="Z94" s="307" t="e">
        <f>+#REF!</f>
        <v>#REF!</v>
      </c>
      <c r="AA94" s="307" t="e">
        <f>+#REF!</f>
        <v>#REF!</v>
      </c>
      <c r="AB94" s="307">
        <f>+'PL1. Tổng hợp SL cấp kháng thể'!C66</f>
        <v>30</v>
      </c>
      <c r="AC94" s="307" t="e">
        <f t="shared" si="13"/>
        <v>#REF!</v>
      </c>
      <c r="AD94" s="307" t="e">
        <f>+#REF!</f>
        <v>#REF!</v>
      </c>
      <c r="AE94" s="307" t="e">
        <f>+#REF!</f>
        <v>#REF!</v>
      </c>
      <c r="AF94" s="307" t="e">
        <f>+#REF!</f>
        <v>#REF!</v>
      </c>
      <c r="AG94" s="307" t="e">
        <f>+#REF!</f>
        <v>#REF!</v>
      </c>
      <c r="AH94" s="307" t="e">
        <f>+#REF!</f>
        <v>#REF!</v>
      </c>
      <c r="AI94" s="307"/>
      <c r="AJ94" s="307"/>
      <c r="AK94" s="307"/>
      <c r="AL94" s="307"/>
      <c r="AM94" s="307"/>
      <c r="AN94" s="307"/>
      <c r="AO94" s="307"/>
      <c r="AP94" s="265"/>
      <c r="AQ94" s="259" t="e">
        <f t="shared" si="14"/>
        <v>#REF!</v>
      </c>
      <c r="AR94" s="248" t="e">
        <f>+AQ94-#REF!</f>
        <v>#REF!</v>
      </c>
    </row>
    <row r="95" spans="1:44" ht="30.75" customHeight="1">
      <c r="A95" s="263">
        <v>38</v>
      </c>
      <c r="B95" s="263">
        <v>38</v>
      </c>
      <c r="C95" s="264" t="s">
        <v>755</v>
      </c>
      <c r="D95" s="307" t="e">
        <f t="shared" si="15"/>
        <v>#REF!</v>
      </c>
      <c r="E95" s="307" t="e">
        <f>+#REF!</f>
        <v>#REF!</v>
      </c>
      <c r="F95" s="307" t="e">
        <f>+#REF!</f>
        <v>#REF!</v>
      </c>
      <c r="G95" s="307" t="e">
        <f t="shared" si="12"/>
        <v>#REF!</v>
      </c>
      <c r="H95" s="307">
        <f>+'[1]Xuat TTB cac nguon'!D89</f>
        <v>0</v>
      </c>
      <c r="I95" s="307" t="e">
        <f>+#REF!</f>
        <v>#REF!</v>
      </c>
      <c r="J95" s="307" t="e">
        <f>+#REF!</f>
        <v>#REF!</v>
      </c>
      <c r="K95" s="307" t="e">
        <f>+#REF!</f>
        <v>#REF!</v>
      </c>
      <c r="L95" s="307" t="e">
        <f>+#REF!</f>
        <v>#REF!</v>
      </c>
      <c r="M95" s="307" t="e">
        <f>+#REF!</f>
        <v>#REF!</v>
      </c>
      <c r="N95" s="307" t="e">
        <f>+#REF!</f>
        <v>#REF!</v>
      </c>
      <c r="O95" s="307" t="e">
        <f>+#REF!</f>
        <v>#REF!</v>
      </c>
      <c r="P95" s="307" t="e">
        <f>+#REF!</f>
        <v>#REF!</v>
      </c>
      <c r="Q95" s="307" t="e">
        <f>+#REF!</f>
        <v>#REF!</v>
      </c>
      <c r="R95" s="307" t="e">
        <f>+#REF!</f>
        <v>#REF!</v>
      </c>
      <c r="S95" s="307" t="e">
        <f>+#REF!</f>
        <v>#REF!</v>
      </c>
      <c r="T95" s="307" t="e">
        <f>+#REF!</f>
        <v>#REF!</v>
      </c>
      <c r="U95" s="307" t="e">
        <f>+#REF!</f>
        <v>#REF!</v>
      </c>
      <c r="V95" s="307" t="e">
        <f>+#REF!</f>
        <v>#REF!</v>
      </c>
      <c r="W95" s="307" t="e">
        <f>+#REF!</f>
        <v>#REF!</v>
      </c>
      <c r="X95" s="307" t="e">
        <f t="shared" si="16"/>
        <v>#REF!</v>
      </c>
      <c r="Y95" s="307">
        <f>+'PL2. Tổng hợp SL cấp Remdesivir'!C107</f>
        <v>2150</v>
      </c>
      <c r="Z95" s="307" t="e">
        <f>+#REF!</f>
        <v>#REF!</v>
      </c>
      <c r="AA95" s="307" t="e">
        <f>+#REF!</f>
        <v>#REF!</v>
      </c>
      <c r="AB95" s="307">
        <f>+'PL1. Tổng hợp SL cấp kháng thể'!C101</f>
        <v>30</v>
      </c>
      <c r="AC95" s="307" t="e">
        <f t="shared" si="13"/>
        <v>#REF!</v>
      </c>
      <c r="AD95" s="307" t="e">
        <f>+#REF!</f>
        <v>#REF!</v>
      </c>
      <c r="AE95" s="307" t="e">
        <f>+#REF!</f>
        <v>#REF!</v>
      </c>
      <c r="AF95" s="307" t="e">
        <f>+#REF!</f>
        <v>#REF!</v>
      </c>
      <c r="AG95" s="307" t="e">
        <f>+#REF!</f>
        <v>#REF!</v>
      </c>
      <c r="AH95" s="307" t="e">
        <f>+#REF!</f>
        <v>#REF!</v>
      </c>
      <c r="AI95" s="307"/>
      <c r="AJ95" s="307"/>
      <c r="AK95" s="307"/>
      <c r="AL95" s="307"/>
      <c r="AM95" s="307"/>
      <c r="AN95" s="307"/>
      <c r="AO95" s="307"/>
      <c r="AP95" s="265"/>
      <c r="AQ95" s="259" t="e">
        <f t="shared" si="14"/>
        <v>#REF!</v>
      </c>
      <c r="AR95" s="248" t="e">
        <f>+AQ95-#REF!</f>
        <v>#REF!</v>
      </c>
    </row>
    <row r="96" spans="1:44" ht="30.75" customHeight="1">
      <c r="A96" s="263">
        <v>39</v>
      </c>
      <c r="B96" s="263">
        <v>39</v>
      </c>
      <c r="C96" s="264" t="s">
        <v>715</v>
      </c>
      <c r="D96" s="307" t="e">
        <f t="shared" si="15"/>
        <v>#REF!</v>
      </c>
      <c r="E96" s="307" t="e">
        <f>+#REF!</f>
        <v>#REF!</v>
      </c>
      <c r="F96" s="307" t="e">
        <f>+#REF!</f>
        <v>#REF!</v>
      </c>
      <c r="G96" s="307" t="e">
        <f t="shared" si="12"/>
        <v>#REF!</v>
      </c>
      <c r="H96" s="307">
        <f>+'[1]Xuat TTB cac nguon'!D90</f>
        <v>0</v>
      </c>
      <c r="I96" s="307" t="e">
        <f>+#REF!</f>
        <v>#REF!</v>
      </c>
      <c r="J96" s="307" t="e">
        <f>+#REF!</f>
        <v>#REF!</v>
      </c>
      <c r="K96" s="307" t="e">
        <f>+#REF!</f>
        <v>#REF!</v>
      </c>
      <c r="L96" s="307" t="e">
        <f>+#REF!</f>
        <v>#REF!</v>
      </c>
      <c r="M96" s="307" t="e">
        <f>+#REF!</f>
        <v>#REF!</v>
      </c>
      <c r="N96" s="307" t="e">
        <f>+#REF!</f>
        <v>#REF!</v>
      </c>
      <c r="O96" s="307" t="e">
        <f>+#REF!</f>
        <v>#REF!</v>
      </c>
      <c r="P96" s="307" t="e">
        <f>+#REF!</f>
        <v>#REF!</v>
      </c>
      <c r="Q96" s="307" t="e">
        <f>+#REF!</f>
        <v>#REF!</v>
      </c>
      <c r="R96" s="307" t="e">
        <f>+#REF!</f>
        <v>#REF!</v>
      </c>
      <c r="S96" s="307" t="e">
        <f>+#REF!</f>
        <v>#REF!</v>
      </c>
      <c r="T96" s="307" t="e">
        <f>+#REF!</f>
        <v>#REF!</v>
      </c>
      <c r="U96" s="307" t="e">
        <f>+#REF!</f>
        <v>#REF!</v>
      </c>
      <c r="V96" s="307" t="e">
        <f>+#REF!</f>
        <v>#REF!</v>
      </c>
      <c r="W96" s="307" t="e">
        <f>+#REF!</f>
        <v>#REF!</v>
      </c>
      <c r="X96" s="307" t="e">
        <f t="shared" si="16"/>
        <v>#REF!</v>
      </c>
      <c r="Y96" s="307">
        <f>+'PL2. Tổng hợp SL cấp Remdesivir'!C66</f>
        <v>8264</v>
      </c>
      <c r="Z96" s="307" t="e">
        <f>+#REF!</f>
        <v>#REF!</v>
      </c>
      <c r="AA96" s="307" t="e">
        <f>+#REF!</f>
        <v>#REF!</v>
      </c>
      <c r="AB96" s="307">
        <f>+'PL1. Tổng hợp SL cấp kháng thể'!C60</f>
        <v>80</v>
      </c>
      <c r="AC96" s="307" t="e">
        <f t="shared" si="13"/>
        <v>#REF!</v>
      </c>
      <c r="AD96" s="307" t="e">
        <f>+#REF!</f>
        <v>#REF!</v>
      </c>
      <c r="AE96" s="307" t="e">
        <f>+#REF!</f>
        <v>#REF!</v>
      </c>
      <c r="AF96" s="307" t="e">
        <f>+#REF!</f>
        <v>#REF!</v>
      </c>
      <c r="AG96" s="307" t="e">
        <f>+#REF!</f>
        <v>#REF!</v>
      </c>
      <c r="AH96" s="307" t="e">
        <f>+#REF!</f>
        <v>#REF!</v>
      </c>
      <c r="AI96" s="307"/>
      <c r="AJ96" s="307"/>
      <c r="AK96" s="307"/>
      <c r="AL96" s="307"/>
      <c r="AM96" s="307"/>
      <c r="AN96" s="307"/>
      <c r="AO96" s="307"/>
      <c r="AP96" s="265"/>
      <c r="AQ96" s="259" t="e">
        <f t="shared" si="14"/>
        <v>#REF!</v>
      </c>
      <c r="AR96" s="248" t="e">
        <f>+AQ96-#REF!</f>
        <v>#REF!</v>
      </c>
    </row>
    <row r="97" spans="1:44" ht="30.75" customHeight="1">
      <c r="A97" s="263">
        <v>40</v>
      </c>
      <c r="B97" s="263">
        <v>40</v>
      </c>
      <c r="C97" s="264" t="s">
        <v>732</v>
      </c>
      <c r="D97" s="307" t="e">
        <f t="shared" si="15"/>
        <v>#REF!</v>
      </c>
      <c r="E97" s="307" t="e">
        <f>+#REF!</f>
        <v>#REF!</v>
      </c>
      <c r="F97" s="307" t="e">
        <f>+#REF!</f>
        <v>#REF!</v>
      </c>
      <c r="G97" s="307" t="e">
        <f t="shared" si="12"/>
        <v>#REF!</v>
      </c>
      <c r="H97" s="307">
        <f>+'[1]Xuat TTB cac nguon'!D91</f>
        <v>0</v>
      </c>
      <c r="I97" s="307" t="e">
        <f>+#REF!</f>
        <v>#REF!</v>
      </c>
      <c r="J97" s="307" t="e">
        <f>+#REF!</f>
        <v>#REF!</v>
      </c>
      <c r="K97" s="307" t="e">
        <f>+#REF!</f>
        <v>#REF!</v>
      </c>
      <c r="L97" s="307" t="e">
        <f>+#REF!</f>
        <v>#REF!</v>
      </c>
      <c r="M97" s="307" t="e">
        <f>+#REF!</f>
        <v>#REF!</v>
      </c>
      <c r="N97" s="307" t="e">
        <f>+#REF!</f>
        <v>#REF!</v>
      </c>
      <c r="O97" s="307" t="e">
        <f>+#REF!</f>
        <v>#REF!</v>
      </c>
      <c r="P97" s="307" t="e">
        <f>+#REF!</f>
        <v>#REF!</v>
      </c>
      <c r="Q97" s="307" t="e">
        <f>+#REF!</f>
        <v>#REF!</v>
      </c>
      <c r="R97" s="307" t="e">
        <f>+#REF!</f>
        <v>#REF!</v>
      </c>
      <c r="S97" s="307" t="e">
        <f>+#REF!</f>
        <v>#REF!</v>
      </c>
      <c r="T97" s="307" t="e">
        <f>+#REF!</f>
        <v>#REF!</v>
      </c>
      <c r="U97" s="307" t="e">
        <f>+#REF!</f>
        <v>#REF!</v>
      </c>
      <c r="V97" s="307" t="e">
        <f>+#REF!</f>
        <v>#REF!</v>
      </c>
      <c r="W97" s="307" t="e">
        <f>+#REF!</f>
        <v>#REF!</v>
      </c>
      <c r="X97" s="307" t="e">
        <f t="shared" si="16"/>
        <v>#REF!</v>
      </c>
      <c r="Y97" s="307">
        <f>+'PL2. Tổng hợp SL cấp Remdesivir'!C83</f>
        <v>95000</v>
      </c>
      <c r="Z97" s="307" t="e">
        <f>+#REF!</f>
        <v>#REF!</v>
      </c>
      <c r="AA97" s="307" t="e">
        <f>+#REF!</f>
        <v>#REF!</v>
      </c>
      <c r="AB97" s="307">
        <f>+'PL1. Tổng hợp SL cấp kháng thể'!C77</f>
        <v>30</v>
      </c>
      <c r="AC97" s="307" t="e">
        <f t="shared" si="13"/>
        <v>#REF!</v>
      </c>
      <c r="AD97" s="307" t="e">
        <f>+#REF!</f>
        <v>#REF!</v>
      </c>
      <c r="AE97" s="307" t="e">
        <f>+#REF!</f>
        <v>#REF!</v>
      </c>
      <c r="AF97" s="307" t="e">
        <f>+#REF!</f>
        <v>#REF!</v>
      </c>
      <c r="AG97" s="307" t="e">
        <f>+#REF!</f>
        <v>#REF!</v>
      </c>
      <c r="AH97" s="307" t="e">
        <f>+#REF!</f>
        <v>#REF!</v>
      </c>
      <c r="AI97" s="307"/>
      <c r="AJ97" s="307"/>
      <c r="AK97" s="307"/>
      <c r="AL97" s="307"/>
      <c r="AM97" s="307"/>
      <c r="AN97" s="307"/>
      <c r="AO97" s="307"/>
      <c r="AP97" s="265"/>
      <c r="AQ97" s="259" t="e">
        <f t="shared" si="14"/>
        <v>#REF!</v>
      </c>
      <c r="AR97" s="248" t="e">
        <f>+AQ97-#REF!</f>
        <v>#REF!</v>
      </c>
    </row>
    <row r="98" spans="1:44" ht="30.75" customHeight="1">
      <c r="A98" s="263">
        <v>41</v>
      </c>
      <c r="B98" s="263">
        <v>41</v>
      </c>
      <c r="C98" s="264" t="s">
        <v>716</v>
      </c>
      <c r="D98" s="307" t="e">
        <f t="shared" si="15"/>
        <v>#REF!</v>
      </c>
      <c r="E98" s="307" t="e">
        <f>+#REF!</f>
        <v>#REF!</v>
      </c>
      <c r="F98" s="307" t="e">
        <f>+#REF!</f>
        <v>#REF!</v>
      </c>
      <c r="G98" s="307" t="e">
        <f t="shared" si="12"/>
        <v>#REF!</v>
      </c>
      <c r="H98" s="307">
        <f>+'[1]Xuat TTB cac nguon'!D92</f>
        <v>0</v>
      </c>
      <c r="I98" s="307" t="e">
        <f>+#REF!</f>
        <v>#REF!</v>
      </c>
      <c r="J98" s="307" t="e">
        <f>+#REF!</f>
        <v>#REF!</v>
      </c>
      <c r="K98" s="307" t="e">
        <f>+#REF!</f>
        <v>#REF!</v>
      </c>
      <c r="L98" s="307" t="e">
        <f>+#REF!</f>
        <v>#REF!</v>
      </c>
      <c r="M98" s="307" t="e">
        <f>+#REF!</f>
        <v>#REF!</v>
      </c>
      <c r="N98" s="307" t="e">
        <f>+#REF!</f>
        <v>#REF!</v>
      </c>
      <c r="O98" s="307" t="e">
        <f>+#REF!</f>
        <v>#REF!</v>
      </c>
      <c r="P98" s="307" t="e">
        <f>+#REF!</f>
        <v>#REF!</v>
      </c>
      <c r="Q98" s="307" t="e">
        <f>+#REF!</f>
        <v>#REF!</v>
      </c>
      <c r="R98" s="307" t="e">
        <f>+#REF!</f>
        <v>#REF!</v>
      </c>
      <c r="S98" s="307" t="e">
        <f>+#REF!</f>
        <v>#REF!</v>
      </c>
      <c r="T98" s="307" t="e">
        <f>+#REF!</f>
        <v>#REF!</v>
      </c>
      <c r="U98" s="307" t="e">
        <f>+#REF!</f>
        <v>#REF!</v>
      </c>
      <c r="V98" s="307" t="e">
        <f>+#REF!</f>
        <v>#REF!</v>
      </c>
      <c r="W98" s="307" t="e">
        <f>+#REF!</f>
        <v>#REF!</v>
      </c>
      <c r="X98" s="307" t="e">
        <f t="shared" si="16"/>
        <v>#REF!</v>
      </c>
      <c r="Y98" s="307">
        <f>+'PL2. Tổng hợp SL cấp Remdesivir'!C67</f>
        <v>5000</v>
      </c>
      <c r="Z98" s="307" t="e">
        <f>+#REF!</f>
        <v>#REF!</v>
      </c>
      <c r="AA98" s="307" t="e">
        <f>+#REF!</f>
        <v>#REF!</v>
      </c>
      <c r="AB98" s="307">
        <f>+'PL1. Tổng hợp SL cấp kháng thể'!C61</f>
        <v>120</v>
      </c>
      <c r="AC98" s="307" t="e">
        <f t="shared" si="13"/>
        <v>#REF!</v>
      </c>
      <c r="AD98" s="307" t="e">
        <f>+#REF!</f>
        <v>#REF!</v>
      </c>
      <c r="AE98" s="307" t="e">
        <f>+#REF!</f>
        <v>#REF!</v>
      </c>
      <c r="AF98" s="307" t="e">
        <f>+#REF!</f>
        <v>#REF!</v>
      </c>
      <c r="AG98" s="307" t="e">
        <f>+#REF!</f>
        <v>#REF!</v>
      </c>
      <c r="AH98" s="307" t="e">
        <f>+#REF!</f>
        <v>#REF!</v>
      </c>
      <c r="AI98" s="307"/>
      <c r="AJ98" s="307"/>
      <c r="AK98" s="307"/>
      <c r="AL98" s="307"/>
      <c r="AM98" s="307"/>
      <c r="AN98" s="307"/>
      <c r="AO98" s="307"/>
      <c r="AP98" s="265"/>
      <c r="AQ98" s="259" t="e">
        <f t="shared" si="14"/>
        <v>#REF!</v>
      </c>
      <c r="AR98" s="248" t="e">
        <f>+AQ98-#REF!</f>
        <v>#REF!</v>
      </c>
    </row>
    <row r="99" spans="1:44" ht="30.75" customHeight="1">
      <c r="A99" s="263">
        <v>42</v>
      </c>
      <c r="B99" s="263">
        <v>42</v>
      </c>
      <c r="C99" s="264" t="s">
        <v>743</v>
      </c>
      <c r="D99" s="307" t="e">
        <f t="shared" si="15"/>
        <v>#REF!</v>
      </c>
      <c r="E99" s="307" t="e">
        <f>+#REF!</f>
        <v>#REF!</v>
      </c>
      <c r="F99" s="307" t="e">
        <f>+#REF!</f>
        <v>#REF!</v>
      </c>
      <c r="G99" s="307" t="e">
        <f t="shared" si="12"/>
        <v>#REF!</v>
      </c>
      <c r="H99" s="307">
        <f>+'[1]Xuat TTB cac nguon'!D93</f>
        <v>0</v>
      </c>
      <c r="I99" s="307" t="e">
        <f>+#REF!</f>
        <v>#REF!</v>
      </c>
      <c r="J99" s="307" t="e">
        <f>+#REF!</f>
        <v>#REF!</v>
      </c>
      <c r="K99" s="307" t="e">
        <f>+#REF!</f>
        <v>#REF!</v>
      </c>
      <c r="L99" s="307" t="e">
        <f>+#REF!</f>
        <v>#REF!</v>
      </c>
      <c r="M99" s="307" t="e">
        <f>+#REF!</f>
        <v>#REF!</v>
      </c>
      <c r="N99" s="307" t="e">
        <f>+#REF!</f>
        <v>#REF!</v>
      </c>
      <c r="O99" s="307" t="e">
        <f>+#REF!</f>
        <v>#REF!</v>
      </c>
      <c r="P99" s="307" t="e">
        <f>+#REF!</f>
        <v>#REF!</v>
      </c>
      <c r="Q99" s="307" t="e">
        <f>+#REF!</f>
        <v>#REF!</v>
      </c>
      <c r="R99" s="307" t="e">
        <f>+#REF!</f>
        <v>#REF!</v>
      </c>
      <c r="S99" s="307" t="e">
        <f>+#REF!</f>
        <v>#REF!</v>
      </c>
      <c r="T99" s="307" t="e">
        <f>+#REF!</f>
        <v>#REF!</v>
      </c>
      <c r="U99" s="307" t="e">
        <f>+#REF!</f>
        <v>#REF!</v>
      </c>
      <c r="V99" s="307" t="e">
        <f>+#REF!</f>
        <v>#REF!</v>
      </c>
      <c r="W99" s="307" t="e">
        <f>+#REF!</f>
        <v>#REF!</v>
      </c>
      <c r="X99" s="307" t="e">
        <f t="shared" si="16"/>
        <v>#REF!</v>
      </c>
      <c r="Y99" s="307">
        <f>+'PL2. Tổng hợp SL cấp Remdesivir'!C94</f>
        <v>5132</v>
      </c>
      <c r="Z99" s="307" t="e">
        <f>+#REF!</f>
        <v>#REF!</v>
      </c>
      <c r="AA99" s="307" t="e">
        <f>+#REF!</f>
        <v>#REF!</v>
      </c>
      <c r="AB99" s="307">
        <f>+'PL1. Tổng hợp SL cấp kháng thể'!C88</f>
        <v>170</v>
      </c>
      <c r="AC99" s="307" t="e">
        <f t="shared" si="13"/>
        <v>#REF!</v>
      </c>
      <c r="AD99" s="307" t="e">
        <f>+#REF!</f>
        <v>#REF!</v>
      </c>
      <c r="AE99" s="307" t="e">
        <f>+#REF!</f>
        <v>#REF!</v>
      </c>
      <c r="AF99" s="307" t="e">
        <f>+#REF!</f>
        <v>#REF!</v>
      </c>
      <c r="AG99" s="307" t="e">
        <f>+#REF!</f>
        <v>#REF!</v>
      </c>
      <c r="AH99" s="307" t="e">
        <f>+#REF!</f>
        <v>#REF!</v>
      </c>
      <c r="AI99" s="307"/>
      <c r="AJ99" s="307"/>
      <c r="AK99" s="307"/>
      <c r="AL99" s="307"/>
      <c r="AM99" s="307"/>
      <c r="AN99" s="307"/>
      <c r="AO99" s="307"/>
      <c r="AP99" s="265"/>
      <c r="AQ99" s="259" t="e">
        <f t="shared" si="14"/>
        <v>#REF!</v>
      </c>
      <c r="AR99" s="248" t="e">
        <f>+AQ99-#REF!</f>
        <v>#REF!</v>
      </c>
    </row>
    <row r="100" spans="1:44" ht="30.75" customHeight="1">
      <c r="A100" s="263">
        <v>43</v>
      </c>
      <c r="B100" s="263">
        <v>43</v>
      </c>
      <c r="C100" s="264" t="s">
        <v>726</v>
      </c>
      <c r="D100" s="307" t="e">
        <f t="shared" si="15"/>
        <v>#REF!</v>
      </c>
      <c r="E100" s="307" t="e">
        <f>+#REF!</f>
        <v>#REF!</v>
      </c>
      <c r="F100" s="307" t="e">
        <f>+#REF!</f>
        <v>#REF!</v>
      </c>
      <c r="G100" s="307" t="e">
        <f t="shared" si="12"/>
        <v>#REF!</v>
      </c>
      <c r="H100" s="307">
        <f>+'[1]Xuat TTB cac nguon'!D94</f>
        <v>0</v>
      </c>
      <c r="I100" s="307" t="e">
        <f>+#REF!</f>
        <v>#REF!</v>
      </c>
      <c r="J100" s="307" t="e">
        <f>+#REF!</f>
        <v>#REF!</v>
      </c>
      <c r="K100" s="307" t="e">
        <f>+#REF!</f>
        <v>#REF!</v>
      </c>
      <c r="L100" s="307" t="e">
        <f>+#REF!</f>
        <v>#REF!</v>
      </c>
      <c r="M100" s="307" t="e">
        <f>+#REF!</f>
        <v>#REF!</v>
      </c>
      <c r="N100" s="307" t="e">
        <f>+#REF!</f>
        <v>#REF!</v>
      </c>
      <c r="O100" s="307" t="e">
        <f>+#REF!</f>
        <v>#REF!</v>
      </c>
      <c r="P100" s="307" t="e">
        <f>+#REF!</f>
        <v>#REF!</v>
      </c>
      <c r="Q100" s="307" t="e">
        <f>+#REF!</f>
        <v>#REF!</v>
      </c>
      <c r="R100" s="307" t="e">
        <f>+#REF!</f>
        <v>#REF!</v>
      </c>
      <c r="S100" s="307" t="e">
        <f>+#REF!</f>
        <v>#REF!</v>
      </c>
      <c r="T100" s="307" t="e">
        <f>+#REF!</f>
        <v>#REF!</v>
      </c>
      <c r="U100" s="307" t="e">
        <f>+#REF!</f>
        <v>#REF!</v>
      </c>
      <c r="V100" s="307" t="e">
        <f>+#REF!</f>
        <v>#REF!</v>
      </c>
      <c r="W100" s="307" t="e">
        <f>+#REF!</f>
        <v>#REF!</v>
      </c>
      <c r="X100" s="307" t="e">
        <f t="shared" si="16"/>
        <v>#REF!</v>
      </c>
      <c r="Y100" s="307">
        <f>+'PL2. Tổng hợp SL cấp Remdesivir'!C77</f>
        <v>4466</v>
      </c>
      <c r="Z100" s="307" t="e">
        <f>+#REF!</f>
        <v>#REF!</v>
      </c>
      <c r="AA100" s="307" t="e">
        <f>+#REF!</f>
        <v>#REF!</v>
      </c>
      <c r="AB100" s="307">
        <f>+'PL1. Tổng hợp SL cấp kháng thể'!C71</f>
        <v>30</v>
      </c>
      <c r="AC100" s="307" t="e">
        <f t="shared" si="13"/>
        <v>#REF!</v>
      </c>
      <c r="AD100" s="307" t="e">
        <f>+#REF!</f>
        <v>#REF!</v>
      </c>
      <c r="AE100" s="307" t="e">
        <f>+#REF!</f>
        <v>#REF!</v>
      </c>
      <c r="AF100" s="307" t="e">
        <f>+#REF!</f>
        <v>#REF!</v>
      </c>
      <c r="AG100" s="307" t="e">
        <f>+#REF!</f>
        <v>#REF!</v>
      </c>
      <c r="AH100" s="307" t="e">
        <f>+#REF!</f>
        <v>#REF!</v>
      </c>
      <c r="AI100" s="307"/>
      <c r="AJ100" s="307"/>
      <c r="AK100" s="307"/>
      <c r="AL100" s="307"/>
      <c r="AM100" s="307"/>
      <c r="AN100" s="307"/>
      <c r="AO100" s="307"/>
      <c r="AP100" s="265"/>
      <c r="AQ100" s="259" t="e">
        <f t="shared" si="14"/>
        <v>#REF!</v>
      </c>
      <c r="AR100" s="248" t="e">
        <f>+AQ100-#REF!</f>
        <v>#REF!</v>
      </c>
    </row>
    <row r="101" spans="1:44" ht="30.75" customHeight="1">
      <c r="A101" s="263">
        <v>44</v>
      </c>
      <c r="B101" s="263">
        <v>44</v>
      </c>
      <c r="C101" s="264" t="s">
        <v>741</v>
      </c>
      <c r="D101" s="307" t="e">
        <f t="shared" si="15"/>
        <v>#REF!</v>
      </c>
      <c r="E101" s="307" t="e">
        <f>+#REF!</f>
        <v>#REF!</v>
      </c>
      <c r="F101" s="307" t="e">
        <f>+#REF!</f>
        <v>#REF!</v>
      </c>
      <c r="G101" s="307" t="e">
        <f t="shared" si="12"/>
        <v>#REF!</v>
      </c>
      <c r="H101" s="307">
        <f>+'[1]Xuat TTB cac nguon'!D95</f>
        <v>0</v>
      </c>
      <c r="I101" s="307" t="e">
        <f>+#REF!</f>
        <v>#REF!</v>
      </c>
      <c r="J101" s="307" t="e">
        <f>+#REF!</f>
        <v>#REF!</v>
      </c>
      <c r="K101" s="307" t="e">
        <f>+#REF!</f>
        <v>#REF!</v>
      </c>
      <c r="L101" s="307" t="e">
        <f>+#REF!</f>
        <v>#REF!</v>
      </c>
      <c r="M101" s="307" t="e">
        <f>+#REF!</f>
        <v>#REF!</v>
      </c>
      <c r="N101" s="307" t="e">
        <f>+#REF!</f>
        <v>#REF!</v>
      </c>
      <c r="O101" s="307" t="e">
        <f>+#REF!</f>
        <v>#REF!</v>
      </c>
      <c r="P101" s="307" t="e">
        <f>+#REF!</f>
        <v>#REF!</v>
      </c>
      <c r="Q101" s="307" t="e">
        <f>+#REF!</f>
        <v>#REF!</v>
      </c>
      <c r="R101" s="307" t="e">
        <f>+#REF!</f>
        <v>#REF!</v>
      </c>
      <c r="S101" s="307" t="e">
        <f>+#REF!</f>
        <v>#REF!</v>
      </c>
      <c r="T101" s="307" t="e">
        <f>+#REF!</f>
        <v>#REF!</v>
      </c>
      <c r="U101" s="307" t="e">
        <f>+#REF!</f>
        <v>#REF!</v>
      </c>
      <c r="V101" s="307" t="e">
        <f>+#REF!</f>
        <v>#REF!</v>
      </c>
      <c r="W101" s="307" t="e">
        <f>+#REF!</f>
        <v>#REF!</v>
      </c>
      <c r="X101" s="307" t="e">
        <f t="shared" si="16"/>
        <v>#REF!</v>
      </c>
      <c r="Y101" s="307">
        <f>+'PL2. Tổng hợp SL cấp Remdesivir'!C92</f>
        <v>12610</v>
      </c>
      <c r="Z101" s="307" t="e">
        <f>+#REF!</f>
        <v>#REF!</v>
      </c>
      <c r="AA101" s="307" t="e">
        <f>+#REF!</f>
        <v>#REF!</v>
      </c>
      <c r="AB101" s="307">
        <f>+'PL1. Tổng hợp SL cấp kháng thể'!C86</f>
        <v>30</v>
      </c>
      <c r="AC101" s="307" t="e">
        <f t="shared" si="13"/>
        <v>#REF!</v>
      </c>
      <c r="AD101" s="307" t="e">
        <f>+#REF!</f>
        <v>#REF!</v>
      </c>
      <c r="AE101" s="307" t="e">
        <f>+#REF!</f>
        <v>#REF!</v>
      </c>
      <c r="AF101" s="307" t="e">
        <f>+#REF!</f>
        <v>#REF!</v>
      </c>
      <c r="AG101" s="307" t="e">
        <f>+#REF!</f>
        <v>#REF!</v>
      </c>
      <c r="AH101" s="307" t="e">
        <f>+#REF!</f>
        <v>#REF!</v>
      </c>
      <c r="AI101" s="307"/>
      <c r="AJ101" s="307"/>
      <c r="AK101" s="307"/>
      <c r="AL101" s="307"/>
      <c r="AM101" s="307"/>
      <c r="AN101" s="307"/>
      <c r="AO101" s="307"/>
      <c r="AP101" s="265"/>
      <c r="AQ101" s="259" t="e">
        <f t="shared" si="14"/>
        <v>#REF!</v>
      </c>
      <c r="AR101" s="248" t="e">
        <f>+AQ101-#REF!</f>
        <v>#REF!</v>
      </c>
    </row>
    <row r="102" spans="1:44" ht="30.75" customHeight="1">
      <c r="A102" s="263">
        <v>45</v>
      </c>
      <c r="B102" s="263">
        <v>45</v>
      </c>
      <c r="C102" s="264" t="s">
        <v>734</v>
      </c>
      <c r="D102" s="307" t="e">
        <f t="shared" si="15"/>
        <v>#REF!</v>
      </c>
      <c r="E102" s="307" t="e">
        <f>+#REF!</f>
        <v>#REF!</v>
      </c>
      <c r="F102" s="307" t="e">
        <f>+#REF!</f>
        <v>#REF!</v>
      </c>
      <c r="G102" s="307" t="e">
        <f t="shared" si="12"/>
        <v>#REF!</v>
      </c>
      <c r="H102" s="307">
        <f>+'[1]Xuat TTB cac nguon'!D96</f>
        <v>0</v>
      </c>
      <c r="I102" s="307" t="e">
        <f>+#REF!</f>
        <v>#REF!</v>
      </c>
      <c r="J102" s="307" t="e">
        <f>+#REF!</f>
        <v>#REF!</v>
      </c>
      <c r="K102" s="307" t="e">
        <f>+#REF!</f>
        <v>#REF!</v>
      </c>
      <c r="L102" s="307" t="e">
        <f>+#REF!</f>
        <v>#REF!</v>
      </c>
      <c r="M102" s="307" t="e">
        <f>+#REF!</f>
        <v>#REF!</v>
      </c>
      <c r="N102" s="307" t="e">
        <f>+#REF!</f>
        <v>#REF!</v>
      </c>
      <c r="O102" s="307" t="e">
        <f>+#REF!</f>
        <v>#REF!</v>
      </c>
      <c r="P102" s="307" t="e">
        <f>+#REF!</f>
        <v>#REF!</v>
      </c>
      <c r="Q102" s="307" t="e">
        <f>+#REF!</f>
        <v>#REF!</v>
      </c>
      <c r="R102" s="307" t="e">
        <f>+#REF!</f>
        <v>#REF!</v>
      </c>
      <c r="S102" s="307" t="e">
        <f>+#REF!</f>
        <v>#REF!</v>
      </c>
      <c r="T102" s="307" t="e">
        <f>+#REF!</f>
        <v>#REF!</v>
      </c>
      <c r="U102" s="307" t="e">
        <f>+#REF!</f>
        <v>#REF!</v>
      </c>
      <c r="V102" s="307" t="e">
        <f>+#REF!</f>
        <v>#REF!</v>
      </c>
      <c r="W102" s="307" t="e">
        <f>+#REF!</f>
        <v>#REF!</v>
      </c>
      <c r="X102" s="307" t="e">
        <f t="shared" si="16"/>
        <v>#REF!</v>
      </c>
      <c r="Y102" s="307">
        <f>+'PL2. Tổng hợp SL cấp Remdesivir'!C85</f>
        <v>1220</v>
      </c>
      <c r="Z102" s="307" t="e">
        <f>+#REF!</f>
        <v>#REF!</v>
      </c>
      <c r="AA102" s="307" t="e">
        <f>+#REF!</f>
        <v>#REF!</v>
      </c>
      <c r="AB102" s="307">
        <f>+'PL1. Tổng hợp SL cấp kháng thể'!C79</f>
        <v>30</v>
      </c>
      <c r="AC102" s="307" t="e">
        <f t="shared" si="13"/>
        <v>#REF!</v>
      </c>
      <c r="AD102" s="307" t="e">
        <f>+#REF!</f>
        <v>#REF!</v>
      </c>
      <c r="AE102" s="307" t="e">
        <f>+#REF!</f>
        <v>#REF!</v>
      </c>
      <c r="AF102" s="307" t="e">
        <f>+#REF!</f>
        <v>#REF!</v>
      </c>
      <c r="AG102" s="307" t="e">
        <f>+#REF!</f>
        <v>#REF!</v>
      </c>
      <c r="AH102" s="307" t="e">
        <f>+#REF!</f>
        <v>#REF!</v>
      </c>
      <c r="AI102" s="307"/>
      <c r="AJ102" s="307"/>
      <c r="AK102" s="307"/>
      <c r="AL102" s="307"/>
      <c r="AM102" s="307"/>
      <c r="AN102" s="307"/>
      <c r="AO102" s="307"/>
      <c r="AP102" s="265"/>
      <c r="AQ102" s="259" t="e">
        <f t="shared" si="14"/>
        <v>#REF!</v>
      </c>
      <c r="AR102" s="248" t="e">
        <f>+AQ102-#REF!</f>
        <v>#REF!</v>
      </c>
    </row>
    <row r="103" spans="1:44" ht="30.75" customHeight="1">
      <c r="A103" s="263">
        <v>46</v>
      </c>
      <c r="B103" s="263">
        <v>46</v>
      </c>
      <c r="C103" s="264" t="s">
        <v>874</v>
      </c>
      <c r="D103" s="307" t="e">
        <f t="shared" si="15"/>
        <v>#REF!</v>
      </c>
      <c r="E103" s="307" t="e">
        <f>+#REF!</f>
        <v>#REF!</v>
      </c>
      <c r="F103" s="307" t="e">
        <f>+#REF!</f>
        <v>#REF!</v>
      </c>
      <c r="G103" s="307" t="e">
        <f t="shared" si="12"/>
        <v>#REF!</v>
      </c>
      <c r="H103" s="307">
        <f>+'[1]Xuat TTB cac nguon'!D97</f>
        <v>0</v>
      </c>
      <c r="I103" s="307" t="e">
        <f>+#REF!</f>
        <v>#REF!</v>
      </c>
      <c r="J103" s="307" t="e">
        <f>+#REF!</f>
        <v>#REF!</v>
      </c>
      <c r="K103" s="307" t="e">
        <f>+#REF!</f>
        <v>#REF!</v>
      </c>
      <c r="L103" s="307" t="e">
        <f>+#REF!</f>
        <v>#REF!</v>
      </c>
      <c r="M103" s="307" t="e">
        <f>+#REF!</f>
        <v>#REF!</v>
      </c>
      <c r="N103" s="307" t="e">
        <f>+#REF!</f>
        <v>#REF!</v>
      </c>
      <c r="O103" s="307" t="e">
        <f>+#REF!</f>
        <v>#REF!</v>
      </c>
      <c r="P103" s="307" t="e">
        <f>+#REF!</f>
        <v>#REF!</v>
      </c>
      <c r="Q103" s="307" t="e">
        <f>+#REF!</f>
        <v>#REF!</v>
      </c>
      <c r="R103" s="307" t="e">
        <f>+#REF!</f>
        <v>#REF!</v>
      </c>
      <c r="S103" s="307" t="e">
        <f>+#REF!</f>
        <v>#REF!</v>
      </c>
      <c r="T103" s="307" t="e">
        <f>+#REF!</f>
        <v>#REF!</v>
      </c>
      <c r="U103" s="307" t="e">
        <f>+#REF!</f>
        <v>#REF!</v>
      </c>
      <c r="V103" s="307" t="e">
        <f>+#REF!</f>
        <v>#REF!</v>
      </c>
      <c r="W103" s="307" t="e">
        <f>+#REF!</f>
        <v>#REF!</v>
      </c>
      <c r="X103" s="307" t="e">
        <f t="shared" si="16"/>
        <v>#REF!</v>
      </c>
      <c r="Y103" s="307">
        <f>+'PL2. Tổng hợp SL cấp Remdesivir'!C89</f>
        <v>0</v>
      </c>
      <c r="Z103" s="307" t="e">
        <f>+#REF!</f>
        <v>#REF!</v>
      </c>
      <c r="AA103" s="307" t="e">
        <f>+#REF!</f>
        <v>#REF!</v>
      </c>
      <c r="AB103" s="307">
        <f>+'PL1. Tổng hợp SL cấp kháng thể'!C83</f>
        <v>30</v>
      </c>
      <c r="AC103" s="307" t="e">
        <f t="shared" si="13"/>
        <v>#REF!</v>
      </c>
      <c r="AD103" s="307" t="e">
        <f>+#REF!</f>
        <v>#REF!</v>
      </c>
      <c r="AE103" s="307" t="e">
        <f>+#REF!</f>
        <v>#REF!</v>
      </c>
      <c r="AF103" s="307" t="e">
        <f>+#REF!</f>
        <v>#REF!</v>
      </c>
      <c r="AG103" s="307" t="e">
        <f>+#REF!</f>
        <v>#REF!</v>
      </c>
      <c r="AH103" s="307" t="e">
        <f>+#REF!</f>
        <v>#REF!</v>
      </c>
      <c r="AI103" s="307"/>
      <c r="AJ103" s="307"/>
      <c r="AK103" s="307"/>
      <c r="AL103" s="307"/>
      <c r="AM103" s="307"/>
      <c r="AN103" s="307"/>
      <c r="AO103" s="307"/>
      <c r="AP103" s="265"/>
      <c r="AQ103" s="259" t="e">
        <f t="shared" si="14"/>
        <v>#REF!</v>
      </c>
      <c r="AR103" s="248" t="e">
        <f>+AQ103-#REF!</f>
        <v>#REF!</v>
      </c>
    </row>
    <row r="104" spans="1:44" ht="30.75" customHeight="1">
      <c r="A104" s="263">
        <v>47</v>
      </c>
      <c r="B104" s="263">
        <v>47</v>
      </c>
      <c r="C104" s="264" t="s">
        <v>739</v>
      </c>
      <c r="D104" s="307" t="e">
        <f t="shared" si="15"/>
        <v>#REF!</v>
      </c>
      <c r="E104" s="307" t="e">
        <f>+#REF!</f>
        <v>#REF!</v>
      </c>
      <c r="F104" s="307" t="e">
        <f>+#REF!</f>
        <v>#REF!</v>
      </c>
      <c r="G104" s="307" t="e">
        <f t="shared" si="12"/>
        <v>#REF!</v>
      </c>
      <c r="H104" s="307">
        <f>+'[1]Xuat TTB cac nguon'!D98</f>
        <v>0</v>
      </c>
      <c r="I104" s="307" t="e">
        <f>+#REF!</f>
        <v>#REF!</v>
      </c>
      <c r="J104" s="307" t="e">
        <f>+#REF!</f>
        <v>#REF!</v>
      </c>
      <c r="K104" s="307" t="e">
        <f>+#REF!</f>
        <v>#REF!</v>
      </c>
      <c r="L104" s="307" t="e">
        <f>+#REF!</f>
        <v>#REF!</v>
      </c>
      <c r="M104" s="307" t="e">
        <f>+#REF!</f>
        <v>#REF!</v>
      </c>
      <c r="N104" s="307" t="e">
        <f>+#REF!</f>
        <v>#REF!</v>
      </c>
      <c r="O104" s="307" t="e">
        <f>+#REF!</f>
        <v>#REF!</v>
      </c>
      <c r="P104" s="307" t="e">
        <f>+#REF!</f>
        <v>#REF!</v>
      </c>
      <c r="Q104" s="307" t="e">
        <f>+#REF!</f>
        <v>#REF!</v>
      </c>
      <c r="R104" s="307" t="e">
        <f>+#REF!</f>
        <v>#REF!</v>
      </c>
      <c r="S104" s="307" t="e">
        <f>+#REF!</f>
        <v>#REF!</v>
      </c>
      <c r="T104" s="307" t="e">
        <f>+#REF!</f>
        <v>#REF!</v>
      </c>
      <c r="U104" s="307" t="e">
        <f>+#REF!</f>
        <v>#REF!</v>
      </c>
      <c r="V104" s="307" t="e">
        <f>+#REF!</f>
        <v>#REF!</v>
      </c>
      <c r="W104" s="307" t="e">
        <f>+#REF!</f>
        <v>#REF!</v>
      </c>
      <c r="X104" s="307" t="e">
        <f t="shared" si="16"/>
        <v>#REF!</v>
      </c>
      <c r="Y104" s="307">
        <f>+'PL2. Tổng hợp SL cấp Remdesivir'!C90</f>
        <v>0</v>
      </c>
      <c r="Z104" s="307" t="e">
        <f>+#REF!</f>
        <v>#REF!</v>
      </c>
      <c r="AA104" s="307" t="e">
        <f>+#REF!</f>
        <v>#REF!</v>
      </c>
      <c r="AB104" s="307">
        <f>+'PL1. Tổng hợp SL cấp kháng thể'!C84</f>
        <v>30</v>
      </c>
      <c r="AC104" s="307" t="e">
        <f t="shared" si="13"/>
        <v>#REF!</v>
      </c>
      <c r="AD104" s="307" t="e">
        <f>+#REF!</f>
        <v>#REF!</v>
      </c>
      <c r="AE104" s="307" t="e">
        <f>+#REF!</f>
        <v>#REF!</v>
      </c>
      <c r="AF104" s="307" t="e">
        <f>+#REF!</f>
        <v>#REF!</v>
      </c>
      <c r="AG104" s="307" t="e">
        <f>+#REF!</f>
        <v>#REF!</v>
      </c>
      <c r="AH104" s="307" t="e">
        <f>+#REF!</f>
        <v>#REF!</v>
      </c>
      <c r="AI104" s="307"/>
      <c r="AJ104" s="307"/>
      <c r="AK104" s="307"/>
      <c r="AL104" s="307"/>
      <c r="AM104" s="307"/>
      <c r="AN104" s="307"/>
      <c r="AO104" s="307"/>
      <c r="AP104" s="265"/>
      <c r="AQ104" s="259" t="e">
        <f t="shared" si="14"/>
        <v>#REF!</v>
      </c>
      <c r="AR104" s="248" t="e">
        <f>+AQ104-#REF!</f>
        <v>#REF!</v>
      </c>
    </row>
    <row r="105" spans="1:44" ht="30.75" customHeight="1">
      <c r="A105" s="263">
        <v>48</v>
      </c>
      <c r="B105" s="263">
        <v>48</v>
      </c>
      <c r="C105" s="264" t="s">
        <v>709</v>
      </c>
      <c r="D105" s="307" t="e">
        <f t="shared" si="15"/>
        <v>#REF!</v>
      </c>
      <c r="E105" s="307" t="e">
        <f>+#REF!</f>
        <v>#REF!</v>
      </c>
      <c r="F105" s="307" t="e">
        <f>+#REF!</f>
        <v>#REF!</v>
      </c>
      <c r="G105" s="307" t="e">
        <f t="shared" si="12"/>
        <v>#REF!</v>
      </c>
      <c r="H105" s="307">
        <f>+'[1]Xuat TTB cac nguon'!D99</f>
        <v>0</v>
      </c>
      <c r="I105" s="307" t="e">
        <f>+#REF!</f>
        <v>#REF!</v>
      </c>
      <c r="J105" s="307" t="e">
        <f>+#REF!</f>
        <v>#REF!</v>
      </c>
      <c r="K105" s="307" t="e">
        <f>+#REF!</f>
        <v>#REF!</v>
      </c>
      <c r="L105" s="307" t="e">
        <f>+#REF!</f>
        <v>#REF!</v>
      </c>
      <c r="M105" s="307" t="e">
        <f>+#REF!</f>
        <v>#REF!</v>
      </c>
      <c r="N105" s="307" t="e">
        <f>+#REF!</f>
        <v>#REF!</v>
      </c>
      <c r="O105" s="307" t="e">
        <f>+#REF!</f>
        <v>#REF!</v>
      </c>
      <c r="P105" s="307" t="e">
        <f>+#REF!</f>
        <v>#REF!</v>
      </c>
      <c r="Q105" s="307" t="e">
        <f>+#REF!</f>
        <v>#REF!</v>
      </c>
      <c r="R105" s="307" t="e">
        <f>+#REF!</f>
        <v>#REF!</v>
      </c>
      <c r="S105" s="307" t="e">
        <f>+#REF!</f>
        <v>#REF!</v>
      </c>
      <c r="T105" s="307" t="e">
        <f>+#REF!</f>
        <v>#REF!</v>
      </c>
      <c r="U105" s="307" t="e">
        <f>+#REF!</f>
        <v>#REF!</v>
      </c>
      <c r="V105" s="307" t="e">
        <f>+#REF!</f>
        <v>#REF!</v>
      </c>
      <c r="W105" s="307" t="e">
        <f>+#REF!</f>
        <v>#REF!</v>
      </c>
      <c r="X105" s="307" t="e">
        <f t="shared" si="16"/>
        <v>#REF!</v>
      </c>
      <c r="Y105" s="307">
        <f>+'PL2. Tổng hợp SL cấp Remdesivir'!C60</f>
        <v>12600</v>
      </c>
      <c r="Z105" s="307" t="e">
        <f>+#REF!</f>
        <v>#REF!</v>
      </c>
      <c r="AA105" s="307" t="e">
        <f>+#REF!</f>
        <v>#REF!</v>
      </c>
      <c r="AB105" s="307">
        <f>+'PL1. Tổng hợp SL cấp kháng thể'!C54</f>
        <v>30</v>
      </c>
      <c r="AC105" s="307" t="e">
        <f t="shared" si="13"/>
        <v>#REF!</v>
      </c>
      <c r="AD105" s="307" t="e">
        <f>+#REF!</f>
        <v>#REF!</v>
      </c>
      <c r="AE105" s="307" t="e">
        <f>+#REF!</f>
        <v>#REF!</v>
      </c>
      <c r="AF105" s="307" t="e">
        <f>+#REF!</f>
        <v>#REF!</v>
      </c>
      <c r="AG105" s="307" t="e">
        <f>+#REF!</f>
        <v>#REF!</v>
      </c>
      <c r="AH105" s="307" t="e">
        <f>+#REF!</f>
        <v>#REF!</v>
      </c>
      <c r="AI105" s="307"/>
      <c r="AJ105" s="307"/>
      <c r="AK105" s="307"/>
      <c r="AL105" s="307"/>
      <c r="AM105" s="307"/>
      <c r="AN105" s="307"/>
      <c r="AO105" s="307"/>
      <c r="AP105" s="265"/>
      <c r="AQ105" s="259" t="e">
        <f t="shared" si="14"/>
        <v>#REF!</v>
      </c>
      <c r="AR105" s="248" t="e">
        <f>+AQ105-#REF!</f>
        <v>#REF!</v>
      </c>
    </row>
    <row r="106" spans="1:44" ht="30.75" customHeight="1">
      <c r="A106" s="263">
        <v>49</v>
      </c>
      <c r="B106" s="263">
        <v>49</v>
      </c>
      <c r="C106" s="264" t="s">
        <v>735</v>
      </c>
      <c r="D106" s="307" t="e">
        <f t="shared" si="15"/>
        <v>#REF!</v>
      </c>
      <c r="E106" s="307" t="e">
        <f>+#REF!</f>
        <v>#REF!</v>
      </c>
      <c r="F106" s="307" t="e">
        <f>+#REF!</f>
        <v>#REF!</v>
      </c>
      <c r="G106" s="307" t="e">
        <f t="shared" si="12"/>
        <v>#REF!</v>
      </c>
      <c r="H106" s="307">
        <f>+'[1]Xuat TTB cac nguon'!D100</f>
        <v>0</v>
      </c>
      <c r="I106" s="307" t="e">
        <f>+#REF!</f>
        <v>#REF!</v>
      </c>
      <c r="J106" s="307" t="e">
        <f>+#REF!</f>
        <v>#REF!</v>
      </c>
      <c r="K106" s="307" t="e">
        <f>+#REF!</f>
        <v>#REF!</v>
      </c>
      <c r="L106" s="307" t="e">
        <f>+#REF!</f>
        <v>#REF!</v>
      </c>
      <c r="M106" s="307" t="e">
        <f>+#REF!</f>
        <v>#REF!</v>
      </c>
      <c r="N106" s="307" t="e">
        <f>+#REF!</f>
        <v>#REF!</v>
      </c>
      <c r="O106" s="307" t="e">
        <f>+#REF!</f>
        <v>#REF!</v>
      </c>
      <c r="P106" s="307" t="e">
        <f>+#REF!</f>
        <v>#REF!</v>
      </c>
      <c r="Q106" s="307" t="e">
        <f>+#REF!</f>
        <v>#REF!</v>
      </c>
      <c r="R106" s="307" t="e">
        <f>+#REF!</f>
        <v>#REF!</v>
      </c>
      <c r="S106" s="307" t="e">
        <f>+#REF!</f>
        <v>#REF!</v>
      </c>
      <c r="T106" s="307" t="e">
        <f>+#REF!</f>
        <v>#REF!</v>
      </c>
      <c r="U106" s="307" t="e">
        <f>+#REF!</f>
        <v>#REF!</v>
      </c>
      <c r="V106" s="307" t="e">
        <f>+#REF!</f>
        <v>#REF!</v>
      </c>
      <c r="W106" s="307" t="e">
        <f>+#REF!</f>
        <v>#REF!</v>
      </c>
      <c r="X106" s="307" t="e">
        <f t="shared" si="16"/>
        <v>#REF!</v>
      </c>
      <c r="Y106" s="307">
        <f>+'PL2. Tổng hợp SL cấp Remdesivir'!C86</f>
        <v>1800</v>
      </c>
      <c r="Z106" s="307" t="e">
        <f>+#REF!</f>
        <v>#REF!</v>
      </c>
      <c r="AA106" s="307" t="e">
        <f>+#REF!</f>
        <v>#REF!</v>
      </c>
      <c r="AB106" s="307">
        <f>+'PL1. Tổng hợp SL cấp kháng thể'!C80</f>
        <v>30</v>
      </c>
      <c r="AC106" s="307" t="e">
        <f t="shared" si="13"/>
        <v>#REF!</v>
      </c>
      <c r="AD106" s="307" t="e">
        <f>+#REF!</f>
        <v>#REF!</v>
      </c>
      <c r="AE106" s="307" t="e">
        <f>+#REF!</f>
        <v>#REF!</v>
      </c>
      <c r="AF106" s="307" t="e">
        <f>+#REF!</f>
        <v>#REF!</v>
      </c>
      <c r="AG106" s="307" t="e">
        <f>+#REF!</f>
        <v>#REF!</v>
      </c>
      <c r="AH106" s="307" t="e">
        <f>+#REF!</f>
        <v>#REF!</v>
      </c>
      <c r="AI106" s="307"/>
      <c r="AJ106" s="307"/>
      <c r="AK106" s="307"/>
      <c r="AL106" s="307"/>
      <c r="AM106" s="307"/>
      <c r="AN106" s="307"/>
      <c r="AO106" s="307"/>
      <c r="AP106" s="265"/>
      <c r="AQ106" s="259" t="e">
        <f t="shared" si="14"/>
        <v>#REF!</v>
      </c>
      <c r="AR106" s="248" t="e">
        <f>+AQ106-#REF!</f>
        <v>#REF!</v>
      </c>
    </row>
    <row r="107" spans="1:44" ht="30.75" customHeight="1">
      <c r="A107" s="263">
        <v>50</v>
      </c>
      <c r="B107" s="263">
        <v>50</v>
      </c>
      <c r="C107" s="264" t="s">
        <v>765</v>
      </c>
      <c r="D107" s="307" t="e">
        <f t="shared" si="15"/>
        <v>#REF!</v>
      </c>
      <c r="E107" s="307" t="e">
        <f>+#REF!</f>
        <v>#REF!</v>
      </c>
      <c r="F107" s="307" t="e">
        <f>+#REF!</f>
        <v>#REF!</v>
      </c>
      <c r="G107" s="307" t="e">
        <f t="shared" si="12"/>
        <v>#REF!</v>
      </c>
      <c r="H107" s="307">
        <f>+'[1]Xuat TTB cac nguon'!D101</f>
        <v>0</v>
      </c>
      <c r="I107" s="307" t="e">
        <f>+#REF!</f>
        <v>#REF!</v>
      </c>
      <c r="J107" s="307" t="e">
        <f>+#REF!</f>
        <v>#REF!</v>
      </c>
      <c r="K107" s="307" t="e">
        <f>+#REF!</f>
        <v>#REF!</v>
      </c>
      <c r="L107" s="307" t="e">
        <f>+#REF!</f>
        <v>#REF!</v>
      </c>
      <c r="M107" s="307" t="e">
        <f>+#REF!</f>
        <v>#REF!</v>
      </c>
      <c r="N107" s="307" t="e">
        <f>+#REF!</f>
        <v>#REF!</v>
      </c>
      <c r="O107" s="307" t="e">
        <f>+#REF!</f>
        <v>#REF!</v>
      </c>
      <c r="P107" s="307" t="e">
        <f>+#REF!</f>
        <v>#REF!</v>
      </c>
      <c r="Q107" s="307" t="e">
        <f>+#REF!</f>
        <v>#REF!</v>
      </c>
      <c r="R107" s="307" t="e">
        <f>+#REF!</f>
        <v>#REF!</v>
      </c>
      <c r="S107" s="307" t="e">
        <f>+#REF!</f>
        <v>#REF!</v>
      </c>
      <c r="T107" s="307" t="e">
        <f>+#REF!</f>
        <v>#REF!</v>
      </c>
      <c r="U107" s="307" t="e">
        <f>+#REF!</f>
        <v>#REF!</v>
      </c>
      <c r="V107" s="307" t="e">
        <f>+#REF!</f>
        <v>#REF!</v>
      </c>
      <c r="W107" s="307" t="e">
        <f>+#REF!</f>
        <v>#REF!</v>
      </c>
      <c r="X107" s="307" t="e">
        <f t="shared" si="16"/>
        <v>#REF!</v>
      </c>
      <c r="Y107" s="307">
        <f>+'PL2. Tổng hợp SL cấp Remdesivir'!C117</f>
        <v>2752</v>
      </c>
      <c r="Z107" s="307" t="e">
        <f>+#REF!</f>
        <v>#REF!</v>
      </c>
      <c r="AA107" s="307" t="e">
        <f>+#REF!</f>
        <v>#REF!</v>
      </c>
      <c r="AB107" s="307">
        <f>+'PL1. Tổng hợp SL cấp kháng thể'!C111</f>
        <v>70</v>
      </c>
      <c r="AC107" s="307" t="e">
        <f t="shared" si="13"/>
        <v>#REF!</v>
      </c>
      <c r="AD107" s="307" t="e">
        <f>+#REF!</f>
        <v>#REF!</v>
      </c>
      <c r="AE107" s="307" t="e">
        <f>+#REF!</f>
        <v>#REF!</v>
      </c>
      <c r="AF107" s="307" t="e">
        <f>+#REF!</f>
        <v>#REF!</v>
      </c>
      <c r="AG107" s="307" t="e">
        <f>+#REF!</f>
        <v>#REF!</v>
      </c>
      <c r="AH107" s="307" t="e">
        <f>+#REF!</f>
        <v>#REF!</v>
      </c>
      <c r="AI107" s="307"/>
      <c r="AJ107" s="307"/>
      <c r="AK107" s="307"/>
      <c r="AL107" s="307"/>
      <c r="AM107" s="307"/>
      <c r="AN107" s="307"/>
      <c r="AO107" s="307"/>
      <c r="AP107" s="265"/>
      <c r="AQ107" s="259" t="e">
        <f t="shared" si="14"/>
        <v>#REF!</v>
      </c>
      <c r="AR107" s="248" t="e">
        <f>+AQ107-#REF!</f>
        <v>#REF!</v>
      </c>
    </row>
    <row r="108" spans="1:44" ht="30.75" customHeight="1">
      <c r="A108" s="263">
        <v>51</v>
      </c>
      <c r="B108" s="263">
        <v>51</v>
      </c>
      <c r="C108" s="264" t="s">
        <v>729</v>
      </c>
      <c r="D108" s="307" t="e">
        <f t="shared" si="15"/>
        <v>#REF!</v>
      </c>
      <c r="E108" s="307" t="e">
        <f>+#REF!</f>
        <v>#REF!</v>
      </c>
      <c r="F108" s="307" t="e">
        <f>+#REF!</f>
        <v>#REF!</v>
      </c>
      <c r="G108" s="307" t="e">
        <f t="shared" si="12"/>
        <v>#REF!</v>
      </c>
      <c r="H108" s="307">
        <f>+'[1]Xuat TTB cac nguon'!D102</f>
        <v>0</v>
      </c>
      <c r="I108" s="307" t="e">
        <f>+#REF!</f>
        <v>#REF!</v>
      </c>
      <c r="J108" s="307" t="e">
        <f>+#REF!</f>
        <v>#REF!</v>
      </c>
      <c r="K108" s="307" t="e">
        <f>+#REF!</f>
        <v>#REF!</v>
      </c>
      <c r="L108" s="307" t="e">
        <f>+#REF!</f>
        <v>#REF!</v>
      </c>
      <c r="M108" s="307" t="e">
        <f>+#REF!</f>
        <v>#REF!</v>
      </c>
      <c r="N108" s="307" t="e">
        <f>+#REF!</f>
        <v>#REF!</v>
      </c>
      <c r="O108" s="307" t="e">
        <f>+#REF!</f>
        <v>#REF!</v>
      </c>
      <c r="P108" s="307" t="e">
        <f>+#REF!</f>
        <v>#REF!</v>
      </c>
      <c r="Q108" s="307" t="e">
        <f>+#REF!</f>
        <v>#REF!</v>
      </c>
      <c r="R108" s="307" t="e">
        <f>+#REF!</f>
        <v>#REF!</v>
      </c>
      <c r="S108" s="307" t="e">
        <f>+#REF!</f>
        <v>#REF!</v>
      </c>
      <c r="T108" s="307" t="e">
        <f>+#REF!</f>
        <v>#REF!</v>
      </c>
      <c r="U108" s="307" t="e">
        <f>+#REF!</f>
        <v>#REF!</v>
      </c>
      <c r="V108" s="307" t="e">
        <f>+#REF!</f>
        <v>#REF!</v>
      </c>
      <c r="W108" s="307" t="e">
        <f>+#REF!</f>
        <v>#REF!</v>
      </c>
      <c r="X108" s="307" t="e">
        <f t="shared" si="16"/>
        <v>#REF!</v>
      </c>
      <c r="Y108" s="307">
        <f>+'PL2. Tổng hợp SL cấp Remdesivir'!C80</f>
        <v>53004</v>
      </c>
      <c r="Z108" s="307" t="e">
        <f>+#REF!</f>
        <v>#REF!</v>
      </c>
      <c r="AA108" s="307" t="e">
        <f>+#REF!</f>
        <v>#REF!</v>
      </c>
      <c r="AB108" s="307">
        <f>+'PL1. Tổng hợp SL cấp kháng thể'!C74</f>
        <v>200</v>
      </c>
      <c r="AC108" s="307" t="e">
        <f t="shared" si="13"/>
        <v>#REF!</v>
      </c>
      <c r="AD108" s="307" t="e">
        <f>+#REF!</f>
        <v>#REF!</v>
      </c>
      <c r="AE108" s="307" t="e">
        <f>+#REF!</f>
        <v>#REF!</v>
      </c>
      <c r="AF108" s="307" t="e">
        <f>+#REF!</f>
        <v>#REF!</v>
      </c>
      <c r="AG108" s="307" t="e">
        <f>+#REF!</f>
        <v>#REF!</v>
      </c>
      <c r="AH108" s="307" t="e">
        <f>+#REF!</f>
        <v>#REF!</v>
      </c>
      <c r="AI108" s="307"/>
      <c r="AJ108" s="307"/>
      <c r="AK108" s="307"/>
      <c r="AL108" s="307"/>
      <c r="AM108" s="307"/>
      <c r="AN108" s="307"/>
      <c r="AO108" s="307"/>
      <c r="AP108" s="265"/>
      <c r="AQ108" s="259" t="e">
        <f t="shared" si="14"/>
        <v>#REF!</v>
      </c>
      <c r="AR108" s="248" t="e">
        <f>+AQ108-#REF!</f>
        <v>#REF!</v>
      </c>
    </row>
    <row r="109" spans="1:44" ht="30.75" customHeight="1">
      <c r="A109" s="263">
        <v>52</v>
      </c>
      <c r="B109" s="263">
        <v>52</v>
      </c>
      <c r="C109" s="264" t="s">
        <v>751</v>
      </c>
      <c r="D109" s="307" t="e">
        <f t="shared" si="15"/>
        <v>#REF!</v>
      </c>
      <c r="E109" s="307" t="e">
        <f>+#REF!</f>
        <v>#REF!</v>
      </c>
      <c r="F109" s="307" t="e">
        <f>+#REF!</f>
        <v>#REF!</v>
      </c>
      <c r="G109" s="307" t="e">
        <f t="shared" si="12"/>
        <v>#REF!</v>
      </c>
      <c r="H109" s="307">
        <f>+'[1]Xuat TTB cac nguon'!D103</f>
        <v>0</v>
      </c>
      <c r="I109" s="307" t="e">
        <f>+#REF!</f>
        <v>#REF!</v>
      </c>
      <c r="J109" s="307" t="e">
        <f>+#REF!</f>
        <v>#REF!</v>
      </c>
      <c r="K109" s="307" t="e">
        <f>+#REF!</f>
        <v>#REF!</v>
      </c>
      <c r="L109" s="307" t="e">
        <f>+#REF!</f>
        <v>#REF!</v>
      </c>
      <c r="M109" s="307" t="e">
        <f>+#REF!</f>
        <v>#REF!</v>
      </c>
      <c r="N109" s="307" t="e">
        <f>+#REF!</f>
        <v>#REF!</v>
      </c>
      <c r="O109" s="307" t="e">
        <f>+#REF!</f>
        <v>#REF!</v>
      </c>
      <c r="P109" s="307" t="e">
        <f>+#REF!</f>
        <v>#REF!</v>
      </c>
      <c r="Q109" s="307" t="e">
        <f>+#REF!</f>
        <v>#REF!</v>
      </c>
      <c r="R109" s="307" t="e">
        <f>+#REF!</f>
        <v>#REF!</v>
      </c>
      <c r="S109" s="307" t="e">
        <f>+#REF!</f>
        <v>#REF!</v>
      </c>
      <c r="T109" s="307" t="e">
        <f>+#REF!</f>
        <v>#REF!</v>
      </c>
      <c r="U109" s="307" t="e">
        <f>+#REF!</f>
        <v>#REF!</v>
      </c>
      <c r="V109" s="307" t="e">
        <f>+#REF!</f>
        <v>#REF!</v>
      </c>
      <c r="W109" s="307" t="e">
        <f>+#REF!</f>
        <v>#REF!</v>
      </c>
      <c r="X109" s="307" t="e">
        <f t="shared" si="16"/>
        <v>#REF!</v>
      </c>
      <c r="Y109" s="307">
        <f>+'PL2. Tổng hợp SL cấp Remdesivir'!C102</f>
        <v>2400</v>
      </c>
      <c r="Z109" s="307" t="e">
        <f>+#REF!</f>
        <v>#REF!</v>
      </c>
      <c r="AA109" s="307" t="e">
        <f>+#REF!</f>
        <v>#REF!</v>
      </c>
      <c r="AB109" s="307">
        <f>+'PL1. Tổng hợp SL cấp kháng thể'!C96</f>
        <v>30</v>
      </c>
      <c r="AC109" s="307" t="e">
        <f t="shared" si="13"/>
        <v>#REF!</v>
      </c>
      <c r="AD109" s="307" t="e">
        <f>+#REF!</f>
        <v>#REF!</v>
      </c>
      <c r="AE109" s="307" t="e">
        <f>+#REF!</f>
        <v>#REF!</v>
      </c>
      <c r="AF109" s="307" t="e">
        <f>+#REF!</f>
        <v>#REF!</v>
      </c>
      <c r="AG109" s="307" t="e">
        <f>+#REF!</f>
        <v>#REF!</v>
      </c>
      <c r="AH109" s="307" t="e">
        <f>+#REF!</f>
        <v>#REF!</v>
      </c>
      <c r="AI109" s="307"/>
      <c r="AJ109" s="307"/>
      <c r="AK109" s="307"/>
      <c r="AL109" s="307"/>
      <c r="AM109" s="307"/>
      <c r="AN109" s="307"/>
      <c r="AO109" s="307"/>
      <c r="AP109" s="265"/>
      <c r="AQ109" s="259" t="e">
        <f t="shared" si="14"/>
        <v>#REF!</v>
      </c>
      <c r="AR109" s="248" t="e">
        <f>+AQ109-#REF!</f>
        <v>#REF!</v>
      </c>
    </row>
    <row r="110" spans="1:44" ht="30.75" customHeight="1">
      <c r="A110" s="263">
        <v>53</v>
      </c>
      <c r="B110" s="263">
        <v>53</v>
      </c>
      <c r="C110" s="264" t="s">
        <v>713</v>
      </c>
      <c r="D110" s="307" t="e">
        <f t="shared" si="15"/>
        <v>#REF!</v>
      </c>
      <c r="E110" s="307" t="e">
        <f>+#REF!</f>
        <v>#REF!</v>
      </c>
      <c r="F110" s="307" t="e">
        <f>+#REF!</f>
        <v>#REF!</v>
      </c>
      <c r="G110" s="307" t="e">
        <f t="shared" si="12"/>
        <v>#REF!</v>
      </c>
      <c r="H110" s="307">
        <f>+'[1]Xuat TTB cac nguon'!D104</f>
        <v>0</v>
      </c>
      <c r="I110" s="307" t="e">
        <f>+#REF!</f>
        <v>#REF!</v>
      </c>
      <c r="J110" s="307" t="e">
        <f>+#REF!</f>
        <v>#REF!</v>
      </c>
      <c r="K110" s="307" t="e">
        <f>+#REF!</f>
        <v>#REF!</v>
      </c>
      <c r="L110" s="307" t="e">
        <f>+#REF!</f>
        <v>#REF!</v>
      </c>
      <c r="M110" s="307" t="e">
        <f>+#REF!</f>
        <v>#REF!</v>
      </c>
      <c r="N110" s="307" t="e">
        <f>+#REF!</f>
        <v>#REF!</v>
      </c>
      <c r="O110" s="307" t="e">
        <f>+#REF!</f>
        <v>#REF!</v>
      </c>
      <c r="P110" s="307" t="e">
        <f>+#REF!</f>
        <v>#REF!</v>
      </c>
      <c r="Q110" s="307" t="e">
        <f>+#REF!</f>
        <v>#REF!</v>
      </c>
      <c r="R110" s="307" t="e">
        <f>+#REF!</f>
        <v>#REF!</v>
      </c>
      <c r="S110" s="307" t="e">
        <f>+#REF!</f>
        <v>#REF!</v>
      </c>
      <c r="T110" s="307" t="e">
        <f>+#REF!</f>
        <v>#REF!</v>
      </c>
      <c r="U110" s="307" t="e">
        <f>+#REF!</f>
        <v>#REF!</v>
      </c>
      <c r="V110" s="307" t="e">
        <f>+#REF!</f>
        <v>#REF!</v>
      </c>
      <c r="W110" s="307" t="e">
        <f>+#REF!</f>
        <v>#REF!</v>
      </c>
      <c r="X110" s="307" t="e">
        <f t="shared" si="16"/>
        <v>#REF!</v>
      </c>
      <c r="Y110" s="307">
        <f>+'PL2. Tổng hợp SL cấp Remdesivir'!C64</f>
        <v>13500</v>
      </c>
      <c r="Z110" s="307" t="e">
        <f>+#REF!</f>
        <v>#REF!</v>
      </c>
      <c r="AA110" s="307" t="e">
        <f>+#REF!</f>
        <v>#REF!</v>
      </c>
      <c r="AB110" s="307">
        <f>+'PL1. Tổng hợp SL cấp kháng thể'!C58</f>
        <v>30</v>
      </c>
      <c r="AC110" s="307" t="e">
        <f t="shared" si="13"/>
        <v>#REF!</v>
      </c>
      <c r="AD110" s="307" t="e">
        <f>+#REF!</f>
        <v>#REF!</v>
      </c>
      <c r="AE110" s="307" t="e">
        <f>+#REF!</f>
        <v>#REF!</v>
      </c>
      <c r="AF110" s="307" t="e">
        <f>+#REF!</f>
        <v>#REF!</v>
      </c>
      <c r="AG110" s="307" t="e">
        <f>+#REF!</f>
        <v>#REF!</v>
      </c>
      <c r="AH110" s="307" t="e">
        <f>+#REF!</f>
        <v>#REF!</v>
      </c>
      <c r="AI110" s="307"/>
      <c r="AJ110" s="307"/>
      <c r="AK110" s="307"/>
      <c r="AL110" s="307"/>
      <c r="AM110" s="307"/>
      <c r="AN110" s="307"/>
      <c r="AO110" s="307"/>
      <c r="AP110" s="265"/>
      <c r="AQ110" s="259" t="e">
        <f t="shared" si="14"/>
        <v>#REF!</v>
      </c>
      <c r="AR110" s="248" t="e">
        <f>+AQ110-#REF!</f>
        <v>#REF!</v>
      </c>
    </row>
    <row r="111" spans="1:44" ht="30.75" customHeight="1">
      <c r="A111" s="263">
        <v>54</v>
      </c>
      <c r="B111" s="263">
        <v>54</v>
      </c>
      <c r="C111" s="264" t="s">
        <v>723</v>
      </c>
      <c r="D111" s="307" t="e">
        <f t="shared" si="15"/>
        <v>#REF!</v>
      </c>
      <c r="E111" s="307" t="e">
        <f>+#REF!</f>
        <v>#REF!</v>
      </c>
      <c r="F111" s="307" t="e">
        <f>+#REF!</f>
        <v>#REF!</v>
      </c>
      <c r="G111" s="307" t="e">
        <f t="shared" si="12"/>
        <v>#REF!</v>
      </c>
      <c r="H111" s="307">
        <f>+'[1]Xuat TTB cac nguon'!D105</f>
        <v>0</v>
      </c>
      <c r="I111" s="307" t="e">
        <f>+#REF!</f>
        <v>#REF!</v>
      </c>
      <c r="J111" s="307" t="e">
        <f>+#REF!</f>
        <v>#REF!</v>
      </c>
      <c r="K111" s="307" t="e">
        <f>+#REF!</f>
        <v>#REF!</v>
      </c>
      <c r="L111" s="307" t="e">
        <f>+#REF!</f>
        <v>#REF!</v>
      </c>
      <c r="M111" s="307" t="e">
        <f>+#REF!</f>
        <v>#REF!</v>
      </c>
      <c r="N111" s="307" t="e">
        <f>+#REF!</f>
        <v>#REF!</v>
      </c>
      <c r="O111" s="307" t="e">
        <f>+#REF!</f>
        <v>#REF!</v>
      </c>
      <c r="P111" s="307" t="e">
        <f>+#REF!</f>
        <v>#REF!</v>
      </c>
      <c r="Q111" s="307" t="e">
        <f>+#REF!</f>
        <v>#REF!</v>
      </c>
      <c r="R111" s="307" t="e">
        <f>+#REF!</f>
        <v>#REF!</v>
      </c>
      <c r="S111" s="307" t="e">
        <f>+#REF!</f>
        <v>#REF!</v>
      </c>
      <c r="T111" s="307" t="e">
        <f>+#REF!</f>
        <v>#REF!</v>
      </c>
      <c r="U111" s="307" t="e">
        <f>+#REF!</f>
        <v>#REF!</v>
      </c>
      <c r="V111" s="307" t="e">
        <f>+#REF!</f>
        <v>#REF!</v>
      </c>
      <c r="W111" s="307" t="e">
        <f>+#REF!</f>
        <v>#REF!</v>
      </c>
      <c r="X111" s="307" t="e">
        <f t="shared" si="16"/>
        <v>#REF!</v>
      </c>
      <c r="Y111" s="307">
        <f>+'PL2. Tổng hợp SL cấp Remdesivir'!C74</f>
        <v>11365</v>
      </c>
      <c r="Z111" s="307" t="e">
        <f>+#REF!</f>
        <v>#REF!</v>
      </c>
      <c r="AA111" s="307" t="e">
        <f>+#REF!</f>
        <v>#REF!</v>
      </c>
      <c r="AB111" s="307">
        <f>+'PL1. Tổng hợp SL cấp kháng thể'!C68</f>
        <v>30</v>
      </c>
      <c r="AC111" s="307" t="e">
        <f t="shared" si="13"/>
        <v>#REF!</v>
      </c>
      <c r="AD111" s="307" t="e">
        <f>+#REF!</f>
        <v>#REF!</v>
      </c>
      <c r="AE111" s="307" t="e">
        <f>+#REF!</f>
        <v>#REF!</v>
      </c>
      <c r="AF111" s="307" t="e">
        <f>+#REF!</f>
        <v>#REF!</v>
      </c>
      <c r="AG111" s="307" t="e">
        <f>+#REF!</f>
        <v>#REF!</v>
      </c>
      <c r="AH111" s="307" t="e">
        <f>+#REF!</f>
        <v>#REF!</v>
      </c>
      <c r="AI111" s="307"/>
      <c r="AJ111" s="307"/>
      <c r="AK111" s="307"/>
      <c r="AL111" s="307"/>
      <c r="AM111" s="307"/>
      <c r="AN111" s="307"/>
      <c r="AO111" s="307"/>
      <c r="AP111" s="265"/>
      <c r="AQ111" s="259" t="e">
        <f t="shared" si="14"/>
        <v>#REF!</v>
      </c>
      <c r="AR111" s="248" t="e">
        <f>+AQ111-#REF!</f>
        <v>#REF!</v>
      </c>
    </row>
    <row r="112" spans="1:44" ht="30.75" customHeight="1">
      <c r="A112" s="263">
        <v>55</v>
      </c>
      <c r="B112" s="263">
        <v>55</v>
      </c>
      <c r="C112" s="264" t="s">
        <v>875</v>
      </c>
      <c r="D112" s="307" t="e">
        <f t="shared" si="15"/>
        <v>#REF!</v>
      </c>
      <c r="E112" s="307" t="e">
        <f>+#REF!</f>
        <v>#REF!</v>
      </c>
      <c r="F112" s="307" t="e">
        <f>+#REF!</f>
        <v>#REF!</v>
      </c>
      <c r="G112" s="307" t="e">
        <f t="shared" si="12"/>
        <v>#REF!</v>
      </c>
      <c r="H112" s="307">
        <f>+'[1]Xuat TTB cac nguon'!D106</f>
        <v>0</v>
      </c>
      <c r="I112" s="307" t="e">
        <f>+#REF!</f>
        <v>#REF!</v>
      </c>
      <c r="J112" s="307" t="e">
        <f>+#REF!</f>
        <v>#REF!</v>
      </c>
      <c r="K112" s="307" t="e">
        <f>+#REF!</f>
        <v>#REF!</v>
      </c>
      <c r="L112" s="307" t="e">
        <f>+#REF!</f>
        <v>#REF!</v>
      </c>
      <c r="M112" s="307" t="e">
        <f>+#REF!</f>
        <v>#REF!</v>
      </c>
      <c r="N112" s="307" t="e">
        <f>+#REF!</f>
        <v>#REF!</v>
      </c>
      <c r="O112" s="307" t="e">
        <f>+#REF!</f>
        <v>#REF!</v>
      </c>
      <c r="P112" s="307" t="e">
        <f>+#REF!</f>
        <v>#REF!</v>
      </c>
      <c r="Q112" s="307" t="e">
        <f>+#REF!</f>
        <v>#REF!</v>
      </c>
      <c r="R112" s="307" t="e">
        <f>+#REF!</f>
        <v>#REF!</v>
      </c>
      <c r="S112" s="307" t="e">
        <f>+#REF!</f>
        <v>#REF!</v>
      </c>
      <c r="T112" s="307" t="e">
        <f>+#REF!</f>
        <v>#REF!</v>
      </c>
      <c r="U112" s="307" t="e">
        <f>+#REF!</f>
        <v>#REF!</v>
      </c>
      <c r="V112" s="307" t="e">
        <f>+#REF!</f>
        <v>#REF!</v>
      </c>
      <c r="W112" s="307" t="e">
        <f>+#REF!</f>
        <v>#REF!</v>
      </c>
      <c r="X112" s="307" t="e">
        <f t="shared" si="16"/>
        <v>#REF!</v>
      </c>
      <c r="Y112" s="307">
        <f>+'PL2. Tổng hợp SL cấp Remdesivir'!C82</f>
        <v>25</v>
      </c>
      <c r="Z112" s="307" t="e">
        <f>+#REF!</f>
        <v>#REF!</v>
      </c>
      <c r="AA112" s="307" t="e">
        <f>+#REF!</f>
        <v>#REF!</v>
      </c>
      <c r="AB112" s="307">
        <f>+'PL1. Tổng hợp SL cấp kháng thể'!C76</f>
        <v>30</v>
      </c>
      <c r="AC112" s="307" t="e">
        <f t="shared" si="13"/>
        <v>#REF!</v>
      </c>
      <c r="AD112" s="307" t="e">
        <f>+#REF!</f>
        <v>#REF!</v>
      </c>
      <c r="AE112" s="307" t="e">
        <f>+#REF!</f>
        <v>#REF!</v>
      </c>
      <c r="AF112" s="307" t="e">
        <f>+#REF!</f>
        <v>#REF!</v>
      </c>
      <c r="AG112" s="307" t="e">
        <f>+#REF!</f>
        <v>#REF!</v>
      </c>
      <c r="AH112" s="307" t="e">
        <f>+#REF!</f>
        <v>#REF!</v>
      </c>
      <c r="AI112" s="307"/>
      <c r="AJ112" s="307"/>
      <c r="AK112" s="307"/>
      <c r="AL112" s="307"/>
      <c r="AM112" s="307"/>
      <c r="AN112" s="307"/>
      <c r="AO112" s="307"/>
      <c r="AP112" s="265"/>
      <c r="AQ112" s="259" t="e">
        <f t="shared" si="14"/>
        <v>#REF!</v>
      </c>
      <c r="AR112" s="248" t="e">
        <f>+AQ112-#REF!</f>
        <v>#REF!</v>
      </c>
    </row>
    <row r="113" spans="1:44" ht="30.75" customHeight="1">
      <c r="A113" s="263">
        <v>56</v>
      </c>
      <c r="B113" s="263">
        <v>56</v>
      </c>
      <c r="C113" s="264" t="s">
        <v>736</v>
      </c>
      <c r="D113" s="307" t="e">
        <f t="shared" si="15"/>
        <v>#REF!</v>
      </c>
      <c r="E113" s="307" t="e">
        <f>+#REF!</f>
        <v>#REF!</v>
      </c>
      <c r="F113" s="307" t="e">
        <f>+#REF!</f>
        <v>#REF!</v>
      </c>
      <c r="G113" s="307" t="e">
        <f t="shared" si="12"/>
        <v>#REF!</v>
      </c>
      <c r="H113" s="307">
        <f>+'[1]Xuat TTB cac nguon'!D107</f>
        <v>0</v>
      </c>
      <c r="I113" s="307" t="e">
        <f>+#REF!</f>
        <v>#REF!</v>
      </c>
      <c r="J113" s="307" t="e">
        <f>+#REF!</f>
        <v>#REF!</v>
      </c>
      <c r="K113" s="307" t="e">
        <f>+#REF!</f>
        <v>#REF!</v>
      </c>
      <c r="L113" s="307" t="e">
        <f>+#REF!</f>
        <v>#REF!</v>
      </c>
      <c r="M113" s="307" t="e">
        <f>+#REF!</f>
        <v>#REF!</v>
      </c>
      <c r="N113" s="307" t="e">
        <f>+#REF!</f>
        <v>#REF!</v>
      </c>
      <c r="O113" s="307" t="e">
        <f>+#REF!</f>
        <v>#REF!</v>
      </c>
      <c r="P113" s="307" t="e">
        <f>+#REF!</f>
        <v>#REF!</v>
      </c>
      <c r="Q113" s="307" t="e">
        <f>+#REF!</f>
        <v>#REF!</v>
      </c>
      <c r="R113" s="307" t="e">
        <f>+#REF!</f>
        <v>#REF!</v>
      </c>
      <c r="S113" s="307" t="e">
        <f>+#REF!</f>
        <v>#REF!</v>
      </c>
      <c r="T113" s="307" t="e">
        <f>+#REF!</f>
        <v>#REF!</v>
      </c>
      <c r="U113" s="307" t="e">
        <f>+#REF!</f>
        <v>#REF!</v>
      </c>
      <c r="V113" s="307" t="e">
        <f>+#REF!</f>
        <v>#REF!</v>
      </c>
      <c r="W113" s="307" t="e">
        <f>+#REF!</f>
        <v>#REF!</v>
      </c>
      <c r="X113" s="307" t="e">
        <f t="shared" si="16"/>
        <v>#REF!</v>
      </c>
      <c r="Y113" s="307">
        <f>+'PL2. Tổng hợp SL cấp Remdesivir'!C87</f>
        <v>12627</v>
      </c>
      <c r="Z113" s="307" t="e">
        <f>+#REF!</f>
        <v>#REF!</v>
      </c>
      <c r="AA113" s="307" t="e">
        <f>+#REF!</f>
        <v>#REF!</v>
      </c>
      <c r="AB113" s="307">
        <f>+'PL1. Tổng hợp SL cấp kháng thể'!C81</f>
        <v>70</v>
      </c>
      <c r="AC113" s="307" t="e">
        <f t="shared" si="13"/>
        <v>#REF!</v>
      </c>
      <c r="AD113" s="307" t="e">
        <f>+#REF!</f>
        <v>#REF!</v>
      </c>
      <c r="AE113" s="307" t="e">
        <f>+#REF!</f>
        <v>#REF!</v>
      </c>
      <c r="AF113" s="307" t="e">
        <f>+#REF!</f>
        <v>#REF!</v>
      </c>
      <c r="AG113" s="307" t="e">
        <f>+#REF!</f>
        <v>#REF!</v>
      </c>
      <c r="AH113" s="307" t="e">
        <f>+#REF!</f>
        <v>#REF!</v>
      </c>
      <c r="AI113" s="307"/>
      <c r="AJ113" s="307"/>
      <c r="AK113" s="307"/>
      <c r="AL113" s="307"/>
      <c r="AM113" s="307"/>
      <c r="AN113" s="307"/>
      <c r="AO113" s="307"/>
      <c r="AP113" s="265"/>
      <c r="AQ113" s="259" t="e">
        <f t="shared" si="14"/>
        <v>#REF!</v>
      </c>
      <c r="AR113" s="248" t="e">
        <f>+AQ113-#REF!</f>
        <v>#REF!</v>
      </c>
    </row>
    <row r="114" spans="1:44" ht="30.75" customHeight="1">
      <c r="A114" s="263">
        <v>57</v>
      </c>
      <c r="B114" s="263">
        <v>57</v>
      </c>
      <c r="C114" s="264" t="s">
        <v>756</v>
      </c>
      <c r="D114" s="307" t="e">
        <f t="shared" si="15"/>
        <v>#REF!</v>
      </c>
      <c r="E114" s="307" t="e">
        <f>+#REF!</f>
        <v>#REF!</v>
      </c>
      <c r="F114" s="307" t="e">
        <f>+#REF!</f>
        <v>#REF!</v>
      </c>
      <c r="G114" s="307" t="e">
        <f t="shared" si="12"/>
        <v>#REF!</v>
      </c>
      <c r="H114" s="307">
        <f>+'[1]Xuat TTB cac nguon'!D108</f>
        <v>0</v>
      </c>
      <c r="I114" s="307" t="e">
        <f>+#REF!</f>
        <v>#REF!</v>
      </c>
      <c r="J114" s="307" t="e">
        <f>+#REF!</f>
        <v>#REF!</v>
      </c>
      <c r="K114" s="307" t="e">
        <f>+#REF!</f>
        <v>#REF!</v>
      </c>
      <c r="L114" s="307" t="e">
        <f>+#REF!</f>
        <v>#REF!</v>
      </c>
      <c r="M114" s="307" t="e">
        <f>+#REF!</f>
        <v>#REF!</v>
      </c>
      <c r="N114" s="307" t="e">
        <f>+#REF!</f>
        <v>#REF!</v>
      </c>
      <c r="O114" s="307" t="e">
        <f>+#REF!</f>
        <v>#REF!</v>
      </c>
      <c r="P114" s="307" t="e">
        <f>+#REF!</f>
        <v>#REF!</v>
      </c>
      <c r="Q114" s="307" t="e">
        <f>+#REF!</f>
        <v>#REF!</v>
      </c>
      <c r="R114" s="307" t="e">
        <f>+#REF!</f>
        <v>#REF!</v>
      </c>
      <c r="S114" s="307" t="e">
        <f>+#REF!</f>
        <v>#REF!</v>
      </c>
      <c r="T114" s="307" t="e">
        <f>+#REF!</f>
        <v>#REF!</v>
      </c>
      <c r="U114" s="307" t="e">
        <f>+#REF!</f>
        <v>#REF!</v>
      </c>
      <c r="V114" s="307" t="e">
        <f>+#REF!</f>
        <v>#REF!</v>
      </c>
      <c r="W114" s="307" t="e">
        <f>+#REF!</f>
        <v>#REF!</v>
      </c>
      <c r="X114" s="307" t="e">
        <f t="shared" si="16"/>
        <v>#REF!</v>
      </c>
      <c r="Y114" s="307">
        <f>+'PL2. Tổng hợp SL cấp Remdesivir'!C108</f>
        <v>19132</v>
      </c>
      <c r="Z114" s="307" t="e">
        <f>+#REF!</f>
        <v>#REF!</v>
      </c>
      <c r="AA114" s="307" t="e">
        <f>+#REF!</f>
        <v>#REF!</v>
      </c>
      <c r="AB114" s="307">
        <f>+'PL1. Tổng hợp SL cấp kháng thể'!C102</f>
        <v>180</v>
      </c>
      <c r="AC114" s="307" t="e">
        <f t="shared" si="13"/>
        <v>#REF!</v>
      </c>
      <c r="AD114" s="307" t="e">
        <f>+#REF!</f>
        <v>#REF!</v>
      </c>
      <c r="AE114" s="307" t="e">
        <f>+#REF!</f>
        <v>#REF!</v>
      </c>
      <c r="AF114" s="307" t="e">
        <f>+#REF!</f>
        <v>#REF!</v>
      </c>
      <c r="AG114" s="307" t="e">
        <f>+#REF!</f>
        <v>#REF!</v>
      </c>
      <c r="AH114" s="307" t="e">
        <f>+#REF!</f>
        <v>#REF!</v>
      </c>
      <c r="AI114" s="307"/>
      <c r="AJ114" s="307"/>
      <c r="AK114" s="307"/>
      <c r="AL114" s="307"/>
      <c r="AM114" s="307"/>
      <c r="AN114" s="307"/>
      <c r="AO114" s="307"/>
      <c r="AP114" s="265"/>
      <c r="AQ114" s="259" t="e">
        <f t="shared" si="14"/>
        <v>#REF!</v>
      </c>
      <c r="AR114" s="248" t="e">
        <f>+AQ114-#REF!</f>
        <v>#REF!</v>
      </c>
    </row>
    <row r="115" spans="1:44" ht="30.75" customHeight="1">
      <c r="A115" s="263">
        <v>58</v>
      </c>
      <c r="B115" s="263">
        <v>58</v>
      </c>
      <c r="C115" s="264" t="s">
        <v>876</v>
      </c>
      <c r="D115" s="307" t="e">
        <f t="shared" si="15"/>
        <v>#REF!</v>
      </c>
      <c r="E115" s="307" t="e">
        <f>+#REF!</f>
        <v>#REF!</v>
      </c>
      <c r="F115" s="307" t="e">
        <f>+#REF!</f>
        <v>#REF!</v>
      </c>
      <c r="G115" s="307" t="e">
        <f t="shared" si="12"/>
        <v>#REF!</v>
      </c>
      <c r="H115" s="307">
        <f>+'[1]Xuat TTB cac nguon'!D109</f>
        <v>0</v>
      </c>
      <c r="I115" s="307" t="e">
        <f>+#REF!</f>
        <v>#REF!</v>
      </c>
      <c r="J115" s="307" t="e">
        <f>+#REF!</f>
        <v>#REF!</v>
      </c>
      <c r="K115" s="307" t="e">
        <f>+#REF!</f>
        <v>#REF!</v>
      </c>
      <c r="L115" s="307" t="e">
        <f>+#REF!</f>
        <v>#REF!</v>
      </c>
      <c r="M115" s="307" t="e">
        <f>+#REF!</f>
        <v>#REF!</v>
      </c>
      <c r="N115" s="307" t="e">
        <f>+#REF!</f>
        <v>#REF!</v>
      </c>
      <c r="O115" s="307" t="e">
        <f>+#REF!</f>
        <v>#REF!</v>
      </c>
      <c r="P115" s="307" t="e">
        <f>+#REF!</f>
        <v>#REF!</v>
      </c>
      <c r="Q115" s="307" t="e">
        <f>+#REF!</f>
        <v>#REF!</v>
      </c>
      <c r="R115" s="307" t="e">
        <f>+#REF!</f>
        <v>#REF!</v>
      </c>
      <c r="S115" s="307" t="e">
        <f>+#REF!</f>
        <v>#REF!</v>
      </c>
      <c r="T115" s="307" t="e">
        <f>+#REF!</f>
        <v>#REF!</v>
      </c>
      <c r="U115" s="307" t="e">
        <f>+#REF!</f>
        <v>#REF!</v>
      </c>
      <c r="V115" s="307" t="e">
        <f>+#REF!</f>
        <v>#REF!</v>
      </c>
      <c r="W115" s="307" t="e">
        <f>+#REF!</f>
        <v>#REF!</v>
      </c>
      <c r="X115" s="307" t="e">
        <f t="shared" si="16"/>
        <v>#REF!</v>
      </c>
      <c r="Y115" s="307">
        <f>+'PL2. Tổng hợp SL cấp Remdesivir'!C106</f>
        <v>10752</v>
      </c>
      <c r="Z115" s="307" t="e">
        <f>+#REF!</f>
        <v>#REF!</v>
      </c>
      <c r="AA115" s="307" t="e">
        <f>+#REF!</f>
        <v>#REF!</v>
      </c>
      <c r="AB115" s="307">
        <f>+'PL1. Tổng hợp SL cấp kháng thể'!C100</f>
        <v>100</v>
      </c>
      <c r="AC115" s="307" t="e">
        <f t="shared" si="13"/>
        <v>#REF!</v>
      </c>
      <c r="AD115" s="307" t="e">
        <f>+#REF!</f>
        <v>#REF!</v>
      </c>
      <c r="AE115" s="307" t="e">
        <f>+#REF!</f>
        <v>#REF!</v>
      </c>
      <c r="AF115" s="307" t="e">
        <f>+#REF!</f>
        <v>#REF!</v>
      </c>
      <c r="AG115" s="307" t="e">
        <f>+#REF!</f>
        <v>#REF!</v>
      </c>
      <c r="AH115" s="307" t="e">
        <f>+#REF!</f>
        <v>#REF!</v>
      </c>
      <c r="AI115" s="307"/>
      <c r="AJ115" s="307"/>
      <c r="AK115" s="307"/>
      <c r="AL115" s="307"/>
      <c r="AM115" s="307"/>
      <c r="AN115" s="307"/>
      <c r="AO115" s="307"/>
      <c r="AP115" s="265"/>
      <c r="AQ115" s="259" t="e">
        <f t="shared" si="14"/>
        <v>#REF!</v>
      </c>
      <c r="AR115" s="248" t="e">
        <f>+AQ115-#REF!</f>
        <v>#REF!</v>
      </c>
    </row>
    <row r="116" spans="1:44" ht="30.75" customHeight="1">
      <c r="A116" s="263">
        <v>59</v>
      </c>
      <c r="B116" s="263">
        <v>59</v>
      </c>
      <c r="C116" s="264" t="s">
        <v>877</v>
      </c>
      <c r="D116" s="307" t="e">
        <f t="shared" si="15"/>
        <v>#REF!</v>
      </c>
      <c r="E116" s="307" t="e">
        <f>+#REF!</f>
        <v>#REF!</v>
      </c>
      <c r="F116" s="307" t="e">
        <f>+#REF!</f>
        <v>#REF!</v>
      </c>
      <c r="G116" s="307" t="e">
        <f t="shared" si="12"/>
        <v>#REF!</v>
      </c>
      <c r="H116" s="307">
        <f>+'[1]Xuat TTB cac nguon'!D110</f>
        <v>0</v>
      </c>
      <c r="I116" s="307" t="e">
        <f>+#REF!</f>
        <v>#REF!</v>
      </c>
      <c r="J116" s="307" t="e">
        <f>+#REF!</f>
        <v>#REF!</v>
      </c>
      <c r="K116" s="307" t="e">
        <f>+#REF!</f>
        <v>#REF!</v>
      </c>
      <c r="L116" s="307" t="e">
        <f>+#REF!</f>
        <v>#REF!</v>
      </c>
      <c r="M116" s="307" t="e">
        <f>+#REF!</f>
        <v>#REF!</v>
      </c>
      <c r="N116" s="307" t="e">
        <f>+#REF!</f>
        <v>#REF!</v>
      </c>
      <c r="O116" s="307" t="e">
        <f>+#REF!</f>
        <v>#REF!</v>
      </c>
      <c r="P116" s="307" t="e">
        <f>+#REF!</f>
        <v>#REF!</v>
      </c>
      <c r="Q116" s="307" t="e">
        <f>+#REF!</f>
        <v>#REF!</v>
      </c>
      <c r="R116" s="307" t="e">
        <f>+#REF!</f>
        <v>#REF!</v>
      </c>
      <c r="S116" s="307" t="e">
        <f>+#REF!</f>
        <v>#REF!</v>
      </c>
      <c r="T116" s="307" t="e">
        <f>+#REF!</f>
        <v>#REF!</v>
      </c>
      <c r="U116" s="307" t="e">
        <f>+#REF!</f>
        <v>#REF!</v>
      </c>
      <c r="V116" s="307" t="e">
        <f>+#REF!</f>
        <v>#REF!</v>
      </c>
      <c r="W116" s="307" t="e">
        <f>+#REF!</f>
        <v>#REF!</v>
      </c>
      <c r="X116" s="307" t="e">
        <f t="shared" si="16"/>
        <v>#REF!</v>
      </c>
      <c r="Y116" s="307">
        <f>+'PL2. Tổng hợp SL cấp Remdesivir'!C110</f>
        <v>11600</v>
      </c>
      <c r="Z116" s="307" t="e">
        <f>+#REF!</f>
        <v>#REF!</v>
      </c>
      <c r="AA116" s="307" t="e">
        <f>+#REF!</f>
        <v>#REF!</v>
      </c>
      <c r="AB116" s="307">
        <f>+'PL1. Tổng hợp SL cấp kháng thể'!C104</f>
        <v>30</v>
      </c>
      <c r="AC116" s="307" t="e">
        <f t="shared" si="13"/>
        <v>#REF!</v>
      </c>
      <c r="AD116" s="307" t="e">
        <f>+#REF!</f>
        <v>#REF!</v>
      </c>
      <c r="AE116" s="307" t="e">
        <f>+#REF!</f>
        <v>#REF!</v>
      </c>
      <c r="AF116" s="307" t="e">
        <f>+#REF!</f>
        <v>#REF!</v>
      </c>
      <c r="AG116" s="307" t="e">
        <f>+#REF!</f>
        <v>#REF!</v>
      </c>
      <c r="AH116" s="307" t="e">
        <f>+#REF!</f>
        <v>#REF!</v>
      </c>
      <c r="AI116" s="307"/>
      <c r="AJ116" s="307"/>
      <c r="AK116" s="307"/>
      <c r="AL116" s="307"/>
      <c r="AM116" s="307"/>
      <c r="AN116" s="307"/>
      <c r="AO116" s="307"/>
      <c r="AP116" s="265"/>
      <c r="AQ116" s="259" t="e">
        <f t="shared" si="14"/>
        <v>#REF!</v>
      </c>
      <c r="AR116" s="248" t="e">
        <f>+AQ116-#REF!</f>
        <v>#REF!</v>
      </c>
    </row>
    <row r="117" spans="1:44" ht="30.75" customHeight="1">
      <c r="A117" s="263">
        <v>60</v>
      </c>
      <c r="B117" s="263">
        <v>60</v>
      </c>
      <c r="C117" s="264" t="s">
        <v>720</v>
      </c>
      <c r="D117" s="307" t="e">
        <f t="shared" si="15"/>
        <v>#REF!</v>
      </c>
      <c r="E117" s="307" t="e">
        <f>+#REF!</f>
        <v>#REF!</v>
      </c>
      <c r="F117" s="307" t="e">
        <f>+#REF!</f>
        <v>#REF!</v>
      </c>
      <c r="G117" s="307" t="e">
        <f t="shared" si="12"/>
        <v>#REF!</v>
      </c>
      <c r="H117" s="307">
        <f>+'[1]Xuat TTB cac nguon'!D111</f>
        <v>0</v>
      </c>
      <c r="I117" s="307" t="e">
        <f>+#REF!</f>
        <v>#REF!</v>
      </c>
      <c r="J117" s="307" t="e">
        <f>+#REF!</f>
        <v>#REF!</v>
      </c>
      <c r="K117" s="307" t="e">
        <f>+#REF!</f>
        <v>#REF!</v>
      </c>
      <c r="L117" s="307" t="e">
        <f>+#REF!</f>
        <v>#REF!</v>
      </c>
      <c r="M117" s="307" t="e">
        <f>+#REF!</f>
        <v>#REF!</v>
      </c>
      <c r="N117" s="307" t="e">
        <f>+#REF!</f>
        <v>#REF!</v>
      </c>
      <c r="O117" s="307" t="e">
        <f>+#REF!</f>
        <v>#REF!</v>
      </c>
      <c r="P117" s="307" t="e">
        <f>+#REF!</f>
        <v>#REF!</v>
      </c>
      <c r="Q117" s="307" t="e">
        <f>+#REF!</f>
        <v>#REF!</v>
      </c>
      <c r="R117" s="307" t="e">
        <f>+#REF!</f>
        <v>#REF!</v>
      </c>
      <c r="S117" s="307" t="e">
        <f>+#REF!</f>
        <v>#REF!</v>
      </c>
      <c r="T117" s="307" t="e">
        <f>+#REF!</f>
        <v>#REF!</v>
      </c>
      <c r="U117" s="307" t="e">
        <f>+#REF!</f>
        <v>#REF!</v>
      </c>
      <c r="V117" s="307" t="e">
        <f>+#REF!</f>
        <v>#REF!</v>
      </c>
      <c r="W117" s="307" t="e">
        <f>+#REF!</f>
        <v>#REF!</v>
      </c>
      <c r="X117" s="307" t="e">
        <f t="shared" si="16"/>
        <v>#REF!</v>
      </c>
      <c r="Y117" s="307">
        <f>+'PL2. Tổng hợp SL cấp Remdesivir'!C71</f>
        <v>2752</v>
      </c>
      <c r="Z117" s="307" t="e">
        <f>+#REF!</f>
        <v>#REF!</v>
      </c>
      <c r="AA117" s="307" t="e">
        <f>+#REF!</f>
        <v>#REF!</v>
      </c>
      <c r="AB117" s="307">
        <f>+'PL1. Tổng hợp SL cấp kháng thể'!C65</f>
        <v>40</v>
      </c>
      <c r="AC117" s="307" t="e">
        <f t="shared" si="13"/>
        <v>#REF!</v>
      </c>
      <c r="AD117" s="307" t="e">
        <f>+#REF!</f>
        <v>#REF!</v>
      </c>
      <c r="AE117" s="307" t="e">
        <f>+#REF!</f>
        <v>#REF!</v>
      </c>
      <c r="AF117" s="307" t="e">
        <f>+#REF!</f>
        <v>#REF!</v>
      </c>
      <c r="AG117" s="307" t="e">
        <f>+#REF!</f>
        <v>#REF!</v>
      </c>
      <c r="AH117" s="307" t="e">
        <f>+#REF!</f>
        <v>#REF!</v>
      </c>
      <c r="AI117" s="307"/>
      <c r="AJ117" s="307"/>
      <c r="AK117" s="307"/>
      <c r="AL117" s="307"/>
      <c r="AM117" s="307"/>
      <c r="AN117" s="307"/>
      <c r="AO117" s="307"/>
      <c r="AP117" s="265"/>
      <c r="AQ117" s="259" t="e">
        <f t="shared" si="14"/>
        <v>#REF!</v>
      </c>
      <c r="AR117" s="248" t="e">
        <f>+AQ117-#REF!</f>
        <v>#REF!</v>
      </c>
    </row>
    <row r="118" spans="1:44" ht="30.75" customHeight="1">
      <c r="A118" s="263">
        <v>61</v>
      </c>
      <c r="B118" s="263">
        <v>61</v>
      </c>
      <c r="C118" s="264" t="s">
        <v>759</v>
      </c>
      <c r="D118" s="307" t="e">
        <f t="shared" si="15"/>
        <v>#REF!</v>
      </c>
      <c r="E118" s="307" t="e">
        <f>+#REF!</f>
        <v>#REF!</v>
      </c>
      <c r="F118" s="307" t="e">
        <f>+#REF!</f>
        <v>#REF!</v>
      </c>
      <c r="G118" s="307" t="e">
        <f t="shared" si="12"/>
        <v>#REF!</v>
      </c>
      <c r="H118" s="307">
        <f>+'[1]Xuat TTB cac nguon'!D112</f>
        <v>0</v>
      </c>
      <c r="I118" s="307" t="e">
        <f>+#REF!</f>
        <v>#REF!</v>
      </c>
      <c r="J118" s="307" t="e">
        <f>+#REF!</f>
        <v>#REF!</v>
      </c>
      <c r="K118" s="307" t="e">
        <f>+#REF!</f>
        <v>#REF!</v>
      </c>
      <c r="L118" s="307" t="e">
        <f>+#REF!</f>
        <v>#REF!</v>
      </c>
      <c r="M118" s="307" t="e">
        <f>+#REF!</f>
        <v>#REF!</v>
      </c>
      <c r="N118" s="307" t="e">
        <f>+#REF!</f>
        <v>#REF!</v>
      </c>
      <c r="O118" s="307" t="e">
        <f>+#REF!</f>
        <v>#REF!</v>
      </c>
      <c r="P118" s="307" t="e">
        <f>+#REF!</f>
        <v>#REF!</v>
      </c>
      <c r="Q118" s="307" t="e">
        <f>+#REF!</f>
        <v>#REF!</v>
      </c>
      <c r="R118" s="307" t="e">
        <f>+#REF!</f>
        <v>#REF!</v>
      </c>
      <c r="S118" s="307" t="e">
        <f>+#REF!</f>
        <v>#REF!</v>
      </c>
      <c r="T118" s="307" t="e">
        <f>+#REF!</f>
        <v>#REF!</v>
      </c>
      <c r="U118" s="307" t="e">
        <f>+#REF!</f>
        <v>#REF!</v>
      </c>
      <c r="V118" s="307" t="e">
        <f>+#REF!</f>
        <v>#REF!</v>
      </c>
      <c r="W118" s="307" t="e">
        <f>+#REF!</f>
        <v>#REF!</v>
      </c>
      <c r="X118" s="307" t="e">
        <f t="shared" si="16"/>
        <v>#REF!</v>
      </c>
      <c r="Y118" s="307">
        <f>+'PL2. Tổng hợp SL cấp Remdesivir'!C111</f>
        <v>17780</v>
      </c>
      <c r="Z118" s="307" t="e">
        <f>+#REF!</f>
        <v>#REF!</v>
      </c>
      <c r="AA118" s="307" t="e">
        <f>+#REF!</f>
        <v>#REF!</v>
      </c>
      <c r="AB118" s="307">
        <f>+'PL1. Tổng hợp SL cấp kháng thể'!C105</f>
        <v>30</v>
      </c>
      <c r="AC118" s="307" t="e">
        <f t="shared" si="13"/>
        <v>#REF!</v>
      </c>
      <c r="AD118" s="307" t="e">
        <f>+#REF!</f>
        <v>#REF!</v>
      </c>
      <c r="AE118" s="307" t="e">
        <f>+#REF!</f>
        <v>#REF!</v>
      </c>
      <c r="AF118" s="307" t="e">
        <f>+#REF!</f>
        <v>#REF!</v>
      </c>
      <c r="AG118" s="307" t="e">
        <f>+#REF!</f>
        <v>#REF!</v>
      </c>
      <c r="AH118" s="307" t="e">
        <f>+#REF!</f>
        <v>#REF!</v>
      </c>
      <c r="AI118" s="307"/>
      <c r="AJ118" s="307"/>
      <c r="AK118" s="307"/>
      <c r="AL118" s="307"/>
      <c r="AM118" s="307"/>
      <c r="AN118" s="307"/>
      <c r="AO118" s="307"/>
      <c r="AP118" s="265"/>
      <c r="AQ118" s="259" t="e">
        <f t="shared" si="14"/>
        <v>#REF!</v>
      </c>
      <c r="AR118" s="248" t="e">
        <f>+AQ118-#REF!</f>
        <v>#REF!</v>
      </c>
    </row>
    <row r="119" spans="1:44" ht="30.75" customHeight="1">
      <c r="A119" s="263">
        <v>62</v>
      </c>
      <c r="B119" s="263">
        <v>62</v>
      </c>
      <c r="C119" s="264" t="s">
        <v>707</v>
      </c>
      <c r="D119" s="307" t="e">
        <f t="shared" si="15"/>
        <v>#REF!</v>
      </c>
      <c r="E119" s="307" t="e">
        <f>+#REF!</f>
        <v>#REF!</v>
      </c>
      <c r="F119" s="307" t="e">
        <f>+#REF!</f>
        <v>#REF!</v>
      </c>
      <c r="G119" s="307" t="e">
        <f t="shared" si="12"/>
        <v>#REF!</v>
      </c>
      <c r="H119" s="307">
        <f>+'[1]Xuat TTB cac nguon'!D113</f>
        <v>0</v>
      </c>
      <c r="I119" s="307" t="e">
        <f>+#REF!</f>
        <v>#REF!</v>
      </c>
      <c r="J119" s="307" t="e">
        <f>+#REF!</f>
        <v>#REF!</v>
      </c>
      <c r="K119" s="307" t="e">
        <f>+#REF!</f>
        <v>#REF!</v>
      </c>
      <c r="L119" s="307" t="e">
        <f>+#REF!</f>
        <v>#REF!</v>
      </c>
      <c r="M119" s="307" t="e">
        <f>+#REF!</f>
        <v>#REF!</v>
      </c>
      <c r="N119" s="307" t="e">
        <f>+#REF!</f>
        <v>#REF!</v>
      </c>
      <c r="O119" s="307" t="e">
        <f>+#REF!</f>
        <v>#REF!</v>
      </c>
      <c r="P119" s="307" t="e">
        <f>+#REF!</f>
        <v>#REF!</v>
      </c>
      <c r="Q119" s="307" t="e">
        <f>+#REF!</f>
        <v>#REF!</v>
      </c>
      <c r="R119" s="307" t="e">
        <f>+#REF!</f>
        <v>#REF!</v>
      </c>
      <c r="S119" s="307" t="e">
        <f>+#REF!</f>
        <v>#REF!</v>
      </c>
      <c r="T119" s="307" t="e">
        <f>+#REF!</f>
        <v>#REF!</v>
      </c>
      <c r="U119" s="307" t="e">
        <f>+#REF!</f>
        <v>#REF!</v>
      </c>
      <c r="V119" s="307" t="e">
        <f>+#REF!</f>
        <v>#REF!</v>
      </c>
      <c r="W119" s="307" t="e">
        <f>+#REF!</f>
        <v>#REF!</v>
      </c>
      <c r="X119" s="307" t="e">
        <f t="shared" si="16"/>
        <v>#REF!</v>
      </c>
      <c r="Y119" s="307">
        <f>+'PL2. Tổng hợp SL cấp Remdesivir'!C58</f>
        <v>4132</v>
      </c>
      <c r="Z119" s="307" t="e">
        <f>+#REF!</f>
        <v>#REF!</v>
      </c>
      <c r="AA119" s="307" t="e">
        <f>+#REF!</f>
        <v>#REF!</v>
      </c>
      <c r="AB119" s="307">
        <f>+'PL1. Tổng hợp SL cấp kháng thể'!C52</f>
        <v>70</v>
      </c>
      <c r="AC119" s="307" t="e">
        <f t="shared" si="13"/>
        <v>#REF!</v>
      </c>
      <c r="AD119" s="307" t="e">
        <f>+#REF!</f>
        <v>#REF!</v>
      </c>
      <c r="AE119" s="307" t="e">
        <f>+#REF!</f>
        <v>#REF!</v>
      </c>
      <c r="AF119" s="307" t="e">
        <f>+#REF!</f>
        <v>#REF!</v>
      </c>
      <c r="AG119" s="307" t="e">
        <f>+#REF!</f>
        <v>#REF!</v>
      </c>
      <c r="AH119" s="307" t="e">
        <f>+#REF!</f>
        <v>#REF!</v>
      </c>
      <c r="AI119" s="307"/>
      <c r="AJ119" s="307"/>
      <c r="AK119" s="307"/>
      <c r="AL119" s="307"/>
      <c r="AM119" s="307"/>
      <c r="AN119" s="307"/>
      <c r="AO119" s="307"/>
      <c r="AP119" s="265"/>
      <c r="AQ119" s="259" t="e">
        <f t="shared" si="14"/>
        <v>#REF!</v>
      </c>
      <c r="AR119" s="248" t="e">
        <f>+AQ119-#REF!</f>
        <v>#REF!</v>
      </c>
    </row>
    <row r="120" spans="1:44" ht="30.75" customHeight="1">
      <c r="A120" s="263">
        <v>63</v>
      </c>
      <c r="B120" s="263">
        <v>63</v>
      </c>
      <c r="C120" s="264" t="s">
        <v>722</v>
      </c>
      <c r="D120" s="307" t="e">
        <f t="shared" si="15"/>
        <v>#REF!</v>
      </c>
      <c r="E120" s="307" t="e">
        <f>+#REF!</f>
        <v>#REF!</v>
      </c>
      <c r="F120" s="307" t="e">
        <f>+#REF!</f>
        <v>#REF!</v>
      </c>
      <c r="G120" s="307" t="e">
        <f t="shared" si="12"/>
        <v>#REF!</v>
      </c>
      <c r="H120" s="307">
        <f>+'[1]Xuat TTB cac nguon'!D114</f>
        <v>0</v>
      </c>
      <c r="I120" s="307" t="e">
        <f>+#REF!</f>
        <v>#REF!</v>
      </c>
      <c r="J120" s="307" t="e">
        <f>+#REF!</f>
        <v>#REF!</v>
      </c>
      <c r="K120" s="307" t="e">
        <f>+#REF!</f>
        <v>#REF!</v>
      </c>
      <c r="L120" s="307" t="e">
        <f>+#REF!</f>
        <v>#REF!</v>
      </c>
      <c r="M120" s="307" t="e">
        <f>+#REF!</f>
        <v>#REF!</v>
      </c>
      <c r="N120" s="307" t="e">
        <f>+#REF!</f>
        <v>#REF!</v>
      </c>
      <c r="O120" s="307" t="e">
        <f>+#REF!</f>
        <v>#REF!</v>
      </c>
      <c r="P120" s="307" t="e">
        <f>+#REF!</f>
        <v>#REF!</v>
      </c>
      <c r="Q120" s="307" t="e">
        <f>+#REF!</f>
        <v>#REF!</v>
      </c>
      <c r="R120" s="307" t="e">
        <f>+#REF!</f>
        <v>#REF!</v>
      </c>
      <c r="S120" s="307" t="e">
        <f>+#REF!</f>
        <v>#REF!</v>
      </c>
      <c r="T120" s="307" t="e">
        <f>+#REF!</f>
        <v>#REF!</v>
      </c>
      <c r="U120" s="307" t="e">
        <f>+#REF!</f>
        <v>#REF!</v>
      </c>
      <c r="V120" s="307" t="e">
        <f>+#REF!</f>
        <v>#REF!</v>
      </c>
      <c r="W120" s="307" t="e">
        <f>+#REF!</f>
        <v>#REF!</v>
      </c>
      <c r="X120" s="307" t="e">
        <f t="shared" si="16"/>
        <v>#REF!</v>
      </c>
      <c r="Y120" s="307">
        <f>+'PL2. Tổng hợp SL cấp Remdesivir'!C73</f>
        <v>0</v>
      </c>
      <c r="Z120" s="307" t="e">
        <f>+#REF!</f>
        <v>#REF!</v>
      </c>
      <c r="AA120" s="307" t="e">
        <f>+#REF!</f>
        <v>#REF!</v>
      </c>
      <c r="AB120" s="307">
        <f>+'PL1. Tổng hợp SL cấp kháng thể'!C67</f>
        <v>30</v>
      </c>
      <c r="AC120" s="307" t="e">
        <f t="shared" si="13"/>
        <v>#REF!</v>
      </c>
      <c r="AD120" s="307" t="e">
        <f>+#REF!</f>
        <v>#REF!</v>
      </c>
      <c r="AE120" s="307" t="e">
        <f>+#REF!</f>
        <v>#REF!</v>
      </c>
      <c r="AF120" s="307" t="e">
        <f>+#REF!</f>
        <v>#REF!</v>
      </c>
      <c r="AG120" s="307" t="e">
        <f>+#REF!</f>
        <v>#REF!</v>
      </c>
      <c r="AH120" s="307" t="e">
        <f>+#REF!</f>
        <v>#REF!</v>
      </c>
      <c r="AI120" s="307"/>
      <c r="AJ120" s="307"/>
      <c r="AK120" s="307"/>
      <c r="AL120" s="307"/>
      <c r="AM120" s="307"/>
      <c r="AN120" s="307"/>
      <c r="AO120" s="307"/>
      <c r="AP120" s="265"/>
      <c r="AQ120" s="259" t="e">
        <f t="shared" si="14"/>
        <v>#REF!</v>
      </c>
      <c r="AR120" s="248" t="e">
        <f>+AQ120-#REF!</f>
        <v>#REF!</v>
      </c>
    </row>
    <row r="121" spans="1:44" s="248" customFormat="1" ht="38.25" customHeight="1">
      <c r="A121" s="260" t="s">
        <v>410</v>
      </c>
      <c r="B121" s="260" t="s">
        <v>410</v>
      </c>
      <c r="C121" s="268" t="s">
        <v>878</v>
      </c>
      <c r="D121" s="306" t="e">
        <f t="shared" ref="D121:AH121" si="17">SUM(D122:D277)</f>
        <v>#REF!</v>
      </c>
      <c r="E121" s="306" t="e">
        <f t="shared" si="17"/>
        <v>#REF!</v>
      </c>
      <c r="F121" s="306" t="e">
        <f t="shared" si="17"/>
        <v>#REF!</v>
      </c>
      <c r="G121" s="306" t="e">
        <f t="shared" si="17"/>
        <v>#REF!</v>
      </c>
      <c r="H121" s="306" t="e">
        <f t="shared" si="17"/>
        <v>#REF!</v>
      </c>
      <c r="I121" s="306" t="e">
        <f t="shared" si="17"/>
        <v>#REF!</v>
      </c>
      <c r="J121" s="306" t="e">
        <f t="shared" si="17"/>
        <v>#REF!</v>
      </c>
      <c r="K121" s="306" t="e">
        <f t="shared" si="17"/>
        <v>#REF!</v>
      </c>
      <c r="L121" s="306" t="e">
        <f t="shared" si="17"/>
        <v>#REF!</v>
      </c>
      <c r="M121" s="306" t="e">
        <f t="shared" si="17"/>
        <v>#REF!</v>
      </c>
      <c r="N121" s="306" t="e">
        <f t="shared" si="17"/>
        <v>#REF!</v>
      </c>
      <c r="O121" s="306" t="e">
        <f t="shared" si="17"/>
        <v>#REF!</v>
      </c>
      <c r="P121" s="306" t="e">
        <f t="shared" si="17"/>
        <v>#REF!</v>
      </c>
      <c r="Q121" s="306" t="e">
        <f t="shared" si="17"/>
        <v>#REF!</v>
      </c>
      <c r="R121" s="306" t="e">
        <f t="shared" si="17"/>
        <v>#REF!</v>
      </c>
      <c r="S121" s="306" t="e">
        <f t="shared" si="17"/>
        <v>#REF!</v>
      </c>
      <c r="T121" s="306" t="e">
        <f t="shared" si="17"/>
        <v>#REF!</v>
      </c>
      <c r="U121" s="306" t="e">
        <f t="shared" si="17"/>
        <v>#REF!</v>
      </c>
      <c r="V121" s="306" t="e">
        <f t="shared" si="17"/>
        <v>#REF!</v>
      </c>
      <c r="W121" s="306" t="e">
        <f t="shared" si="17"/>
        <v>#REF!</v>
      </c>
      <c r="X121" s="306" t="e">
        <f t="shared" si="17"/>
        <v>#REF!</v>
      </c>
      <c r="Y121" s="306" t="e">
        <f t="shared" si="17"/>
        <v>#REF!</v>
      </c>
      <c r="Z121" s="306" t="e">
        <f t="shared" si="17"/>
        <v>#REF!</v>
      </c>
      <c r="AA121" s="306" t="e">
        <f t="shared" si="17"/>
        <v>#REF!</v>
      </c>
      <c r="AB121" s="306" t="e">
        <f t="shared" si="17"/>
        <v>#REF!</v>
      </c>
      <c r="AC121" s="306" t="e">
        <f t="shared" si="17"/>
        <v>#REF!</v>
      </c>
      <c r="AD121" s="306" t="e">
        <f t="shared" si="17"/>
        <v>#REF!</v>
      </c>
      <c r="AE121" s="306" t="e">
        <f t="shared" si="17"/>
        <v>#REF!</v>
      </c>
      <c r="AF121" s="306" t="e">
        <f t="shared" si="17"/>
        <v>#REF!</v>
      </c>
      <c r="AG121" s="306" t="e">
        <f t="shared" si="17"/>
        <v>#REF!</v>
      </c>
      <c r="AH121" s="306" t="e">
        <f t="shared" si="17"/>
        <v>#REF!</v>
      </c>
      <c r="AI121" s="306"/>
      <c r="AJ121" s="306"/>
      <c r="AK121" s="306"/>
      <c r="AL121" s="306"/>
      <c r="AM121" s="306"/>
      <c r="AN121" s="306"/>
      <c r="AO121" s="306"/>
      <c r="AP121" s="262"/>
      <c r="AQ121" s="259" t="e">
        <f t="shared" si="14"/>
        <v>#REF!</v>
      </c>
      <c r="AR121" s="248" t="e">
        <f>+AQ121-#REF!</f>
        <v>#REF!</v>
      </c>
    </row>
    <row r="122" spans="1:44" ht="96.75" customHeight="1">
      <c r="A122" s="269">
        <v>1</v>
      </c>
      <c r="B122" s="269">
        <v>1</v>
      </c>
      <c r="C122" s="270" t="s">
        <v>879</v>
      </c>
      <c r="D122" s="307" t="e">
        <f t="shared" si="15"/>
        <v>#REF!</v>
      </c>
      <c r="E122" s="307" t="e">
        <f>+#REF!</f>
        <v>#REF!</v>
      </c>
      <c r="F122" s="307" t="e">
        <f>+#REF!</f>
        <v>#REF!</v>
      </c>
      <c r="G122" s="307" t="e">
        <f t="shared" ref="G122:G185" si="18">SUM(H122:W122)</f>
        <v>#REF!</v>
      </c>
      <c r="H122" s="307" t="e">
        <f>+#REF!</f>
        <v>#REF!</v>
      </c>
      <c r="I122" s="307" t="e">
        <f>+#REF!</f>
        <v>#REF!</v>
      </c>
      <c r="J122" s="307" t="e">
        <f>+#REF!</f>
        <v>#REF!</v>
      </c>
      <c r="K122" s="307" t="e">
        <f>+#REF!</f>
        <v>#REF!</v>
      </c>
      <c r="L122" s="307" t="e">
        <f>+#REF!</f>
        <v>#REF!</v>
      </c>
      <c r="M122" s="307" t="e">
        <f>+#REF!</f>
        <v>#REF!</v>
      </c>
      <c r="N122" s="307" t="e">
        <f>+#REF!</f>
        <v>#REF!</v>
      </c>
      <c r="O122" s="307" t="e">
        <f>+#REF!</f>
        <v>#REF!</v>
      </c>
      <c r="P122" s="307" t="e">
        <f>+#REF!</f>
        <v>#REF!</v>
      </c>
      <c r="Q122" s="307" t="e">
        <f>+#REF!</f>
        <v>#REF!</v>
      </c>
      <c r="R122" s="307" t="e">
        <f>+#REF!</f>
        <v>#REF!</v>
      </c>
      <c r="S122" s="307" t="e">
        <f>+#REF!</f>
        <v>#REF!</v>
      </c>
      <c r="T122" s="307" t="e">
        <f>+#REF!</f>
        <v>#REF!</v>
      </c>
      <c r="U122" s="307" t="e">
        <f>+#REF!</f>
        <v>#REF!</v>
      </c>
      <c r="V122" s="307" t="e">
        <f>+#REF!</f>
        <v>#REF!</v>
      </c>
      <c r="W122" s="307" t="e">
        <f>+#REF!</f>
        <v>#REF!</v>
      </c>
      <c r="X122" s="307" t="e">
        <f t="shared" si="16"/>
        <v>#REF!</v>
      </c>
      <c r="Y122" s="307">
        <f>+'PL2. Tổng hợp SL cấp Remdesivir'!C11</f>
        <v>21596</v>
      </c>
      <c r="Z122" s="307" t="e">
        <f>+#REF!</f>
        <v>#REF!</v>
      </c>
      <c r="AA122" s="307" t="e">
        <f>+#REF!</f>
        <v>#REF!</v>
      </c>
      <c r="AB122" s="307" t="e">
        <f>+#REF!</f>
        <v>#REF!</v>
      </c>
      <c r="AC122" s="307" t="e">
        <f t="shared" ref="AC122:AC185" si="19">SUM(AD122:AN122)</f>
        <v>#REF!</v>
      </c>
      <c r="AD122" s="307" t="e">
        <f>+#REF!</f>
        <v>#REF!</v>
      </c>
      <c r="AE122" s="307" t="e">
        <f>+#REF!</f>
        <v>#REF!</v>
      </c>
      <c r="AF122" s="307" t="e">
        <f>+#REF!</f>
        <v>#REF!</v>
      </c>
      <c r="AG122" s="307" t="e">
        <f>+#REF!</f>
        <v>#REF!</v>
      </c>
      <c r="AH122" s="307" t="e">
        <f>+#REF!</f>
        <v>#REF!</v>
      </c>
      <c r="AI122" s="307"/>
      <c r="AJ122" s="307"/>
      <c r="AK122" s="307"/>
      <c r="AL122" s="307"/>
      <c r="AM122" s="307"/>
      <c r="AN122" s="307"/>
      <c r="AO122" s="307"/>
      <c r="AP122" s="265"/>
      <c r="AQ122" s="259" t="e">
        <f t="shared" si="14"/>
        <v>#REF!</v>
      </c>
      <c r="AR122" s="248" t="e">
        <f>+AQ122-#REF!</f>
        <v>#REF!</v>
      </c>
    </row>
    <row r="123" spans="1:44" ht="71.25" customHeight="1">
      <c r="A123" s="269">
        <f>+A122+1</f>
        <v>2</v>
      </c>
      <c r="B123" s="269">
        <f>+B122+1</f>
        <v>2</v>
      </c>
      <c r="C123" s="270" t="s">
        <v>880</v>
      </c>
      <c r="D123" s="307" t="e">
        <f t="shared" si="15"/>
        <v>#REF!</v>
      </c>
      <c r="E123" s="307" t="e">
        <f>+#REF!</f>
        <v>#REF!</v>
      </c>
      <c r="F123" s="307" t="e">
        <f>+#REF!</f>
        <v>#REF!</v>
      </c>
      <c r="G123" s="307" t="e">
        <f t="shared" si="18"/>
        <v>#REF!</v>
      </c>
      <c r="H123" s="307" t="e">
        <f>+#REF!</f>
        <v>#REF!</v>
      </c>
      <c r="I123" s="307" t="e">
        <f>+#REF!</f>
        <v>#REF!</v>
      </c>
      <c r="J123" s="307" t="e">
        <f>+#REF!</f>
        <v>#REF!</v>
      </c>
      <c r="K123" s="307" t="e">
        <f>+#REF!</f>
        <v>#REF!</v>
      </c>
      <c r="L123" s="307" t="e">
        <f>+#REF!</f>
        <v>#REF!</v>
      </c>
      <c r="M123" s="307" t="e">
        <f>+#REF!</f>
        <v>#REF!</v>
      </c>
      <c r="N123" s="307" t="e">
        <f>+#REF!</f>
        <v>#REF!</v>
      </c>
      <c r="O123" s="307" t="e">
        <f>+#REF!</f>
        <v>#REF!</v>
      </c>
      <c r="P123" s="307" t="e">
        <f>+#REF!</f>
        <v>#REF!</v>
      </c>
      <c r="Q123" s="307" t="e">
        <f>+#REF!</f>
        <v>#REF!</v>
      </c>
      <c r="R123" s="307" t="e">
        <f>+#REF!</f>
        <v>#REF!</v>
      </c>
      <c r="S123" s="307" t="e">
        <f>+#REF!</f>
        <v>#REF!</v>
      </c>
      <c r="T123" s="307" t="e">
        <f>+#REF!</f>
        <v>#REF!</v>
      </c>
      <c r="U123" s="307" t="e">
        <f>+#REF!</f>
        <v>#REF!</v>
      </c>
      <c r="V123" s="307" t="e">
        <f>+#REF!</f>
        <v>#REF!</v>
      </c>
      <c r="W123" s="307" t="e">
        <f>+#REF!</f>
        <v>#REF!</v>
      </c>
      <c r="X123" s="307" t="e">
        <f t="shared" si="16"/>
        <v>#REF!</v>
      </c>
      <c r="Y123" s="307">
        <f>+'PL2. Tổng hợp SL cấp Remdesivir'!C9</f>
        <v>6132</v>
      </c>
      <c r="Z123" s="307" t="e">
        <f>+#REF!</f>
        <v>#REF!</v>
      </c>
      <c r="AA123" s="307" t="e">
        <f>+#REF!</f>
        <v>#REF!</v>
      </c>
      <c r="AB123" s="307" t="e">
        <f>+#REF!</f>
        <v>#REF!</v>
      </c>
      <c r="AC123" s="307" t="e">
        <f t="shared" si="19"/>
        <v>#REF!</v>
      </c>
      <c r="AD123" s="307" t="e">
        <f>+#REF!</f>
        <v>#REF!</v>
      </c>
      <c r="AE123" s="307" t="e">
        <f>+#REF!</f>
        <v>#REF!</v>
      </c>
      <c r="AF123" s="307" t="e">
        <f>+#REF!</f>
        <v>#REF!</v>
      </c>
      <c r="AG123" s="307" t="e">
        <f>+#REF!</f>
        <v>#REF!</v>
      </c>
      <c r="AH123" s="307" t="e">
        <f>+#REF!</f>
        <v>#REF!</v>
      </c>
      <c r="AI123" s="307"/>
      <c r="AJ123" s="307"/>
      <c r="AK123" s="307"/>
      <c r="AL123" s="307"/>
      <c r="AM123" s="307"/>
      <c r="AN123" s="307"/>
      <c r="AO123" s="307"/>
      <c r="AP123" s="265"/>
      <c r="AQ123" s="259" t="e">
        <f t="shared" si="14"/>
        <v>#REF!</v>
      </c>
      <c r="AR123" s="248" t="e">
        <f>+AQ123-#REF!</f>
        <v>#REF!</v>
      </c>
    </row>
    <row r="124" spans="1:44" ht="66">
      <c r="A124" s="269">
        <f t="shared" ref="A124:B187" si="20">+A123+1</f>
        <v>3</v>
      </c>
      <c r="B124" s="269">
        <f t="shared" si="20"/>
        <v>3</v>
      </c>
      <c r="C124" s="270" t="s">
        <v>881</v>
      </c>
      <c r="D124" s="307" t="e">
        <f t="shared" si="15"/>
        <v>#REF!</v>
      </c>
      <c r="E124" s="307" t="e">
        <f>+#REF!</f>
        <v>#REF!</v>
      </c>
      <c r="F124" s="307" t="e">
        <f>+#REF!</f>
        <v>#REF!</v>
      </c>
      <c r="G124" s="307" t="e">
        <f t="shared" si="18"/>
        <v>#REF!</v>
      </c>
      <c r="H124" s="307" t="e">
        <f>+#REF!</f>
        <v>#REF!</v>
      </c>
      <c r="I124" s="307" t="e">
        <f>+#REF!</f>
        <v>#REF!</v>
      </c>
      <c r="J124" s="307" t="e">
        <f>+#REF!</f>
        <v>#REF!</v>
      </c>
      <c r="K124" s="307" t="e">
        <f>+#REF!</f>
        <v>#REF!</v>
      </c>
      <c r="L124" s="307" t="e">
        <f>+#REF!</f>
        <v>#REF!</v>
      </c>
      <c r="M124" s="307" t="e">
        <f>+#REF!</f>
        <v>#REF!</v>
      </c>
      <c r="N124" s="307" t="e">
        <f>+#REF!</f>
        <v>#REF!</v>
      </c>
      <c r="O124" s="307" t="e">
        <f>+#REF!</f>
        <v>#REF!</v>
      </c>
      <c r="P124" s="307" t="e">
        <f>+#REF!</f>
        <v>#REF!</v>
      </c>
      <c r="Q124" s="307" t="e">
        <f>+#REF!</f>
        <v>#REF!</v>
      </c>
      <c r="R124" s="307" t="e">
        <f>+#REF!</f>
        <v>#REF!</v>
      </c>
      <c r="S124" s="307" t="e">
        <f>+#REF!</f>
        <v>#REF!</v>
      </c>
      <c r="T124" s="307" t="e">
        <f>+#REF!</f>
        <v>#REF!</v>
      </c>
      <c r="U124" s="307" t="e">
        <f>+#REF!</f>
        <v>#REF!</v>
      </c>
      <c r="V124" s="307" t="e">
        <f>+#REF!</f>
        <v>#REF!</v>
      </c>
      <c r="W124" s="307" t="e">
        <f>+#REF!</f>
        <v>#REF!</v>
      </c>
      <c r="X124" s="307" t="e">
        <f t="shared" si="16"/>
        <v>#REF!</v>
      </c>
      <c r="Y124" s="307">
        <f>+'PL2. Tổng hợp SL cấp Remdesivir'!C8</f>
        <v>4410</v>
      </c>
      <c r="Z124" s="307" t="e">
        <f>+#REF!</f>
        <v>#REF!</v>
      </c>
      <c r="AA124" s="307" t="e">
        <f>+#REF!</f>
        <v>#REF!</v>
      </c>
      <c r="AB124" s="307" t="e">
        <f>+#REF!</f>
        <v>#REF!</v>
      </c>
      <c r="AC124" s="307" t="e">
        <f t="shared" si="19"/>
        <v>#REF!</v>
      </c>
      <c r="AD124" s="307" t="e">
        <f>+#REF!</f>
        <v>#REF!</v>
      </c>
      <c r="AE124" s="307" t="e">
        <f>+#REF!</f>
        <v>#REF!</v>
      </c>
      <c r="AF124" s="307" t="e">
        <f>+#REF!</f>
        <v>#REF!</v>
      </c>
      <c r="AG124" s="307" t="e">
        <f>+#REF!</f>
        <v>#REF!</v>
      </c>
      <c r="AH124" s="307" t="e">
        <f>+#REF!</f>
        <v>#REF!</v>
      </c>
      <c r="AI124" s="307"/>
      <c r="AJ124" s="307"/>
      <c r="AK124" s="307"/>
      <c r="AL124" s="307"/>
      <c r="AM124" s="307"/>
      <c r="AN124" s="307"/>
      <c r="AO124" s="307"/>
      <c r="AP124" s="265"/>
      <c r="AQ124" s="259" t="e">
        <f t="shared" si="14"/>
        <v>#REF!</v>
      </c>
      <c r="AR124" s="248" t="e">
        <f>+AQ124-#REF!</f>
        <v>#REF!</v>
      </c>
    </row>
    <row r="125" spans="1:44" ht="66">
      <c r="A125" s="269">
        <f t="shared" si="20"/>
        <v>4</v>
      </c>
      <c r="B125" s="269">
        <f t="shared" si="20"/>
        <v>4</v>
      </c>
      <c r="C125" s="270" t="s">
        <v>882</v>
      </c>
      <c r="D125" s="307" t="e">
        <f t="shared" si="15"/>
        <v>#REF!</v>
      </c>
      <c r="E125" s="307" t="e">
        <f>+#REF!</f>
        <v>#REF!</v>
      </c>
      <c r="F125" s="307" t="e">
        <f>+#REF!</f>
        <v>#REF!</v>
      </c>
      <c r="G125" s="307" t="e">
        <f t="shared" si="18"/>
        <v>#REF!</v>
      </c>
      <c r="H125" s="307" t="e">
        <f>+#REF!</f>
        <v>#REF!</v>
      </c>
      <c r="I125" s="307" t="e">
        <f>+#REF!</f>
        <v>#REF!</v>
      </c>
      <c r="J125" s="307" t="e">
        <f>+#REF!</f>
        <v>#REF!</v>
      </c>
      <c r="K125" s="307" t="e">
        <f>+#REF!</f>
        <v>#REF!</v>
      </c>
      <c r="L125" s="307" t="e">
        <f>+#REF!</f>
        <v>#REF!</v>
      </c>
      <c r="M125" s="307" t="e">
        <f>+#REF!</f>
        <v>#REF!</v>
      </c>
      <c r="N125" s="307" t="e">
        <f>+#REF!</f>
        <v>#REF!</v>
      </c>
      <c r="O125" s="307" t="e">
        <f>+#REF!</f>
        <v>#REF!</v>
      </c>
      <c r="P125" s="307" t="e">
        <f>+#REF!</f>
        <v>#REF!</v>
      </c>
      <c r="Q125" s="307" t="e">
        <f>+#REF!</f>
        <v>#REF!</v>
      </c>
      <c r="R125" s="307" t="e">
        <f>+#REF!</f>
        <v>#REF!</v>
      </c>
      <c r="S125" s="307" t="e">
        <f>+#REF!</f>
        <v>#REF!</v>
      </c>
      <c r="T125" s="307" t="e">
        <f>+#REF!</f>
        <v>#REF!</v>
      </c>
      <c r="U125" s="307" t="e">
        <f>+#REF!</f>
        <v>#REF!</v>
      </c>
      <c r="V125" s="307" t="e">
        <f>+#REF!</f>
        <v>#REF!</v>
      </c>
      <c r="W125" s="307" t="e">
        <f>+#REF!</f>
        <v>#REF!</v>
      </c>
      <c r="X125" s="307" t="e">
        <f t="shared" si="16"/>
        <v>#REF!</v>
      </c>
      <c r="Y125" s="307">
        <f>+'PL2. Tổng hợp SL cấp Remdesivir'!C10</f>
        <v>1030</v>
      </c>
      <c r="Z125" s="307" t="e">
        <f>+#REF!</f>
        <v>#REF!</v>
      </c>
      <c r="AA125" s="307" t="e">
        <f>+#REF!</f>
        <v>#REF!</v>
      </c>
      <c r="AB125" s="307" t="e">
        <f>+#REF!</f>
        <v>#REF!</v>
      </c>
      <c r="AC125" s="307" t="e">
        <f t="shared" si="19"/>
        <v>#REF!</v>
      </c>
      <c r="AD125" s="307" t="e">
        <f>+#REF!</f>
        <v>#REF!</v>
      </c>
      <c r="AE125" s="307" t="e">
        <f>+#REF!</f>
        <v>#REF!</v>
      </c>
      <c r="AF125" s="307" t="e">
        <f>+#REF!</f>
        <v>#REF!</v>
      </c>
      <c r="AG125" s="307" t="e">
        <f>+#REF!</f>
        <v>#REF!</v>
      </c>
      <c r="AH125" s="307" t="e">
        <f>+#REF!</f>
        <v>#REF!</v>
      </c>
      <c r="AI125" s="307"/>
      <c r="AJ125" s="307"/>
      <c r="AK125" s="307"/>
      <c r="AL125" s="307"/>
      <c r="AM125" s="307"/>
      <c r="AN125" s="307"/>
      <c r="AO125" s="307"/>
      <c r="AP125" s="265"/>
      <c r="AQ125" s="259" t="e">
        <f t="shared" si="14"/>
        <v>#REF!</v>
      </c>
      <c r="AR125" s="248" t="e">
        <f>+AQ125-#REF!</f>
        <v>#REF!</v>
      </c>
    </row>
    <row r="126" spans="1:44" ht="66">
      <c r="A126" s="269">
        <f t="shared" si="20"/>
        <v>5</v>
      </c>
      <c r="B126" s="269">
        <f t="shared" si="20"/>
        <v>5</v>
      </c>
      <c r="C126" s="270" t="s">
        <v>883</v>
      </c>
      <c r="D126" s="307" t="e">
        <f t="shared" si="15"/>
        <v>#REF!</v>
      </c>
      <c r="E126" s="307" t="e">
        <f>+#REF!</f>
        <v>#REF!</v>
      </c>
      <c r="F126" s="307" t="e">
        <f>+#REF!</f>
        <v>#REF!</v>
      </c>
      <c r="G126" s="307" t="e">
        <f t="shared" si="18"/>
        <v>#REF!</v>
      </c>
      <c r="H126" s="307" t="e">
        <f>+#REF!</f>
        <v>#REF!</v>
      </c>
      <c r="I126" s="307" t="e">
        <f>+#REF!</f>
        <v>#REF!</v>
      </c>
      <c r="J126" s="307" t="e">
        <f>+#REF!</f>
        <v>#REF!</v>
      </c>
      <c r="K126" s="307" t="e">
        <f>+#REF!</f>
        <v>#REF!</v>
      </c>
      <c r="L126" s="307" t="e">
        <f>+#REF!</f>
        <v>#REF!</v>
      </c>
      <c r="M126" s="307" t="e">
        <f>+#REF!</f>
        <v>#REF!</v>
      </c>
      <c r="N126" s="307" t="e">
        <f>+#REF!</f>
        <v>#REF!</v>
      </c>
      <c r="O126" s="307" t="e">
        <f>+#REF!</f>
        <v>#REF!</v>
      </c>
      <c r="P126" s="307" t="e">
        <f>+#REF!</f>
        <v>#REF!</v>
      </c>
      <c r="Q126" s="307" t="e">
        <f>+#REF!</f>
        <v>#REF!</v>
      </c>
      <c r="R126" s="307" t="e">
        <f>+#REF!</f>
        <v>#REF!</v>
      </c>
      <c r="S126" s="307" t="e">
        <f>+#REF!</f>
        <v>#REF!</v>
      </c>
      <c r="T126" s="307" t="e">
        <f>+#REF!</f>
        <v>#REF!</v>
      </c>
      <c r="U126" s="307" t="e">
        <f>+#REF!</f>
        <v>#REF!</v>
      </c>
      <c r="V126" s="307" t="e">
        <f>+#REF!</f>
        <v>#REF!</v>
      </c>
      <c r="W126" s="307" t="e">
        <f>+#REF!</f>
        <v>#REF!</v>
      </c>
      <c r="X126" s="307" t="e">
        <f t="shared" si="16"/>
        <v>#REF!</v>
      </c>
      <c r="Y126" s="307">
        <f>+'PL2. Tổng hợp SL cấp Remdesivir'!C12</f>
        <v>6954</v>
      </c>
      <c r="Z126" s="307" t="e">
        <f>+#REF!</f>
        <v>#REF!</v>
      </c>
      <c r="AA126" s="307" t="e">
        <f>+#REF!</f>
        <v>#REF!</v>
      </c>
      <c r="AB126" s="307">
        <f>+'PL1. Tổng hợp SL cấp kháng thể'!C12</f>
        <v>20</v>
      </c>
      <c r="AC126" s="307" t="e">
        <f t="shared" si="19"/>
        <v>#REF!</v>
      </c>
      <c r="AD126" s="307" t="e">
        <f>+#REF!</f>
        <v>#REF!</v>
      </c>
      <c r="AE126" s="307" t="e">
        <f>+#REF!</f>
        <v>#REF!</v>
      </c>
      <c r="AF126" s="307" t="e">
        <f>+#REF!</f>
        <v>#REF!</v>
      </c>
      <c r="AG126" s="307" t="e">
        <f>+#REF!</f>
        <v>#REF!</v>
      </c>
      <c r="AH126" s="307" t="e">
        <f>+#REF!</f>
        <v>#REF!</v>
      </c>
      <c r="AI126" s="307"/>
      <c r="AJ126" s="307"/>
      <c r="AK126" s="307"/>
      <c r="AL126" s="307"/>
      <c r="AM126" s="307"/>
      <c r="AN126" s="307"/>
      <c r="AO126" s="307"/>
      <c r="AP126" s="265"/>
      <c r="AQ126" s="259" t="e">
        <f t="shared" si="14"/>
        <v>#REF!</v>
      </c>
      <c r="AR126" s="248" t="e">
        <f>+AQ126-#REF!</f>
        <v>#REF!</v>
      </c>
    </row>
    <row r="127" spans="1:44" ht="71.25" customHeight="1">
      <c r="A127" s="269">
        <f t="shared" si="20"/>
        <v>6</v>
      </c>
      <c r="B127" s="269">
        <f t="shared" si="20"/>
        <v>6</v>
      </c>
      <c r="C127" s="271" t="s">
        <v>884</v>
      </c>
      <c r="D127" s="307" t="e">
        <f t="shared" si="15"/>
        <v>#REF!</v>
      </c>
      <c r="E127" s="307" t="e">
        <f>+#REF!</f>
        <v>#REF!</v>
      </c>
      <c r="F127" s="307" t="e">
        <f>+#REF!</f>
        <v>#REF!</v>
      </c>
      <c r="G127" s="307" t="e">
        <f t="shared" si="18"/>
        <v>#REF!</v>
      </c>
      <c r="H127" s="307" t="e">
        <f>+#REF!</f>
        <v>#REF!</v>
      </c>
      <c r="I127" s="307" t="e">
        <f>+#REF!</f>
        <v>#REF!</v>
      </c>
      <c r="J127" s="307" t="e">
        <f>+#REF!</f>
        <v>#REF!</v>
      </c>
      <c r="K127" s="307" t="e">
        <f>+#REF!</f>
        <v>#REF!</v>
      </c>
      <c r="L127" s="307" t="e">
        <f>+#REF!</f>
        <v>#REF!</v>
      </c>
      <c r="M127" s="307" t="e">
        <f>+#REF!</f>
        <v>#REF!</v>
      </c>
      <c r="N127" s="307" t="e">
        <f>+#REF!</f>
        <v>#REF!</v>
      </c>
      <c r="O127" s="307" t="e">
        <f>+#REF!</f>
        <v>#REF!</v>
      </c>
      <c r="P127" s="307" t="e">
        <f>+#REF!</f>
        <v>#REF!</v>
      </c>
      <c r="Q127" s="307" t="e">
        <f>+#REF!</f>
        <v>#REF!</v>
      </c>
      <c r="R127" s="307" t="e">
        <f>+#REF!</f>
        <v>#REF!</v>
      </c>
      <c r="S127" s="307" t="e">
        <f>+#REF!</f>
        <v>#REF!</v>
      </c>
      <c r="T127" s="307" t="e">
        <f>+#REF!</f>
        <v>#REF!</v>
      </c>
      <c r="U127" s="307" t="e">
        <f>+#REF!</f>
        <v>#REF!</v>
      </c>
      <c r="V127" s="307" t="e">
        <f>+#REF!</f>
        <v>#REF!</v>
      </c>
      <c r="W127" s="307" t="e">
        <f>+#REF!</f>
        <v>#REF!</v>
      </c>
      <c r="X127" s="307" t="e">
        <f t="shared" si="16"/>
        <v>#REF!</v>
      </c>
      <c r="Y127" s="307">
        <f>+'PL2. Tổng hợp SL cấp Remdesivir'!C16</f>
        <v>3532</v>
      </c>
      <c r="Z127" s="307" t="e">
        <f>+#REF!</f>
        <v>#REF!</v>
      </c>
      <c r="AA127" s="307" t="e">
        <f>+#REF!</f>
        <v>#REF!</v>
      </c>
      <c r="AB127" s="307" t="e">
        <f>+#REF!</f>
        <v>#REF!</v>
      </c>
      <c r="AC127" s="307" t="e">
        <f t="shared" si="19"/>
        <v>#REF!</v>
      </c>
      <c r="AD127" s="307" t="e">
        <f>+#REF!</f>
        <v>#REF!</v>
      </c>
      <c r="AE127" s="307" t="e">
        <f>+#REF!</f>
        <v>#REF!</v>
      </c>
      <c r="AF127" s="307" t="e">
        <f>+#REF!</f>
        <v>#REF!</v>
      </c>
      <c r="AG127" s="307" t="e">
        <f>+#REF!</f>
        <v>#REF!</v>
      </c>
      <c r="AH127" s="307" t="e">
        <f>+#REF!</f>
        <v>#REF!</v>
      </c>
      <c r="AI127" s="307"/>
      <c r="AJ127" s="307"/>
      <c r="AK127" s="307"/>
      <c r="AL127" s="307"/>
      <c r="AM127" s="307"/>
      <c r="AN127" s="307"/>
      <c r="AO127" s="307"/>
      <c r="AP127" s="265"/>
      <c r="AQ127" s="259" t="e">
        <f t="shared" si="14"/>
        <v>#REF!</v>
      </c>
      <c r="AR127" s="248" t="e">
        <f>+AQ127-#REF!</f>
        <v>#REF!</v>
      </c>
    </row>
    <row r="128" spans="1:44" ht="75.75" customHeight="1">
      <c r="A128" s="269">
        <f t="shared" si="20"/>
        <v>7</v>
      </c>
      <c r="B128" s="269">
        <f t="shared" si="20"/>
        <v>7</v>
      </c>
      <c r="C128" s="270" t="s">
        <v>885</v>
      </c>
      <c r="D128" s="307" t="e">
        <f t="shared" si="15"/>
        <v>#REF!</v>
      </c>
      <c r="E128" s="307" t="e">
        <f>+#REF!</f>
        <v>#REF!</v>
      </c>
      <c r="F128" s="307" t="e">
        <f>+#REF!</f>
        <v>#REF!</v>
      </c>
      <c r="G128" s="307" t="e">
        <f t="shared" si="18"/>
        <v>#REF!</v>
      </c>
      <c r="H128" s="307" t="e">
        <f>+#REF!</f>
        <v>#REF!</v>
      </c>
      <c r="I128" s="307" t="e">
        <f>+#REF!</f>
        <v>#REF!</v>
      </c>
      <c r="J128" s="307" t="e">
        <f>+#REF!</f>
        <v>#REF!</v>
      </c>
      <c r="K128" s="307" t="e">
        <f>+#REF!</f>
        <v>#REF!</v>
      </c>
      <c r="L128" s="307" t="e">
        <f>+#REF!</f>
        <v>#REF!</v>
      </c>
      <c r="M128" s="307" t="e">
        <f>+#REF!</f>
        <v>#REF!</v>
      </c>
      <c r="N128" s="307" t="e">
        <f>+#REF!</f>
        <v>#REF!</v>
      </c>
      <c r="O128" s="307" t="e">
        <f>+#REF!</f>
        <v>#REF!</v>
      </c>
      <c r="P128" s="307" t="e">
        <f>+#REF!</f>
        <v>#REF!</v>
      </c>
      <c r="Q128" s="307" t="e">
        <f>+#REF!</f>
        <v>#REF!</v>
      </c>
      <c r="R128" s="307" t="e">
        <f>+#REF!</f>
        <v>#REF!</v>
      </c>
      <c r="S128" s="307" t="e">
        <f>+#REF!</f>
        <v>#REF!</v>
      </c>
      <c r="T128" s="307" t="e">
        <f>+#REF!</f>
        <v>#REF!</v>
      </c>
      <c r="U128" s="307" t="e">
        <f>+#REF!</f>
        <v>#REF!</v>
      </c>
      <c r="V128" s="307" t="e">
        <f>+#REF!</f>
        <v>#REF!</v>
      </c>
      <c r="W128" s="307" t="e">
        <f>+#REF!</f>
        <v>#REF!</v>
      </c>
      <c r="X128" s="307" t="e">
        <f t="shared" si="16"/>
        <v>#REF!</v>
      </c>
      <c r="Y128" s="307">
        <f>+'PL2. Tổng hợp SL cấp Remdesivir'!C15</f>
        <v>3052</v>
      </c>
      <c r="Z128" s="307" t="e">
        <f>+#REF!</f>
        <v>#REF!</v>
      </c>
      <c r="AA128" s="307" t="e">
        <f>+#REF!</f>
        <v>#REF!</v>
      </c>
      <c r="AB128" s="307" t="e">
        <f>+#REF!</f>
        <v>#REF!</v>
      </c>
      <c r="AC128" s="307" t="e">
        <f t="shared" si="19"/>
        <v>#REF!</v>
      </c>
      <c r="AD128" s="307" t="e">
        <f>+#REF!</f>
        <v>#REF!</v>
      </c>
      <c r="AE128" s="307" t="e">
        <f>+#REF!</f>
        <v>#REF!</v>
      </c>
      <c r="AF128" s="307" t="e">
        <f>+#REF!</f>
        <v>#REF!</v>
      </c>
      <c r="AG128" s="307" t="e">
        <f>+#REF!</f>
        <v>#REF!</v>
      </c>
      <c r="AH128" s="307" t="e">
        <f>+#REF!</f>
        <v>#REF!</v>
      </c>
      <c r="AI128" s="307"/>
      <c r="AJ128" s="307"/>
      <c r="AK128" s="307"/>
      <c r="AL128" s="307"/>
      <c r="AM128" s="307"/>
      <c r="AN128" s="307"/>
      <c r="AO128" s="307"/>
      <c r="AP128" s="265"/>
      <c r="AQ128" s="259" t="e">
        <f t="shared" si="14"/>
        <v>#REF!</v>
      </c>
      <c r="AR128" s="248" t="e">
        <f>+AQ128-#REF!</f>
        <v>#REF!</v>
      </c>
    </row>
    <row r="129" spans="1:44" ht="55.5" customHeight="1">
      <c r="A129" s="269">
        <f t="shared" si="20"/>
        <v>8</v>
      </c>
      <c r="B129" s="269">
        <f t="shared" si="20"/>
        <v>8</v>
      </c>
      <c r="C129" s="271" t="s">
        <v>886</v>
      </c>
      <c r="D129" s="307" t="e">
        <f t="shared" si="15"/>
        <v>#REF!</v>
      </c>
      <c r="E129" s="307" t="e">
        <f>+#REF!</f>
        <v>#REF!</v>
      </c>
      <c r="F129" s="307" t="e">
        <f>+#REF!</f>
        <v>#REF!</v>
      </c>
      <c r="G129" s="307" t="e">
        <f t="shared" si="18"/>
        <v>#REF!</v>
      </c>
      <c r="H129" s="307" t="e">
        <f>+#REF!</f>
        <v>#REF!</v>
      </c>
      <c r="I129" s="307" t="e">
        <f>+#REF!</f>
        <v>#REF!</v>
      </c>
      <c r="J129" s="307" t="e">
        <f>+#REF!</f>
        <v>#REF!</v>
      </c>
      <c r="K129" s="307" t="e">
        <f>+#REF!</f>
        <v>#REF!</v>
      </c>
      <c r="L129" s="307" t="e">
        <f>+#REF!</f>
        <v>#REF!</v>
      </c>
      <c r="M129" s="307" t="e">
        <f>+#REF!</f>
        <v>#REF!</v>
      </c>
      <c r="N129" s="307" t="e">
        <f>+#REF!</f>
        <v>#REF!</v>
      </c>
      <c r="O129" s="307" t="e">
        <f>+#REF!</f>
        <v>#REF!</v>
      </c>
      <c r="P129" s="307" t="e">
        <f>+#REF!</f>
        <v>#REF!</v>
      </c>
      <c r="Q129" s="307" t="e">
        <f>+#REF!</f>
        <v>#REF!</v>
      </c>
      <c r="R129" s="307" t="e">
        <f>+#REF!</f>
        <v>#REF!</v>
      </c>
      <c r="S129" s="307" t="e">
        <f>+#REF!</f>
        <v>#REF!</v>
      </c>
      <c r="T129" s="307" t="e">
        <f>+#REF!</f>
        <v>#REF!</v>
      </c>
      <c r="U129" s="307" t="e">
        <f>+#REF!</f>
        <v>#REF!</v>
      </c>
      <c r="V129" s="307" t="e">
        <f>+#REF!</f>
        <v>#REF!</v>
      </c>
      <c r="W129" s="307" t="e">
        <f>+#REF!</f>
        <v>#REF!</v>
      </c>
      <c r="X129" s="307" t="e">
        <f t="shared" si="16"/>
        <v>#REF!</v>
      </c>
      <c r="Y129" s="307">
        <f>+'PL2. Tổng hợp SL cấp Remdesivir'!C18</f>
        <v>648</v>
      </c>
      <c r="Z129" s="307" t="e">
        <f>+#REF!</f>
        <v>#REF!</v>
      </c>
      <c r="AA129" s="307" t="e">
        <f>+#REF!</f>
        <v>#REF!</v>
      </c>
      <c r="AB129" s="307" t="e">
        <f>+#REF!</f>
        <v>#REF!</v>
      </c>
      <c r="AC129" s="307" t="e">
        <f t="shared" si="19"/>
        <v>#REF!</v>
      </c>
      <c r="AD129" s="307" t="e">
        <f>+#REF!</f>
        <v>#REF!</v>
      </c>
      <c r="AE129" s="307" t="e">
        <f>+#REF!</f>
        <v>#REF!</v>
      </c>
      <c r="AF129" s="307" t="e">
        <f>+#REF!</f>
        <v>#REF!</v>
      </c>
      <c r="AG129" s="307" t="e">
        <f>+#REF!</f>
        <v>#REF!</v>
      </c>
      <c r="AH129" s="307" t="e">
        <f>+#REF!</f>
        <v>#REF!</v>
      </c>
      <c r="AI129" s="307"/>
      <c r="AJ129" s="307"/>
      <c r="AK129" s="307"/>
      <c r="AL129" s="307"/>
      <c r="AM129" s="307"/>
      <c r="AN129" s="307"/>
      <c r="AO129" s="307"/>
      <c r="AP129" s="265"/>
      <c r="AQ129" s="259" t="e">
        <f t="shared" si="14"/>
        <v>#REF!</v>
      </c>
      <c r="AR129" s="248" t="e">
        <f>+AQ129-#REF!</f>
        <v>#REF!</v>
      </c>
    </row>
    <row r="130" spans="1:44" ht="72" customHeight="1">
      <c r="A130" s="269">
        <f t="shared" si="20"/>
        <v>9</v>
      </c>
      <c r="B130" s="269">
        <f t="shared" si="20"/>
        <v>9</v>
      </c>
      <c r="C130" s="271" t="s">
        <v>887</v>
      </c>
      <c r="D130" s="307" t="e">
        <f t="shared" si="15"/>
        <v>#REF!</v>
      </c>
      <c r="E130" s="307" t="e">
        <f>+#REF!</f>
        <v>#REF!</v>
      </c>
      <c r="F130" s="307" t="e">
        <f>+#REF!</f>
        <v>#REF!</v>
      </c>
      <c r="G130" s="307" t="e">
        <f t="shared" si="18"/>
        <v>#REF!</v>
      </c>
      <c r="H130" s="307" t="e">
        <f>+#REF!</f>
        <v>#REF!</v>
      </c>
      <c r="I130" s="307" t="e">
        <f>+#REF!</f>
        <v>#REF!</v>
      </c>
      <c r="J130" s="307" t="e">
        <f>+#REF!</f>
        <v>#REF!</v>
      </c>
      <c r="K130" s="307" t="e">
        <f>+#REF!</f>
        <v>#REF!</v>
      </c>
      <c r="L130" s="307" t="e">
        <f>+#REF!</f>
        <v>#REF!</v>
      </c>
      <c r="M130" s="307" t="e">
        <f>+#REF!</f>
        <v>#REF!</v>
      </c>
      <c r="N130" s="307" t="e">
        <f>+#REF!</f>
        <v>#REF!</v>
      </c>
      <c r="O130" s="307" t="e">
        <f>+#REF!</f>
        <v>#REF!</v>
      </c>
      <c r="P130" s="307" t="e">
        <f>+#REF!</f>
        <v>#REF!</v>
      </c>
      <c r="Q130" s="307" t="e">
        <f>+#REF!</f>
        <v>#REF!</v>
      </c>
      <c r="R130" s="307" t="e">
        <f>+#REF!</f>
        <v>#REF!</v>
      </c>
      <c r="S130" s="307" t="e">
        <f>+#REF!</f>
        <v>#REF!</v>
      </c>
      <c r="T130" s="307" t="e">
        <f>+#REF!</f>
        <v>#REF!</v>
      </c>
      <c r="U130" s="307" t="e">
        <f>+#REF!</f>
        <v>#REF!</v>
      </c>
      <c r="V130" s="307" t="e">
        <f>+#REF!</f>
        <v>#REF!</v>
      </c>
      <c r="W130" s="307" t="e">
        <f>+#REF!</f>
        <v>#REF!</v>
      </c>
      <c r="X130" s="307" t="e">
        <f t="shared" si="16"/>
        <v>#REF!</v>
      </c>
      <c r="Y130" s="307">
        <f>+'PL2. Tổng hợp SL cấp Remdesivir'!C17</f>
        <v>4132</v>
      </c>
      <c r="Z130" s="307" t="e">
        <f>+#REF!</f>
        <v>#REF!</v>
      </c>
      <c r="AA130" s="307" t="e">
        <f>+#REF!</f>
        <v>#REF!</v>
      </c>
      <c r="AB130" s="307" t="e">
        <f>+#REF!</f>
        <v>#REF!</v>
      </c>
      <c r="AC130" s="307" t="e">
        <f t="shared" si="19"/>
        <v>#REF!</v>
      </c>
      <c r="AD130" s="307" t="e">
        <f>+#REF!</f>
        <v>#REF!</v>
      </c>
      <c r="AE130" s="307" t="e">
        <f>+#REF!</f>
        <v>#REF!</v>
      </c>
      <c r="AF130" s="307" t="e">
        <f>+#REF!</f>
        <v>#REF!</v>
      </c>
      <c r="AG130" s="307" t="e">
        <f>+#REF!</f>
        <v>#REF!</v>
      </c>
      <c r="AH130" s="307" t="e">
        <f>+#REF!</f>
        <v>#REF!</v>
      </c>
      <c r="AI130" s="307"/>
      <c r="AJ130" s="307"/>
      <c r="AK130" s="307"/>
      <c r="AL130" s="307"/>
      <c r="AM130" s="307"/>
      <c r="AN130" s="307"/>
      <c r="AO130" s="307"/>
      <c r="AP130" s="265"/>
      <c r="AQ130" s="259" t="e">
        <f t="shared" si="14"/>
        <v>#REF!</v>
      </c>
      <c r="AR130" s="248" t="e">
        <f>+AQ130-#REF!</f>
        <v>#REF!</v>
      </c>
    </row>
    <row r="131" spans="1:44" ht="91.5" customHeight="1">
      <c r="A131" s="269">
        <f t="shared" si="20"/>
        <v>10</v>
      </c>
      <c r="B131" s="269">
        <f t="shared" si="20"/>
        <v>10</v>
      </c>
      <c r="C131" s="270" t="s">
        <v>888</v>
      </c>
      <c r="D131" s="307" t="e">
        <f t="shared" si="15"/>
        <v>#REF!</v>
      </c>
      <c r="E131" s="307" t="e">
        <f>+#REF!</f>
        <v>#REF!</v>
      </c>
      <c r="F131" s="307" t="e">
        <f>+#REF!</f>
        <v>#REF!</v>
      </c>
      <c r="G131" s="307" t="e">
        <f t="shared" si="18"/>
        <v>#REF!</v>
      </c>
      <c r="H131" s="307" t="e">
        <f>+#REF!</f>
        <v>#REF!</v>
      </c>
      <c r="I131" s="307" t="e">
        <f>+#REF!</f>
        <v>#REF!</v>
      </c>
      <c r="J131" s="307" t="e">
        <f>+#REF!</f>
        <v>#REF!</v>
      </c>
      <c r="K131" s="307" t="e">
        <f>+#REF!</f>
        <v>#REF!</v>
      </c>
      <c r="L131" s="307" t="e">
        <f>+#REF!</f>
        <v>#REF!</v>
      </c>
      <c r="M131" s="307" t="e">
        <f>+#REF!</f>
        <v>#REF!</v>
      </c>
      <c r="N131" s="307" t="e">
        <f>+#REF!</f>
        <v>#REF!</v>
      </c>
      <c r="O131" s="307" t="e">
        <f>+#REF!</f>
        <v>#REF!</v>
      </c>
      <c r="P131" s="307" t="e">
        <f>+#REF!</f>
        <v>#REF!</v>
      </c>
      <c r="Q131" s="307" t="e">
        <f>+#REF!</f>
        <v>#REF!</v>
      </c>
      <c r="R131" s="307" t="e">
        <f>+#REF!</f>
        <v>#REF!</v>
      </c>
      <c r="S131" s="307" t="e">
        <f>+#REF!</f>
        <v>#REF!</v>
      </c>
      <c r="T131" s="307" t="e">
        <f>+#REF!</f>
        <v>#REF!</v>
      </c>
      <c r="U131" s="307" t="e">
        <f>+#REF!</f>
        <v>#REF!</v>
      </c>
      <c r="V131" s="307" t="e">
        <f>+#REF!</f>
        <v>#REF!</v>
      </c>
      <c r="W131" s="307" t="e">
        <f>+#REF!</f>
        <v>#REF!</v>
      </c>
      <c r="X131" s="307" t="e">
        <f t="shared" si="16"/>
        <v>#REF!</v>
      </c>
      <c r="Y131" s="307">
        <f>+'PL2. Tổng hợp SL cấp Remdesivir'!C13</f>
        <v>741</v>
      </c>
      <c r="Z131" s="307" t="e">
        <f>+#REF!</f>
        <v>#REF!</v>
      </c>
      <c r="AA131" s="307" t="e">
        <f>+#REF!</f>
        <v>#REF!</v>
      </c>
      <c r="AB131" s="307" t="e">
        <f>+#REF!</f>
        <v>#REF!</v>
      </c>
      <c r="AC131" s="307" t="e">
        <f t="shared" si="19"/>
        <v>#REF!</v>
      </c>
      <c r="AD131" s="307" t="e">
        <f>+#REF!</f>
        <v>#REF!</v>
      </c>
      <c r="AE131" s="307" t="e">
        <f>+#REF!</f>
        <v>#REF!</v>
      </c>
      <c r="AF131" s="307" t="e">
        <f>+#REF!</f>
        <v>#REF!</v>
      </c>
      <c r="AG131" s="307" t="e">
        <f>+#REF!</f>
        <v>#REF!</v>
      </c>
      <c r="AH131" s="307" t="e">
        <f>+#REF!</f>
        <v>#REF!</v>
      </c>
      <c r="AI131" s="307"/>
      <c r="AJ131" s="307"/>
      <c r="AK131" s="307"/>
      <c r="AL131" s="307"/>
      <c r="AM131" s="307"/>
      <c r="AN131" s="307"/>
      <c r="AO131" s="307"/>
      <c r="AP131" s="265"/>
      <c r="AQ131" s="259" t="e">
        <f t="shared" si="14"/>
        <v>#REF!</v>
      </c>
      <c r="AR131" s="248" t="e">
        <f>+AQ131-#REF!</f>
        <v>#REF!</v>
      </c>
    </row>
    <row r="132" spans="1:44" s="266" customFormat="1" ht="30.75" customHeight="1">
      <c r="A132" s="269">
        <f t="shared" si="20"/>
        <v>11</v>
      </c>
      <c r="B132" s="269">
        <f t="shared" si="20"/>
        <v>11</v>
      </c>
      <c r="C132" s="264" t="s">
        <v>889</v>
      </c>
      <c r="D132" s="307" t="e">
        <f t="shared" si="15"/>
        <v>#REF!</v>
      </c>
      <c r="E132" s="307" t="e">
        <f>+#REF!</f>
        <v>#REF!</v>
      </c>
      <c r="F132" s="307" t="e">
        <f>+#REF!</f>
        <v>#REF!</v>
      </c>
      <c r="G132" s="307" t="e">
        <f t="shared" si="18"/>
        <v>#REF!</v>
      </c>
      <c r="H132" s="307" t="e">
        <f>+#REF!</f>
        <v>#REF!</v>
      </c>
      <c r="I132" s="307" t="e">
        <f>+#REF!</f>
        <v>#REF!</v>
      </c>
      <c r="J132" s="307" t="e">
        <f>+#REF!</f>
        <v>#REF!</v>
      </c>
      <c r="K132" s="307" t="e">
        <f>+#REF!</f>
        <v>#REF!</v>
      </c>
      <c r="L132" s="307" t="e">
        <f>+#REF!</f>
        <v>#REF!</v>
      </c>
      <c r="M132" s="307" t="e">
        <f>+#REF!</f>
        <v>#REF!</v>
      </c>
      <c r="N132" s="307" t="e">
        <f>+#REF!</f>
        <v>#REF!</v>
      </c>
      <c r="O132" s="307" t="e">
        <f>+#REF!</f>
        <v>#REF!</v>
      </c>
      <c r="P132" s="307" t="e">
        <f>+#REF!</f>
        <v>#REF!</v>
      </c>
      <c r="Q132" s="307" t="e">
        <f>+#REF!</f>
        <v>#REF!</v>
      </c>
      <c r="R132" s="307" t="e">
        <f>+#REF!</f>
        <v>#REF!</v>
      </c>
      <c r="S132" s="307" t="e">
        <f>+#REF!</f>
        <v>#REF!</v>
      </c>
      <c r="T132" s="307" t="e">
        <f>+#REF!</f>
        <v>#REF!</v>
      </c>
      <c r="U132" s="307" t="e">
        <f>+#REF!</f>
        <v>#REF!</v>
      </c>
      <c r="V132" s="307" t="e">
        <f>+#REF!</f>
        <v>#REF!</v>
      </c>
      <c r="W132" s="307" t="e">
        <f>+#REF!</f>
        <v>#REF!</v>
      </c>
      <c r="X132" s="307" t="e">
        <f t="shared" si="16"/>
        <v>#REF!</v>
      </c>
      <c r="Y132" s="307">
        <f>+'PL2. Tổng hợp SL cấp Remdesivir'!C19</f>
        <v>33188</v>
      </c>
      <c r="Z132" s="307" t="e">
        <f>+#REF!</f>
        <v>#REF!</v>
      </c>
      <c r="AA132" s="307" t="e">
        <f>+#REF!</f>
        <v>#REF!</v>
      </c>
      <c r="AB132" s="307" t="e">
        <f>+#REF!</f>
        <v>#REF!</v>
      </c>
      <c r="AC132" s="307" t="e">
        <f t="shared" si="19"/>
        <v>#REF!</v>
      </c>
      <c r="AD132" s="307" t="e">
        <f>+#REF!</f>
        <v>#REF!</v>
      </c>
      <c r="AE132" s="307" t="e">
        <f>+#REF!</f>
        <v>#REF!</v>
      </c>
      <c r="AF132" s="307" t="e">
        <f>+#REF!</f>
        <v>#REF!</v>
      </c>
      <c r="AG132" s="307" t="e">
        <f>+#REF!</f>
        <v>#REF!</v>
      </c>
      <c r="AH132" s="307" t="e">
        <f>+#REF!</f>
        <v>#REF!</v>
      </c>
      <c r="AI132" s="307"/>
      <c r="AJ132" s="307"/>
      <c r="AK132" s="307"/>
      <c r="AL132" s="307"/>
      <c r="AM132" s="307"/>
      <c r="AN132" s="307"/>
      <c r="AO132" s="307"/>
      <c r="AP132" s="265"/>
      <c r="AQ132" s="259" t="e">
        <f t="shared" si="14"/>
        <v>#REF!</v>
      </c>
      <c r="AR132" s="248" t="e">
        <f>+AQ132-#REF!</f>
        <v>#REF!</v>
      </c>
    </row>
    <row r="133" spans="1:44" s="266" customFormat="1" ht="30.75" customHeight="1">
      <c r="A133" s="269">
        <f t="shared" si="20"/>
        <v>12</v>
      </c>
      <c r="B133" s="269">
        <f t="shared" si="20"/>
        <v>12</v>
      </c>
      <c r="C133" s="272" t="s">
        <v>451</v>
      </c>
      <c r="D133" s="307" t="e">
        <f t="shared" si="15"/>
        <v>#REF!</v>
      </c>
      <c r="E133" s="307" t="e">
        <f>+#REF!</f>
        <v>#REF!</v>
      </c>
      <c r="F133" s="307" t="e">
        <f>+#REF!</f>
        <v>#REF!</v>
      </c>
      <c r="G133" s="307" t="e">
        <f t="shared" si="18"/>
        <v>#REF!</v>
      </c>
      <c r="H133" s="307" t="e">
        <f>+#REF!</f>
        <v>#REF!</v>
      </c>
      <c r="I133" s="307" t="e">
        <f>+#REF!</f>
        <v>#REF!</v>
      </c>
      <c r="J133" s="307" t="e">
        <f>+#REF!</f>
        <v>#REF!</v>
      </c>
      <c r="K133" s="307" t="e">
        <f>+#REF!</f>
        <v>#REF!</v>
      </c>
      <c r="L133" s="307" t="e">
        <f>+#REF!</f>
        <v>#REF!</v>
      </c>
      <c r="M133" s="307" t="e">
        <f>+#REF!</f>
        <v>#REF!</v>
      </c>
      <c r="N133" s="307" t="e">
        <f>+#REF!</f>
        <v>#REF!</v>
      </c>
      <c r="O133" s="307" t="e">
        <f>+#REF!</f>
        <v>#REF!</v>
      </c>
      <c r="P133" s="307" t="e">
        <f>+#REF!</f>
        <v>#REF!</v>
      </c>
      <c r="Q133" s="307" t="e">
        <f>+#REF!</f>
        <v>#REF!</v>
      </c>
      <c r="R133" s="307" t="e">
        <f>+#REF!</f>
        <v>#REF!</v>
      </c>
      <c r="S133" s="307" t="e">
        <f>+#REF!</f>
        <v>#REF!</v>
      </c>
      <c r="T133" s="307" t="e">
        <f>+#REF!</f>
        <v>#REF!</v>
      </c>
      <c r="U133" s="307" t="e">
        <f>+#REF!</f>
        <v>#REF!</v>
      </c>
      <c r="V133" s="307" t="e">
        <f>+#REF!</f>
        <v>#REF!</v>
      </c>
      <c r="W133" s="307" t="e">
        <f>+#REF!</f>
        <v>#REF!</v>
      </c>
      <c r="X133" s="307" t="e">
        <f t="shared" si="16"/>
        <v>#REF!</v>
      </c>
      <c r="Y133" s="307">
        <f>+'PL2. Tổng hợp SL cấp Remdesivir'!C27</f>
        <v>1200</v>
      </c>
      <c r="Z133" s="307" t="e">
        <f>+#REF!</f>
        <v>#REF!</v>
      </c>
      <c r="AA133" s="307" t="e">
        <f>+#REF!</f>
        <v>#REF!</v>
      </c>
      <c r="AB133" s="307" t="e">
        <f>+#REF!</f>
        <v>#REF!</v>
      </c>
      <c r="AC133" s="307" t="e">
        <f t="shared" si="19"/>
        <v>#REF!</v>
      </c>
      <c r="AD133" s="307" t="e">
        <f>+#REF!</f>
        <v>#REF!</v>
      </c>
      <c r="AE133" s="307" t="e">
        <f>+#REF!</f>
        <v>#REF!</v>
      </c>
      <c r="AF133" s="307" t="e">
        <f>+#REF!</f>
        <v>#REF!</v>
      </c>
      <c r="AG133" s="307" t="e">
        <f>+#REF!</f>
        <v>#REF!</v>
      </c>
      <c r="AH133" s="307" t="e">
        <f>+#REF!</f>
        <v>#REF!</v>
      </c>
      <c r="AI133" s="307"/>
      <c r="AJ133" s="307"/>
      <c r="AK133" s="307"/>
      <c r="AL133" s="307"/>
      <c r="AM133" s="307"/>
      <c r="AN133" s="307"/>
      <c r="AO133" s="307"/>
      <c r="AP133" s="265"/>
      <c r="AQ133" s="259" t="e">
        <f t="shared" si="14"/>
        <v>#REF!</v>
      </c>
      <c r="AR133" s="248" t="e">
        <f>+AQ133-#REF!</f>
        <v>#REF!</v>
      </c>
    </row>
    <row r="134" spans="1:44" s="266" customFormat="1" ht="30.75" customHeight="1">
      <c r="A134" s="269">
        <f t="shared" si="20"/>
        <v>13</v>
      </c>
      <c r="B134" s="269">
        <f t="shared" si="20"/>
        <v>13</v>
      </c>
      <c r="C134" s="264" t="s">
        <v>459</v>
      </c>
      <c r="D134" s="307" t="e">
        <f t="shared" si="15"/>
        <v>#REF!</v>
      </c>
      <c r="E134" s="307" t="e">
        <f>+#REF!</f>
        <v>#REF!</v>
      </c>
      <c r="F134" s="307" t="e">
        <f>+#REF!</f>
        <v>#REF!</v>
      </c>
      <c r="G134" s="307" t="e">
        <f t="shared" si="18"/>
        <v>#REF!</v>
      </c>
      <c r="H134" s="307" t="e">
        <f>+#REF!</f>
        <v>#REF!</v>
      </c>
      <c r="I134" s="307" t="e">
        <f>+#REF!</f>
        <v>#REF!</v>
      </c>
      <c r="J134" s="307" t="e">
        <f>+#REF!</f>
        <v>#REF!</v>
      </c>
      <c r="K134" s="307" t="e">
        <f>+#REF!</f>
        <v>#REF!</v>
      </c>
      <c r="L134" s="307" t="e">
        <f>+#REF!</f>
        <v>#REF!</v>
      </c>
      <c r="M134" s="307" t="e">
        <f>+#REF!</f>
        <v>#REF!</v>
      </c>
      <c r="N134" s="307" t="e">
        <f>+#REF!</f>
        <v>#REF!</v>
      </c>
      <c r="O134" s="307" t="e">
        <f>+#REF!</f>
        <v>#REF!</v>
      </c>
      <c r="P134" s="307" t="e">
        <f>+#REF!</f>
        <v>#REF!</v>
      </c>
      <c r="Q134" s="307" t="e">
        <f>+#REF!</f>
        <v>#REF!</v>
      </c>
      <c r="R134" s="307" t="e">
        <f>+#REF!</f>
        <v>#REF!</v>
      </c>
      <c r="S134" s="307" t="e">
        <f>+#REF!</f>
        <v>#REF!</v>
      </c>
      <c r="T134" s="307" t="e">
        <f>+#REF!</f>
        <v>#REF!</v>
      </c>
      <c r="U134" s="307" t="e">
        <f>+#REF!</f>
        <v>#REF!</v>
      </c>
      <c r="V134" s="307" t="e">
        <f>+#REF!</f>
        <v>#REF!</v>
      </c>
      <c r="W134" s="307" t="e">
        <f>+#REF!</f>
        <v>#REF!</v>
      </c>
      <c r="X134" s="307" t="e">
        <f t="shared" si="16"/>
        <v>#REF!</v>
      </c>
      <c r="Y134" s="307"/>
      <c r="Z134" s="307" t="e">
        <f>+#REF!</f>
        <v>#REF!</v>
      </c>
      <c r="AA134" s="307" t="e">
        <f>+#REF!</f>
        <v>#REF!</v>
      </c>
      <c r="AB134" s="307" t="e">
        <f>+#REF!</f>
        <v>#REF!</v>
      </c>
      <c r="AC134" s="307" t="e">
        <f t="shared" si="19"/>
        <v>#REF!</v>
      </c>
      <c r="AD134" s="307" t="e">
        <f>+#REF!</f>
        <v>#REF!</v>
      </c>
      <c r="AE134" s="307" t="e">
        <f>+#REF!</f>
        <v>#REF!</v>
      </c>
      <c r="AF134" s="307" t="e">
        <f>+#REF!</f>
        <v>#REF!</v>
      </c>
      <c r="AG134" s="307" t="e">
        <f>+#REF!</f>
        <v>#REF!</v>
      </c>
      <c r="AH134" s="307" t="e">
        <f>+#REF!</f>
        <v>#REF!</v>
      </c>
      <c r="AI134" s="307"/>
      <c r="AJ134" s="307"/>
      <c r="AK134" s="307"/>
      <c r="AL134" s="307"/>
      <c r="AM134" s="307"/>
      <c r="AN134" s="307"/>
      <c r="AO134" s="307"/>
      <c r="AP134" s="265"/>
      <c r="AQ134" s="259" t="e">
        <f t="shared" si="14"/>
        <v>#REF!</v>
      </c>
      <c r="AR134" s="248" t="e">
        <f>+AQ134-#REF!</f>
        <v>#REF!</v>
      </c>
    </row>
    <row r="135" spans="1:44" s="266" customFormat="1" ht="30.75" customHeight="1">
      <c r="A135" s="269">
        <f t="shared" si="20"/>
        <v>14</v>
      </c>
      <c r="B135" s="269">
        <f t="shared" si="20"/>
        <v>14</v>
      </c>
      <c r="C135" s="264" t="s">
        <v>467</v>
      </c>
      <c r="D135" s="307" t="e">
        <f t="shared" si="15"/>
        <v>#REF!</v>
      </c>
      <c r="E135" s="307" t="e">
        <f>+#REF!</f>
        <v>#REF!</v>
      </c>
      <c r="F135" s="307" t="e">
        <f>+#REF!</f>
        <v>#REF!</v>
      </c>
      <c r="G135" s="307" t="e">
        <f t="shared" si="18"/>
        <v>#REF!</v>
      </c>
      <c r="H135" s="307" t="e">
        <f>+#REF!</f>
        <v>#REF!</v>
      </c>
      <c r="I135" s="307" t="e">
        <f>+#REF!</f>
        <v>#REF!</v>
      </c>
      <c r="J135" s="307" t="e">
        <f>+#REF!</f>
        <v>#REF!</v>
      </c>
      <c r="K135" s="307" t="e">
        <f>+#REF!</f>
        <v>#REF!</v>
      </c>
      <c r="L135" s="307" t="e">
        <f>+#REF!</f>
        <v>#REF!</v>
      </c>
      <c r="M135" s="307" t="e">
        <f>+#REF!</f>
        <v>#REF!</v>
      </c>
      <c r="N135" s="307" t="e">
        <f>+#REF!</f>
        <v>#REF!</v>
      </c>
      <c r="O135" s="307" t="e">
        <f>+#REF!</f>
        <v>#REF!</v>
      </c>
      <c r="P135" s="307" t="e">
        <f>+#REF!</f>
        <v>#REF!</v>
      </c>
      <c r="Q135" s="307" t="e">
        <f>+#REF!</f>
        <v>#REF!</v>
      </c>
      <c r="R135" s="307" t="e">
        <f>+#REF!</f>
        <v>#REF!</v>
      </c>
      <c r="S135" s="307" t="e">
        <f>+#REF!</f>
        <v>#REF!</v>
      </c>
      <c r="T135" s="307" t="e">
        <f>+#REF!</f>
        <v>#REF!</v>
      </c>
      <c r="U135" s="307" t="e">
        <f>+#REF!</f>
        <v>#REF!</v>
      </c>
      <c r="V135" s="307" t="e">
        <f>+#REF!</f>
        <v>#REF!</v>
      </c>
      <c r="W135" s="307" t="e">
        <f>+#REF!</f>
        <v>#REF!</v>
      </c>
      <c r="X135" s="307" t="e">
        <f t="shared" si="16"/>
        <v>#REF!</v>
      </c>
      <c r="Y135" s="307">
        <f>+'PL2. Tổng hợp SL cấp Remdesivir'!C21</f>
        <v>3800</v>
      </c>
      <c r="Z135" s="307" t="e">
        <f>+#REF!</f>
        <v>#REF!</v>
      </c>
      <c r="AA135" s="307" t="e">
        <f>+#REF!</f>
        <v>#REF!</v>
      </c>
      <c r="AB135" s="307" t="e">
        <f>+#REF!</f>
        <v>#REF!</v>
      </c>
      <c r="AC135" s="307" t="e">
        <f t="shared" si="19"/>
        <v>#REF!</v>
      </c>
      <c r="AD135" s="307" t="e">
        <f>+#REF!</f>
        <v>#REF!</v>
      </c>
      <c r="AE135" s="307" t="e">
        <f>+#REF!</f>
        <v>#REF!</v>
      </c>
      <c r="AF135" s="307" t="e">
        <f>+#REF!</f>
        <v>#REF!</v>
      </c>
      <c r="AG135" s="307" t="e">
        <f>+#REF!</f>
        <v>#REF!</v>
      </c>
      <c r="AH135" s="307" t="e">
        <f>+#REF!</f>
        <v>#REF!</v>
      </c>
      <c r="AI135" s="307"/>
      <c r="AJ135" s="307"/>
      <c r="AK135" s="307"/>
      <c r="AL135" s="307"/>
      <c r="AM135" s="307"/>
      <c r="AN135" s="307"/>
      <c r="AO135" s="307"/>
      <c r="AP135" s="265"/>
      <c r="AQ135" s="259" t="e">
        <f t="shared" si="14"/>
        <v>#REF!</v>
      </c>
      <c r="AR135" s="248" t="e">
        <f>+AQ135-#REF!</f>
        <v>#REF!</v>
      </c>
    </row>
    <row r="136" spans="1:44" s="266" customFormat="1" ht="30.75" customHeight="1">
      <c r="A136" s="269">
        <f t="shared" si="20"/>
        <v>15</v>
      </c>
      <c r="B136" s="269">
        <f t="shared" si="20"/>
        <v>15</v>
      </c>
      <c r="C136" s="264" t="s">
        <v>890</v>
      </c>
      <c r="D136" s="307" t="e">
        <f t="shared" si="15"/>
        <v>#REF!</v>
      </c>
      <c r="E136" s="307" t="e">
        <f>+#REF!</f>
        <v>#REF!</v>
      </c>
      <c r="F136" s="307" t="e">
        <f>+#REF!</f>
        <v>#REF!</v>
      </c>
      <c r="G136" s="307" t="e">
        <f t="shared" si="18"/>
        <v>#REF!</v>
      </c>
      <c r="H136" s="307" t="e">
        <f>+#REF!</f>
        <v>#REF!</v>
      </c>
      <c r="I136" s="307" t="e">
        <f>+#REF!</f>
        <v>#REF!</v>
      </c>
      <c r="J136" s="307" t="e">
        <f>+#REF!</f>
        <v>#REF!</v>
      </c>
      <c r="K136" s="307" t="e">
        <f>+#REF!</f>
        <v>#REF!</v>
      </c>
      <c r="L136" s="307" t="e">
        <f>+#REF!</f>
        <v>#REF!</v>
      </c>
      <c r="M136" s="307" t="e">
        <f>+#REF!</f>
        <v>#REF!</v>
      </c>
      <c r="N136" s="307" t="e">
        <f>+#REF!</f>
        <v>#REF!</v>
      </c>
      <c r="O136" s="307" t="e">
        <f>+#REF!</f>
        <v>#REF!</v>
      </c>
      <c r="P136" s="307" t="e">
        <f>+#REF!</f>
        <v>#REF!</v>
      </c>
      <c r="Q136" s="307" t="e">
        <f>+#REF!</f>
        <v>#REF!</v>
      </c>
      <c r="R136" s="307" t="e">
        <f>+#REF!</f>
        <v>#REF!</v>
      </c>
      <c r="S136" s="307" t="e">
        <f>+#REF!</f>
        <v>#REF!</v>
      </c>
      <c r="T136" s="307" t="e">
        <f>+#REF!</f>
        <v>#REF!</v>
      </c>
      <c r="U136" s="307" t="e">
        <f>+#REF!</f>
        <v>#REF!</v>
      </c>
      <c r="V136" s="307" t="e">
        <f>+#REF!</f>
        <v>#REF!</v>
      </c>
      <c r="W136" s="307" t="e">
        <f>+#REF!</f>
        <v>#REF!</v>
      </c>
      <c r="X136" s="307" t="e">
        <f t="shared" si="16"/>
        <v>#REF!</v>
      </c>
      <c r="Y136" s="307">
        <f>+'PL2. Tổng hợp SL cấp Remdesivir'!C28</f>
        <v>2052</v>
      </c>
      <c r="Z136" s="307" t="e">
        <f>+#REF!</f>
        <v>#REF!</v>
      </c>
      <c r="AA136" s="307" t="e">
        <f>+#REF!</f>
        <v>#REF!</v>
      </c>
      <c r="AB136" s="307" t="e">
        <f>+#REF!</f>
        <v>#REF!</v>
      </c>
      <c r="AC136" s="307" t="e">
        <f t="shared" si="19"/>
        <v>#REF!</v>
      </c>
      <c r="AD136" s="307" t="e">
        <f>+#REF!</f>
        <v>#REF!</v>
      </c>
      <c r="AE136" s="307" t="e">
        <f>+#REF!</f>
        <v>#REF!</v>
      </c>
      <c r="AF136" s="307" t="e">
        <f>+#REF!</f>
        <v>#REF!</v>
      </c>
      <c r="AG136" s="307" t="e">
        <f>+#REF!</f>
        <v>#REF!</v>
      </c>
      <c r="AH136" s="307" t="e">
        <f>+#REF!</f>
        <v>#REF!</v>
      </c>
      <c r="AI136" s="307"/>
      <c r="AJ136" s="307"/>
      <c r="AK136" s="307"/>
      <c r="AL136" s="307"/>
      <c r="AM136" s="307"/>
      <c r="AN136" s="307"/>
      <c r="AO136" s="307"/>
      <c r="AP136" s="265"/>
      <c r="AQ136" s="259" t="e">
        <f t="shared" si="14"/>
        <v>#REF!</v>
      </c>
      <c r="AR136" s="248" t="e">
        <f>+AQ136-#REF!</f>
        <v>#REF!</v>
      </c>
    </row>
    <row r="137" spans="1:44" s="266" customFormat="1" ht="41.25" customHeight="1">
      <c r="A137" s="269">
        <f t="shared" si="20"/>
        <v>16</v>
      </c>
      <c r="B137" s="269">
        <f t="shared" si="20"/>
        <v>16</v>
      </c>
      <c r="C137" s="264" t="s">
        <v>891</v>
      </c>
      <c r="D137" s="307" t="e">
        <f t="shared" si="15"/>
        <v>#REF!</v>
      </c>
      <c r="E137" s="307" t="e">
        <f>+#REF!</f>
        <v>#REF!</v>
      </c>
      <c r="F137" s="307" t="e">
        <f>+#REF!</f>
        <v>#REF!</v>
      </c>
      <c r="G137" s="307" t="e">
        <f t="shared" si="18"/>
        <v>#REF!</v>
      </c>
      <c r="H137" s="307" t="e">
        <f>+#REF!</f>
        <v>#REF!</v>
      </c>
      <c r="I137" s="307" t="e">
        <f>+#REF!</f>
        <v>#REF!</v>
      </c>
      <c r="J137" s="307" t="e">
        <f>+#REF!</f>
        <v>#REF!</v>
      </c>
      <c r="K137" s="307" t="e">
        <f>+#REF!</f>
        <v>#REF!</v>
      </c>
      <c r="L137" s="307" t="e">
        <f>+#REF!</f>
        <v>#REF!</v>
      </c>
      <c r="M137" s="307" t="e">
        <f>+#REF!</f>
        <v>#REF!</v>
      </c>
      <c r="N137" s="307" t="e">
        <f>+#REF!</f>
        <v>#REF!</v>
      </c>
      <c r="O137" s="307" t="e">
        <f>+#REF!</f>
        <v>#REF!</v>
      </c>
      <c r="P137" s="307" t="e">
        <f>+#REF!</f>
        <v>#REF!</v>
      </c>
      <c r="Q137" s="307" t="e">
        <f>+#REF!</f>
        <v>#REF!</v>
      </c>
      <c r="R137" s="307" t="e">
        <f>+#REF!</f>
        <v>#REF!</v>
      </c>
      <c r="S137" s="307" t="e">
        <f>+#REF!</f>
        <v>#REF!</v>
      </c>
      <c r="T137" s="307" t="e">
        <f>+#REF!</f>
        <v>#REF!</v>
      </c>
      <c r="U137" s="307" t="e">
        <f>+#REF!</f>
        <v>#REF!</v>
      </c>
      <c r="V137" s="307" t="e">
        <f>+#REF!</f>
        <v>#REF!</v>
      </c>
      <c r="W137" s="307" t="e">
        <f>+#REF!</f>
        <v>#REF!</v>
      </c>
      <c r="X137" s="307" t="e">
        <f t="shared" si="16"/>
        <v>#REF!</v>
      </c>
      <c r="Y137" s="307"/>
      <c r="Z137" s="307" t="e">
        <f>+#REF!</f>
        <v>#REF!</v>
      </c>
      <c r="AA137" s="307" t="e">
        <f>+#REF!</f>
        <v>#REF!</v>
      </c>
      <c r="AB137" s="307" t="e">
        <f>+#REF!</f>
        <v>#REF!</v>
      </c>
      <c r="AC137" s="307" t="e">
        <f t="shared" si="19"/>
        <v>#REF!</v>
      </c>
      <c r="AD137" s="307" t="e">
        <f>+#REF!</f>
        <v>#REF!</v>
      </c>
      <c r="AE137" s="307" t="e">
        <f>+#REF!</f>
        <v>#REF!</v>
      </c>
      <c r="AF137" s="307" t="e">
        <f>+#REF!</f>
        <v>#REF!</v>
      </c>
      <c r="AG137" s="307" t="e">
        <f>+#REF!</f>
        <v>#REF!</v>
      </c>
      <c r="AH137" s="307" t="e">
        <f>+#REF!</f>
        <v>#REF!</v>
      </c>
      <c r="AI137" s="307"/>
      <c r="AJ137" s="307"/>
      <c r="AK137" s="307"/>
      <c r="AL137" s="307"/>
      <c r="AM137" s="307"/>
      <c r="AN137" s="307"/>
      <c r="AO137" s="307"/>
      <c r="AP137" s="265"/>
      <c r="AQ137" s="259" t="e">
        <f t="shared" si="14"/>
        <v>#REF!</v>
      </c>
      <c r="AR137" s="248" t="e">
        <f>+AQ137-#REF!</f>
        <v>#REF!</v>
      </c>
    </row>
    <row r="138" spans="1:44" s="266" customFormat="1" ht="30.75" customHeight="1">
      <c r="A138" s="269">
        <f t="shared" si="20"/>
        <v>17</v>
      </c>
      <c r="B138" s="269">
        <f t="shared" si="20"/>
        <v>17</v>
      </c>
      <c r="C138" s="264" t="s">
        <v>458</v>
      </c>
      <c r="D138" s="307" t="e">
        <f t="shared" si="15"/>
        <v>#REF!</v>
      </c>
      <c r="E138" s="307" t="e">
        <f>+#REF!</f>
        <v>#REF!</v>
      </c>
      <c r="F138" s="307" t="e">
        <f>+#REF!</f>
        <v>#REF!</v>
      </c>
      <c r="G138" s="307" t="e">
        <f t="shared" si="18"/>
        <v>#REF!</v>
      </c>
      <c r="H138" s="307" t="e">
        <f>+#REF!</f>
        <v>#REF!</v>
      </c>
      <c r="I138" s="307" t="e">
        <f>+#REF!</f>
        <v>#REF!</v>
      </c>
      <c r="J138" s="307" t="e">
        <f>+#REF!</f>
        <v>#REF!</v>
      </c>
      <c r="K138" s="307" t="e">
        <f>+#REF!</f>
        <v>#REF!</v>
      </c>
      <c r="L138" s="307" t="e">
        <f>+#REF!</f>
        <v>#REF!</v>
      </c>
      <c r="M138" s="307" t="e">
        <f>+#REF!</f>
        <v>#REF!</v>
      </c>
      <c r="N138" s="307" t="e">
        <f>+#REF!</f>
        <v>#REF!</v>
      </c>
      <c r="O138" s="307" t="e">
        <f>+#REF!</f>
        <v>#REF!</v>
      </c>
      <c r="P138" s="307" t="e">
        <f>+#REF!</f>
        <v>#REF!</v>
      </c>
      <c r="Q138" s="307" t="e">
        <f>+#REF!</f>
        <v>#REF!</v>
      </c>
      <c r="R138" s="307" t="e">
        <f>+#REF!</f>
        <v>#REF!</v>
      </c>
      <c r="S138" s="307" t="e">
        <f>+#REF!</f>
        <v>#REF!</v>
      </c>
      <c r="T138" s="307" t="e">
        <f>+#REF!</f>
        <v>#REF!</v>
      </c>
      <c r="U138" s="307" t="e">
        <f>+#REF!</f>
        <v>#REF!</v>
      </c>
      <c r="V138" s="307" t="e">
        <f>+#REF!</f>
        <v>#REF!</v>
      </c>
      <c r="W138" s="307" t="e">
        <f>+#REF!</f>
        <v>#REF!</v>
      </c>
      <c r="X138" s="307" t="e">
        <f t="shared" si="16"/>
        <v>#REF!</v>
      </c>
      <c r="Y138" s="307"/>
      <c r="Z138" s="307" t="e">
        <f>+#REF!</f>
        <v>#REF!</v>
      </c>
      <c r="AA138" s="307" t="e">
        <f>+#REF!</f>
        <v>#REF!</v>
      </c>
      <c r="AB138" s="307" t="e">
        <f>+#REF!</f>
        <v>#REF!</v>
      </c>
      <c r="AC138" s="307" t="e">
        <f t="shared" si="19"/>
        <v>#REF!</v>
      </c>
      <c r="AD138" s="307" t="e">
        <f>+#REF!</f>
        <v>#REF!</v>
      </c>
      <c r="AE138" s="307" t="e">
        <f>+#REF!</f>
        <v>#REF!</v>
      </c>
      <c r="AF138" s="307" t="e">
        <f>+#REF!</f>
        <v>#REF!</v>
      </c>
      <c r="AG138" s="307" t="e">
        <f>+#REF!</f>
        <v>#REF!</v>
      </c>
      <c r="AH138" s="307" t="e">
        <f>+#REF!</f>
        <v>#REF!</v>
      </c>
      <c r="AI138" s="307"/>
      <c r="AJ138" s="307"/>
      <c r="AK138" s="307"/>
      <c r="AL138" s="307"/>
      <c r="AM138" s="307"/>
      <c r="AN138" s="307"/>
      <c r="AO138" s="307"/>
      <c r="AP138" s="265"/>
      <c r="AQ138" s="259" t="e">
        <f t="shared" si="14"/>
        <v>#REF!</v>
      </c>
      <c r="AR138" s="248" t="e">
        <f>+AQ138-#REF!</f>
        <v>#REF!</v>
      </c>
    </row>
    <row r="139" spans="1:44" s="266" customFormat="1" ht="30.75" customHeight="1">
      <c r="A139" s="269">
        <f t="shared" si="20"/>
        <v>18</v>
      </c>
      <c r="B139" s="269">
        <f t="shared" si="20"/>
        <v>18</v>
      </c>
      <c r="C139" s="264" t="s">
        <v>694</v>
      </c>
      <c r="D139" s="307" t="e">
        <f t="shared" si="15"/>
        <v>#REF!</v>
      </c>
      <c r="E139" s="307" t="e">
        <f>+#REF!</f>
        <v>#REF!</v>
      </c>
      <c r="F139" s="307" t="e">
        <f>+#REF!</f>
        <v>#REF!</v>
      </c>
      <c r="G139" s="307" t="e">
        <f t="shared" si="18"/>
        <v>#REF!</v>
      </c>
      <c r="H139" s="307" t="e">
        <f>+#REF!</f>
        <v>#REF!</v>
      </c>
      <c r="I139" s="307" t="e">
        <f>+#REF!</f>
        <v>#REF!</v>
      </c>
      <c r="J139" s="307" t="e">
        <f>+#REF!</f>
        <v>#REF!</v>
      </c>
      <c r="K139" s="307" t="e">
        <f>+#REF!</f>
        <v>#REF!</v>
      </c>
      <c r="L139" s="307" t="e">
        <f>+#REF!</f>
        <v>#REF!</v>
      </c>
      <c r="M139" s="307" t="e">
        <f>+#REF!</f>
        <v>#REF!</v>
      </c>
      <c r="N139" s="307" t="e">
        <f>+#REF!</f>
        <v>#REF!</v>
      </c>
      <c r="O139" s="307" t="e">
        <f>+#REF!</f>
        <v>#REF!</v>
      </c>
      <c r="P139" s="307" t="e">
        <f>+#REF!</f>
        <v>#REF!</v>
      </c>
      <c r="Q139" s="307" t="e">
        <f>+#REF!</f>
        <v>#REF!</v>
      </c>
      <c r="R139" s="307" t="e">
        <f>+#REF!</f>
        <v>#REF!</v>
      </c>
      <c r="S139" s="307" t="e">
        <f>+#REF!</f>
        <v>#REF!</v>
      </c>
      <c r="T139" s="307" t="e">
        <f>+#REF!</f>
        <v>#REF!</v>
      </c>
      <c r="U139" s="307" t="e">
        <f>+#REF!</f>
        <v>#REF!</v>
      </c>
      <c r="V139" s="307" t="e">
        <f>+#REF!</f>
        <v>#REF!</v>
      </c>
      <c r="W139" s="307" t="e">
        <f>+#REF!</f>
        <v>#REF!</v>
      </c>
      <c r="X139" s="307" t="e">
        <f t="shared" si="16"/>
        <v>#REF!</v>
      </c>
      <c r="Y139" s="307">
        <f>+'PL2. Tổng hợp SL cấp Remdesivir'!C23</f>
        <v>1512</v>
      </c>
      <c r="Z139" s="307" t="e">
        <f>+#REF!</f>
        <v>#REF!</v>
      </c>
      <c r="AA139" s="307" t="e">
        <f>+#REF!</f>
        <v>#REF!</v>
      </c>
      <c r="AB139" s="307">
        <f>+'PL1. Tổng hợp SL cấp kháng thể'!C23</f>
        <v>30</v>
      </c>
      <c r="AC139" s="307" t="e">
        <f t="shared" si="19"/>
        <v>#REF!</v>
      </c>
      <c r="AD139" s="307" t="e">
        <f>+#REF!</f>
        <v>#REF!</v>
      </c>
      <c r="AE139" s="307" t="e">
        <f>+#REF!</f>
        <v>#REF!</v>
      </c>
      <c r="AF139" s="307" t="e">
        <f>+#REF!</f>
        <v>#REF!</v>
      </c>
      <c r="AG139" s="307" t="e">
        <f>+#REF!</f>
        <v>#REF!</v>
      </c>
      <c r="AH139" s="307" t="e">
        <f>+#REF!</f>
        <v>#REF!</v>
      </c>
      <c r="AI139" s="307"/>
      <c r="AJ139" s="307"/>
      <c r="AK139" s="307"/>
      <c r="AL139" s="307"/>
      <c r="AM139" s="307"/>
      <c r="AN139" s="307"/>
      <c r="AO139" s="307"/>
      <c r="AP139" s="265"/>
      <c r="AQ139" s="259" t="e">
        <f t="shared" si="14"/>
        <v>#REF!</v>
      </c>
      <c r="AR139" s="248" t="e">
        <f>+AQ139-#REF!</f>
        <v>#REF!</v>
      </c>
    </row>
    <row r="140" spans="1:44" s="266" customFormat="1" ht="30.75" customHeight="1">
      <c r="A140" s="269">
        <f t="shared" si="20"/>
        <v>19</v>
      </c>
      <c r="B140" s="269">
        <f t="shared" si="20"/>
        <v>19</v>
      </c>
      <c r="C140" s="264" t="s">
        <v>695</v>
      </c>
      <c r="D140" s="307" t="e">
        <f t="shared" si="15"/>
        <v>#REF!</v>
      </c>
      <c r="E140" s="307" t="e">
        <f>+#REF!</f>
        <v>#REF!</v>
      </c>
      <c r="F140" s="307" t="e">
        <f>+#REF!</f>
        <v>#REF!</v>
      </c>
      <c r="G140" s="307" t="e">
        <f t="shared" si="18"/>
        <v>#REF!</v>
      </c>
      <c r="H140" s="307" t="e">
        <f>+#REF!</f>
        <v>#REF!</v>
      </c>
      <c r="I140" s="307" t="e">
        <f>+#REF!</f>
        <v>#REF!</v>
      </c>
      <c r="J140" s="307" t="e">
        <f>+#REF!</f>
        <v>#REF!</v>
      </c>
      <c r="K140" s="307" t="e">
        <f>+#REF!</f>
        <v>#REF!</v>
      </c>
      <c r="L140" s="307" t="e">
        <f>+#REF!</f>
        <v>#REF!</v>
      </c>
      <c r="M140" s="307" t="e">
        <f>+#REF!</f>
        <v>#REF!</v>
      </c>
      <c r="N140" s="307" t="e">
        <f>+#REF!</f>
        <v>#REF!</v>
      </c>
      <c r="O140" s="307" t="e">
        <f>+#REF!</f>
        <v>#REF!</v>
      </c>
      <c r="P140" s="307" t="e">
        <f>+#REF!</f>
        <v>#REF!</v>
      </c>
      <c r="Q140" s="307" t="e">
        <f>+#REF!</f>
        <v>#REF!</v>
      </c>
      <c r="R140" s="307" t="e">
        <f>+#REF!</f>
        <v>#REF!</v>
      </c>
      <c r="S140" s="307" t="e">
        <f>+#REF!</f>
        <v>#REF!</v>
      </c>
      <c r="T140" s="307" t="e">
        <f>+#REF!</f>
        <v>#REF!</v>
      </c>
      <c r="U140" s="307" t="e">
        <f>+#REF!</f>
        <v>#REF!</v>
      </c>
      <c r="V140" s="307" t="e">
        <f>+#REF!</f>
        <v>#REF!</v>
      </c>
      <c r="W140" s="307" t="e">
        <f>+#REF!</f>
        <v>#REF!</v>
      </c>
      <c r="X140" s="307" t="e">
        <f t="shared" si="16"/>
        <v>#REF!</v>
      </c>
      <c r="Y140" s="307">
        <f>+'PL2. Tổng hợp SL cấp Remdesivir'!C26</f>
        <v>550</v>
      </c>
      <c r="Z140" s="307" t="e">
        <f>+#REF!</f>
        <v>#REF!</v>
      </c>
      <c r="AA140" s="307" t="e">
        <f>+#REF!</f>
        <v>#REF!</v>
      </c>
      <c r="AB140" s="307" t="e">
        <f>+#REF!</f>
        <v>#REF!</v>
      </c>
      <c r="AC140" s="307" t="e">
        <f t="shared" si="19"/>
        <v>#REF!</v>
      </c>
      <c r="AD140" s="307" t="e">
        <f>+#REF!</f>
        <v>#REF!</v>
      </c>
      <c r="AE140" s="307" t="e">
        <f>+#REF!</f>
        <v>#REF!</v>
      </c>
      <c r="AF140" s="307" t="e">
        <f>+#REF!</f>
        <v>#REF!</v>
      </c>
      <c r="AG140" s="307" t="e">
        <f>+#REF!</f>
        <v>#REF!</v>
      </c>
      <c r="AH140" s="307" t="e">
        <f>+#REF!</f>
        <v>#REF!</v>
      </c>
      <c r="AI140" s="307"/>
      <c r="AJ140" s="307"/>
      <c r="AK140" s="307"/>
      <c r="AL140" s="307"/>
      <c r="AM140" s="307"/>
      <c r="AN140" s="307"/>
      <c r="AO140" s="307"/>
      <c r="AP140" s="265"/>
      <c r="AQ140" s="259" t="e">
        <f t="shared" ref="AQ140:AQ203" si="21">SUM(D140:AN140)-D140-G140-X140-AC140</f>
        <v>#REF!</v>
      </c>
      <c r="AR140" s="248" t="e">
        <f>+AQ140-#REF!</f>
        <v>#REF!</v>
      </c>
    </row>
    <row r="141" spans="1:44" ht="30.75" customHeight="1">
      <c r="A141" s="269">
        <f t="shared" si="20"/>
        <v>20</v>
      </c>
      <c r="B141" s="269">
        <f t="shared" si="20"/>
        <v>20</v>
      </c>
      <c r="C141" s="264" t="s">
        <v>892</v>
      </c>
      <c r="D141" s="307" t="e">
        <f t="shared" ref="D141:D204" si="22">SUM(E141:F141)</f>
        <v>#REF!</v>
      </c>
      <c r="E141" s="307" t="e">
        <f>+#REF!</f>
        <v>#REF!</v>
      </c>
      <c r="F141" s="307" t="e">
        <f>+#REF!</f>
        <v>#REF!</v>
      </c>
      <c r="G141" s="307" t="e">
        <f t="shared" si="18"/>
        <v>#REF!</v>
      </c>
      <c r="H141" s="307" t="e">
        <f>+#REF!</f>
        <v>#REF!</v>
      </c>
      <c r="I141" s="307" t="e">
        <f>+#REF!</f>
        <v>#REF!</v>
      </c>
      <c r="J141" s="307" t="e">
        <f>+#REF!</f>
        <v>#REF!</v>
      </c>
      <c r="K141" s="307" t="e">
        <f>+#REF!</f>
        <v>#REF!</v>
      </c>
      <c r="L141" s="307" t="e">
        <f>+#REF!</f>
        <v>#REF!</v>
      </c>
      <c r="M141" s="307" t="e">
        <f>+#REF!</f>
        <v>#REF!</v>
      </c>
      <c r="N141" s="307" t="e">
        <f>+#REF!</f>
        <v>#REF!</v>
      </c>
      <c r="O141" s="307" t="e">
        <f>+#REF!</f>
        <v>#REF!</v>
      </c>
      <c r="P141" s="307" t="e">
        <f>+#REF!</f>
        <v>#REF!</v>
      </c>
      <c r="Q141" s="307" t="e">
        <f>+#REF!</f>
        <v>#REF!</v>
      </c>
      <c r="R141" s="307" t="e">
        <f>+#REF!</f>
        <v>#REF!</v>
      </c>
      <c r="S141" s="307" t="e">
        <f>+#REF!</f>
        <v>#REF!</v>
      </c>
      <c r="T141" s="307" t="e">
        <f>+#REF!</f>
        <v>#REF!</v>
      </c>
      <c r="U141" s="307" t="e">
        <f>+#REF!</f>
        <v>#REF!</v>
      </c>
      <c r="V141" s="307" t="e">
        <f>+#REF!</f>
        <v>#REF!</v>
      </c>
      <c r="W141" s="307" t="e">
        <f>+#REF!</f>
        <v>#REF!</v>
      </c>
      <c r="X141" s="307" t="e">
        <f t="shared" si="16"/>
        <v>#REF!</v>
      </c>
      <c r="Y141" s="307"/>
      <c r="Z141" s="307" t="e">
        <f>+#REF!</f>
        <v>#REF!</v>
      </c>
      <c r="AA141" s="307" t="e">
        <f>+#REF!</f>
        <v>#REF!</v>
      </c>
      <c r="AB141" s="307" t="e">
        <f>+#REF!</f>
        <v>#REF!</v>
      </c>
      <c r="AC141" s="307" t="e">
        <f t="shared" si="19"/>
        <v>#REF!</v>
      </c>
      <c r="AD141" s="307" t="e">
        <f>+#REF!</f>
        <v>#REF!</v>
      </c>
      <c r="AE141" s="307" t="e">
        <f>+#REF!</f>
        <v>#REF!</v>
      </c>
      <c r="AF141" s="307" t="e">
        <f>+#REF!</f>
        <v>#REF!</v>
      </c>
      <c r="AG141" s="307" t="e">
        <f>+#REF!</f>
        <v>#REF!</v>
      </c>
      <c r="AH141" s="307" t="e">
        <f>+#REF!</f>
        <v>#REF!</v>
      </c>
      <c r="AI141" s="307"/>
      <c r="AJ141" s="307"/>
      <c r="AK141" s="307"/>
      <c r="AL141" s="307"/>
      <c r="AM141" s="307"/>
      <c r="AN141" s="307"/>
      <c r="AO141" s="307"/>
      <c r="AP141" s="265"/>
      <c r="AQ141" s="259" t="e">
        <f t="shared" si="21"/>
        <v>#REF!</v>
      </c>
      <c r="AR141" s="248" t="e">
        <f>+AQ141-#REF!</f>
        <v>#REF!</v>
      </c>
    </row>
    <row r="142" spans="1:44" s="266" customFormat="1" ht="30.75" customHeight="1">
      <c r="A142" s="269">
        <f t="shared" si="20"/>
        <v>21</v>
      </c>
      <c r="B142" s="269">
        <f t="shared" si="20"/>
        <v>21</v>
      </c>
      <c r="C142" s="264" t="s">
        <v>893</v>
      </c>
      <c r="D142" s="307" t="e">
        <f t="shared" si="22"/>
        <v>#REF!</v>
      </c>
      <c r="E142" s="307" t="e">
        <f>+#REF!</f>
        <v>#REF!</v>
      </c>
      <c r="F142" s="307" t="e">
        <f>+#REF!</f>
        <v>#REF!</v>
      </c>
      <c r="G142" s="307" t="e">
        <f t="shared" si="18"/>
        <v>#REF!</v>
      </c>
      <c r="H142" s="307" t="e">
        <f>+#REF!</f>
        <v>#REF!</v>
      </c>
      <c r="I142" s="307" t="e">
        <f>+#REF!</f>
        <v>#REF!</v>
      </c>
      <c r="J142" s="307" t="e">
        <f>+#REF!</f>
        <v>#REF!</v>
      </c>
      <c r="K142" s="307" t="e">
        <f>+#REF!</f>
        <v>#REF!</v>
      </c>
      <c r="L142" s="307" t="e">
        <f>+#REF!</f>
        <v>#REF!</v>
      </c>
      <c r="M142" s="307" t="e">
        <f>+#REF!</f>
        <v>#REF!</v>
      </c>
      <c r="N142" s="307" t="e">
        <f>+#REF!</f>
        <v>#REF!</v>
      </c>
      <c r="O142" s="307" t="e">
        <f>+#REF!</f>
        <v>#REF!</v>
      </c>
      <c r="P142" s="307" t="e">
        <f>+#REF!</f>
        <v>#REF!</v>
      </c>
      <c r="Q142" s="307" t="e">
        <f>+#REF!</f>
        <v>#REF!</v>
      </c>
      <c r="R142" s="307" t="e">
        <f>+#REF!</f>
        <v>#REF!</v>
      </c>
      <c r="S142" s="307" t="e">
        <f>+#REF!</f>
        <v>#REF!</v>
      </c>
      <c r="T142" s="307" t="e">
        <f>+#REF!</f>
        <v>#REF!</v>
      </c>
      <c r="U142" s="307" t="e">
        <f>+#REF!</f>
        <v>#REF!</v>
      </c>
      <c r="V142" s="307" t="e">
        <f>+#REF!</f>
        <v>#REF!</v>
      </c>
      <c r="W142" s="307" t="e">
        <f>+#REF!</f>
        <v>#REF!</v>
      </c>
      <c r="X142" s="307" t="e">
        <f t="shared" ref="X142:X205" si="23">SUM(Y142:AB142)</f>
        <v>#REF!</v>
      </c>
      <c r="Y142" s="307">
        <f>+'PL2. Tổng hợp SL cấp Remdesivir'!C30</f>
        <v>2080</v>
      </c>
      <c r="Z142" s="307" t="e">
        <f>+#REF!</f>
        <v>#REF!</v>
      </c>
      <c r="AA142" s="307" t="e">
        <f>+#REF!</f>
        <v>#REF!</v>
      </c>
      <c r="AB142" s="307" t="e">
        <f>+#REF!</f>
        <v>#REF!</v>
      </c>
      <c r="AC142" s="307" t="e">
        <f t="shared" si="19"/>
        <v>#REF!</v>
      </c>
      <c r="AD142" s="307" t="e">
        <f>+#REF!</f>
        <v>#REF!</v>
      </c>
      <c r="AE142" s="307" t="e">
        <f>+#REF!</f>
        <v>#REF!</v>
      </c>
      <c r="AF142" s="307" t="e">
        <f>+#REF!</f>
        <v>#REF!</v>
      </c>
      <c r="AG142" s="307" t="e">
        <f>+#REF!</f>
        <v>#REF!</v>
      </c>
      <c r="AH142" s="307" t="e">
        <f>+#REF!</f>
        <v>#REF!</v>
      </c>
      <c r="AI142" s="307"/>
      <c r="AJ142" s="307"/>
      <c r="AK142" s="307"/>
      <c r="AL142" s="307"/>
      <c r="AM142" s="307"/>
      <c r="AN142" s="307"/>
      <c r="AO142" s="307"/>
      <c r="AP142" s="265"/>
      <c r="AQ142" s="259" t="e">
        <f t="shared" si="21"/>
        <v>#REF!</v>
      </c>
      <c r="AR142" s="248" t="e">
        <f>+AQ142-#REF!</f>
        <v>#REF!</v>
      </c>
    </row>
    <row r="143" spans="1:44" s="266" customFormat="1" ht="30.75" customHeight="1">
      <c r="A143" s="269">
        <f t="shared" si="20"/>
        <v>22</v>
      </c>
      <c r="B143" s="269">
        <f t="shared" si="20"/>
        <v>22</v>
      </c>
      <c r="C143" s="264" t="s">
        <v>511</v>
      </c>
      <c r="D143" s="307" t="e">
        <f t="shared" si="22"/>
        <v>#REF!</v>
      </c>
      <c r="E143" s="307" t="e">
        <f>+#REF!</f>
        <v>#REF!</v>
      </c>
      <c r="F143" s="307" t="e">
        <f>+#REF!</f>
        <v>#REF!</v>
      </c>
      <c r="G143" s="307" t="e">
        <f t="shared" si="18"/>
        <v>#REF!</v>
      </c>
      <c r="H143" s="307" t="e">
        <f>+#REF!</f>
        <v>#REF!</v>
      </c>
      <c r="I143" s="307" t="e">
        <f>+#REF!</f>
        <v>#REF!</v>
      </c>
      <c r="J143" s="307" t="e">
        <f>+#REF!</f>
        <v>#REF!</v>
      </c>
      <c r="K143" s="307" t="e">
        <f>+#REF!</f>
        <v>#REF!</v>
      </c>
      <c r="L143" s="307" t="e">
        <f>+#REF!</f>
        <v>#REF!</v>
      </c>
      <c r="M143" s="307" t="e">
        <f>+#REF!</f>
        <v>#REF!</v>
      </c>
      <c r="N143" s="307" t="e">
        <f>+#REF!</f>
        <v>#REF!</v>
      </c>
      <c r="O143" s="307" t="e">
        <f>+#REF!</f>
        <v>#REF!</v>
      </c>
      <c r="P143" s="307" t="e">
        <f>+#REF!</f>
        <v>#REF!</v>
      </c>
      <c r="Q143" s="307" t="e">
        <f>+#REF!</f>
        <v>#REF!</v>
      </c>
      <c r="R143" s="307" t="e">
        <f>+#REF!</f>
        <v>#REF!</v>
      </c>
      <c r="S143" s="307" t="e">
        <f>+#REF!</f>
        <v>#REF!</v>
      </c>
      <c r="T143" s="307" t="e">
        <f>+#REF!</f>
        <v>#REF!</v>
      </c>
      <c r="U143" s="307" t="e">
        <f>+#REF!</f>
        <v>#REF!</v>
      </c>
      <c r="V143" s="307" t="e">
        <f>+#REF!</f>
        <v>#REF!</v>
      </c>
      <c r="W143" s="307" t="e">
        <f>+#REF!</f>
        <v>#REF!</v>
      </c>
      <c r="X143" s="307" t="e">
        <f t="shared" si="23"/>
        <v>#REF!</v>
      </c>
      <c r="Y143" s="307">
        <f>+'PL2. Tổng hợp SL cấp Remdesivir'!C24</f>
        <v>9080</v>
      </c>
      <c r="Z143" s="307" t="e">
        <f>+#REF!</f>
        <v>#REF!</v>
      </c>
      <c r="AA143" s="307" t="e">
        <f>+#REF!</f>
        <v>#REF!</v>
      </c>
      <c r="AB143" s="307">
        <f>+'PL1. Tổng hợp SL cấp kháng thể'!C24</f>
        <v>50</v>
      </c>
      <c r="AC143" s="307" t="e">
        <f t="shared" si="19"/>
        <v>#REF!</v>
      </c>
      <c r="AD143" s="307" t="e">
        <f>+#REF!</f>
        <v>#REF!</v>
      </c>
      <c r="AE143" s="307" t="e">
        <f>+#REF!</f>
        <v>#REF!</v>
      </c>
      <c r="AF143" s="307" t="e">
        <f>+#REF!</f>
        <v>#REF!</v>
      </c>
      <c r="AG143" s="307" t="e">
        <f>+#REF!</f>
        <v>#REF!</v>
      </c>
      <c r="AH143" s="307" t="e">
        <f>+#REF!</f>
        <v>#REF!</v>
      </c>
      <c r="AI143" s="307"/>
      <c r="AJ143" s="307"/>
      <c r="AK143" s="307"/>
      <c r="AL143" s="307"/>
      <c r="AM143" s="307"/>
      <c r="AN143" s="307"/>
      <c r="AO143" s="307"/>
      <c r="AP143" s="265"/>
      <c r="AQ143" s="259" t="e">
        <f t="shared" si="21"/>
        <v>#REF!</v>
      </c>
      <c r="AR143" s="248" t="e">
        <f>+AQ143-#REF!</f>
        <v>#REF!</v>
      </c>
    </row>
    <row r="144" spans="1:44" s="266" customFormat="1" ht="30.75" customHeight="1">
      <c r="A144" s="269">
        <f t="shared" si="20"/>
        <v>23</v>
      </c>
      <c r="B144" s="269">
        <f t="shared" si="20"/>
        <v>23</v>
      </c>
      <c r="C144" s="264" t="s">
        <v>697</v>
      </c>
      <c r="D144" s="307" t="e">
        <f t="shared" si="22"/>
        <v>#REF!</v>
      </c>
      <c r="E144" s="307" t="e">
        <f>+#REF!</f>
        <v>#REF!</v>
      </c>
      <c r="F144" s="307" t="e">
        <f>+#REF!</f>
        <v>#REF!</v>
      </c>
      <c r="G144" s="307" t="e">
        <f t="shared" si="18"/>
        <v>#REF!</v>
      </c>
      <c r="H144" s="307" t="e">
        <f>+#REF!</f>
        <v>#REF!</v>
      </c>
      <c r="I144" s="307" t="e">
        <f>+#REF!</f>
        <v>#REF!</v>
      </c>
      <c r="J144" s="307" t="e">
        <f>+#REF!</f>
        <v>#REF!</v>
      </c>
      <c r="K144" s="307" t="e">
        <f>+#REF!</f>
        <v>#REF!</v>
      </c>
      <c r="L144" s="307" t="e">
        <f>+#REF!</f>
        <v>#REF!</v>
      </c>
      <c r="M144" s="307" t="e">
        <f>+#REF!</f>
        <v>#REF!</v>
      </c>
      <c r="N144" s="307" t="e">
        <f>+#REF!</f>
        <v>#REF!</v>
      </c>
      <c r="O144" s="307" t="e">
        <f>+#REF!</f>
        <v>#REF!</v>
      </c>
      <c r="P144" s="307" t="e">
        <f>+#REF!</f>
        <v>#REF!</v>
      </c>
      <c r="Q144" s="307" t="e">
        <f>+#REF!</f>
        <v>#REF!</v>
      </c>
      <c r="R144" s="307" t="e">
        <f>+#REF!</f>
        <v>#REF!</v>
      </c>
      <c r="S144" s="307" t="e">
        <f>+#REF!</f>
        <v>#REF!</v>
      </c>
      <c r="T144" s="307" t="e">
        <f>+#REF!</f>
        <v>#REF!</v>
      </c>
      <c r="U144" s="307" t="e">
        <f>+#REF!</f>
        <v>#REF!</v>
      </c>
      <c r="V144" s="307" t="e">
        <f>+#REF!</f>
        <v>#REF!</v>
      </c>
      <c r="W144" s="307" t="e">
        <f>+#REF!</f>
        <v>#REF!</v>
      </c>
      <c r="X144" s="307" t="e">
        <f t="shared" si="23"/>
        <v>#REF!</v>
      </c>
      <c r="Y144" s="307">
        <f>+'PL2. Tổng hợp SL cấp Remdesivir'!C29</f>
        <v>4052</v>
      </c>
      <c r="Z144" s="307" t="e">
        <f>+#REF!</f>
        <v>#REF!</v>
      </c>
      <c r="AA144" s="307" t="e">
        <f>+#REF!</f>
        <v>#REF!</v>
      </c>
      <c r="AB144" s="307">
        <f>+'PL1. Tổng hợp SL cấp kháng thể'!C29</f>
        <v>30</v>
      </c>
      <c r="AC144" s="307" t="e">
        <f t="shared" si="19"/>
        <v>#REF!</v>
      </c>
      <c r="AD144" s="307" t="e">
        <f>+#REF!</f>
        <v>#REF!</v>
      </c>
      <c r="AE144" s="307" t="e">
        <f>+#REF!</f>
        <v>#REF!</v>
      </c>
      <c r="AF144" s="307" t="e">
        <f>+#REF!</f>
        <v>#REF!</v>
      </c>
      <c r="AG144" s="307" t="e">
        <f>+#REF!</f>
        <v>#REF!</v>
      </c>
      <c r="AH144" s="307" t="e">
        <f>+#REF!</f>
        <v>#REF!</v>
      </c>
      <c r="AI144" s="307"/>
      <c r="AJ144" s="307"/>
      <c r="AK144" s="307"/>
      <c r="AL144" s="307"/>
      <c r="AM144" s="307"/>
      <c r="AN144" s="307"/>
      <c r="AO144" s="307"/>
      <c r="AP144" s="265"/>
      <c r="AQ144" s="259" t="e">
        <f t="shared" si="21"/>
        <v>#REF!</v>
      </c>
      <c r="AR144" s="248" t="e">
        <f>+AQ144-#REF!</f>
        <v>#REF!</v>
      </c>
    </row>
    <row r="145" spans="1:44" ht="30.75" customHeight="1">
      <c r="A145" s="269">
        <f t="shared" si="20"/>
        <v>24</v>
      </c>
      <c r="B145" s="269">
        <f t="shared" si="20"/>
        <v>24</v>
      </c>
      <c r="C145" s="264" t="s">
        <v>894</v>
      </c>
      <c r="D145" s="307" t="e">
        <f t="shared" si="22"/>
        <v>#REF!</v>
      </c>
      <c r="E145" s="307" t="e">
        <f>+#REF!</f>
        <v>#REF!</v>
      </c>
      <c r="F145" s="307" t="e">
        <f>+#REF!</f>
        <v>#REF!</v>
      </c>
      <c r="G145" s="307" t="e">
        <f t="shared" si="18"/>
        <v>#REF!</v>
      </c>
      <c r="H145" s="307" t="e">
        <f>+#REF!</f>
        <v>#REF!</v>
      </c>
      <c r="I145" s="307" t="e">
        <f>+#REF!</f>
        <v>#REF!</v>
      </c>
      <c r="J145" s="307" t="e">
        <f>+#REF!</f>
        <v>#REF!</v>
      </c>
      <c r="K145" s="307" t="e">
        <f>+#REF!</f>
        <v>#REF!</v>
      </c>
      <c r="L145" s="307" t="e">
        <f>+#REF!</f>
        <v>#REF!</v>
      </c>
      <c r="M145" s="307" t="e">
        <f>+#REF!</f>
        <v>#REF!</v>
      </c>
      <c r="N145" s="307" t="e">
        <f>+#REF!</f>
        <v>#REF!</v>
      </c>
      <c r="O145" s="307" t="e">
        <f>+#REF!</f>
        <v>#REF!</v>
      </c>
      <c r="P145" s="307" t="e">
        <f>+#REF!</f>
        <v>#REF!</v>
      </c>
      <c r="Q145" s="307" t="e">
        <f>+#REF!</f>
        <v>#REF!</v>
      </c>
      <c r="R145" s="307" t="e">
        <f>+#REF!</f>
        <v>#REF!</v>
      </c>
      <c r="S145" s="307" t="e">
        <f>+#REF!</f>
        <v>#REF!</v>
      </c>
      <c r="T145" s="307" t="e">
        <f>+#REF!</f>
        <v>#REF!</v>
      </c>
      <c r="U145" s="307" t="e">
        <f>+#REF!</f>
        <v>#REF!</v>
      </c>
      <c r="V145" s="307" t="e">
        <f>+#REF!</f>
        <v>#REF!</v>
      </c>
      <c r="W145" s="307" t="e">
        <f>+#REF!</f>
        <v>#REF!</v>
      </c>
      <c r="X145" s="307" t="e">
        <f t="shared" si="23"/>
        <v>#REF!</v>
      </c>
      <c r="Y145" s="307">
        <f>+'PL2. Tổng hợp SL cấp Remdesivir'!C20</f>
        <v>1580</v>
      </c>
      <c r="Z145" s="307" t="e">
        <f>+#REF!</f>
        <v>#REF!</v>
      </c>
      <c r="AA145" s="307" t="e">
        <f>+#REF!</f>
        <v>#REF!</v>
      </c>
      <c r="AB145" s="307">
        <f>+'PL1. Tổng hợp SL cấp kháng thể'!C20</f>
        <v>50</v>
      </c>
      <c r="AC145" s="307" t="e">
        <f t="shared" si="19"/>
        <v>#REF!</v>
      </c>
      <c r="AD145" s="307" t="e">
        <f>+#REF!</f>
        <v>#REF!</v>
      </c>
      <c r="AE145" s="307" t="e">
        <f>+#REF!</f>
        <v>#REF!</v>
      </c>
      <c r="AF145" s="307" t="e">
        <f>+#REF!</f>
        <v>#REF!</v>
      </c>
      <c r="AG145" s="307" t="e">
        <f>+#REF!</f>
        <v>#REF!</v>
      </c>
      <c r="AH145" s="307" t="e">
        <f>+#REF!</f>
        <v>#REF!</v>
      </c>
      <c r="AI145" s="307"/>
      <c r="AJ145" s="307"/>
      <c r="AK145" s="307"/>
      <c r="AL145" s="307"/>
      <c r="AM145" s="307"/>
      <c r="AN145" s="307"/>
      <c r="AO145" s="307"/>
      <c r="AP145" s="265"/>
      <c r="AQ145" s="259" t="e">
        <f t="shared" si="21"/>
        <v>#REF!</v>
      </c>
      <c r="AR145" s="248" t="e">
        <f>+AQ145-#REF!</f>
        <v>#REF!</v>
      </c>
    </row>
    <row r="146" spans="1:44" s="266" customFormat="1" ht="30.75" customHeight="1">
      <c r="A146" s="269">
        <f t="shared" si="20"/>
        <v>25</v>
      </c>
      <c r="B146" s="269">
        <f t="shared" si="20"/>
        <v>25</v>
      </c>
      <c r="C146" s="264" t="s">
        <v>457</v>
      </c>
      <c r="D146" s="307" t="e">
        <f t="shared" si="22"/>
        <v>#REF!</v>
      </c>
      <c r="E146" s="307" t="e">
        <f>+#REF!</f>
        <v>#REF!</v>
      </c>
      <c r="F146" s="307" t="e">
        <f>+#REF!</f>
        <v>#REF!</v>
      </c>
      <c r="G146" s="307" t="e">
        <f t="shared" si="18"/>
        <v>#REF!</v>
      </c>
      <c r="H146" s="307" t="e">
        <f>+#REF!</f>
        <v>#REF!</v>
      </c>
      <c r="I146" s="307" t="e">
        <f>+#REF!</f>
        <v>#REF!</v>
      </c>
      <c r="J146" s="307" t="e">
        <f>+#REF!</f>
        <v>#REF!</v>
      </c>
      <c r="K146" s="307" t="e">
        <f>+#REF!</f>
        <v>#REF!</v>
      </c>
      <c r="L146" s="307" t="e">
        <f>+#REF!</f>
        <v>#REF!</v>
      </c>
      <c r="M146" s="307" t="e">
        <f>+#REF!</f>
        <v>#REF!</v>
      </c>
      <c r="N146" s="307" t="e">
        <f>+#REF!</f>
        <v>#REF!</v>
      </c>
      <c r="O146" s="307" t="e">
        <f>+#REF!</f>
        <v>#REF!</v>
      </c>
      <c r="P146" s="307" t="e">
        <f>+#REF!</f>
        <v>#REF!</v>
      </c>
      <c r="Q146" s="307" t="e">
        <f>+#REF!</f>
        <v>#REF!</v>
      </c>
      <c r="R146" s="307" t="e">
        <f>+#REF!</f>
        <v>#REF!</v>
      </c>
      <c r="S146" s="307" t="e">
        <f>+#REF!</f>
        <v>#REF!</v>
      </c>
      <c r="T146" s="307" t="e">
        <f>+#REF!</f>
        <v>#REF!</v>
      </c>
      <c r="U146" s="307" t="e">
        <f>+#REF!</f>
        <v>#REF!</v>
      </c>
      <c r="V146" s="307" t="e">
        <f>+#REF!</f>
        <v>#REF!</v>
      </c>
      <c r="W146" s="307" t="e">
        <f>+#REF!</f>
        <v>#REF!</v>
      </c>
      <c r="X146" s="307" t="e">
        <f t="shared" si="23"/>
        <v>#REF!</v>
      </c>
      <c r="Y146" s="307"/>
      <c r="Z146" s="307" t="e">
        <f>+#REF!</f>
        <v>#REF!</v>
      </c>
      <c r="AA146" s="307" t="e">
        <f>+#REF!</f>
        <v>#REF!</v>
      </c>
      <c r="AB146" s="307" t="e">
        <f>+#REF!</f>
        <v>#REF!</v>
      </c>
      <c r="AC146" s="307" t="e">
        <f t="shared" si="19"/>
        <v>#REF!</v>
      </c>
      <c r="AD146" s="307" t="e">
        <f>+#REF!</f>
        <v>#REF!</v>
      </c>
      <c r="AE146" s="307" t="e">
        <f>+#REF!</f>
        <v>#REF!</v>
      </c>
      <c r="AF146" s="307" t="e">
        <f>+#REF!</f>
        <v>#REF!</v>
      </c>
      <c r="AG146" s="307" t="e">
        <f>+#REF!</f>
        <v>#REF!</v>
      </c>
      <c r="AH146" s="307" t="e">
        <f>+#REF!</f>
        <v>#REF!</v>
      </c>
      <c r="AI146" s="307"/>
      <c r="AJ146" s="307"/>
      <c r="AK146" s="307"/>
      <c r="AL146" s="307"/>
      <c r="AM146" s="307"/>
      <c r="AN146" s="307"/>
      <c r="AO146" s="307"/>
      <c r="AP146" s="265"/>
      <c r="AQ146" s="259" t="e">
        <f t="shared" si="21"/>
        <v>#REF!</v>
      </c>
      <c r="AR146" s="248" t="e">
        <f>+AQ146-#REF!</f>
        <v>#REF!</v>
      </c>
    </row>
    <row r="147" spans="1:44" ht="36.75" customHeight="1">
      <c r="A147" s="269">
        <f t="shared" si="20"/>
        <v>26</v>
      </c>
      <c r="B147" s="269">
        <f t="shared" si="20"/>
        <v>26</v>
      </c>
      <c r="C147" s="264" t="s">
        <v>895</v>
      </c>
      <c r="D147" s="307" t="e">
        <f t="shared" si="22"/>
        <v>#REF!</v>
      </c>
      <c r="E147" s="307" t="e">
        <f>+#REF!</f>
        <v>#REF!</v>
      </c>
      <c r="F147" s="307" t="e">
        <f>+#REF!</f>
        <v>#REF!</v>
      </c>
      <c r="G147" s="307" t="e">
        <f t="shared" si="18"/>
        <v>#REF!</v>
      </c>
      <c r="H147" s="307" t="e">
        <f>+#REF!</f>
        <v>#REF!</v>
      </c>
      <c r="I147" s="307" t="e">
        <f>+#REF!</f>
        <v>#REF!</v>
      </c>
      <c r="J147" s="307" t="e">
        <f>+#REF!</f>
        <v>#REF!</v>
      </c>
      <c r="K147" s="307" t="e">
        <f>+#REF!</f>
        <v>#REF!</v>
      </c>
      <c r="L147" s="307" t="e">
        <f>+#REF!</f>
        <v>#REF!</v>
      </c>
      <c r="M147" s="307" t="e">
        <f>+#REF!</f>
        <v>#REF!</v>
      </c>
      <c r="N147" s="307" t="e">
        <f>+#REF!</f>
        <v>#REF!</v>
      </c>
      <c r="O147" s="307" t="e">
        <f>+#REF!</f>
        <v>#REF!</v>
      </c>
      <c r="P147" s="307" t="e">
        <f>+#REF!</f>
        <v>#REF!</v>
      </c>
      <c r="Q147" s="307" t="e">
        <f>+#REF!</f>
        <v>#REF!</v>
      </c>
      <c r="R147" s="307" t="e">
        <f>+#REF!</f>
        <v>#REF!</v>
      </c>
      <c r="S147" s="307" t="e">
        <f>+#REF!</f>
        <v>#REF!</v>
      </c>
      <c r="T147" s="307" t="e">
        <f>+#REF!</f>
        <v>#REF!</v>
      </c>
      <c r="U147" s="307" t="e">
        <f>+#REF!</f>
        <v>#REF!</v>
      </c>
      <c r="V147" s="307" t="e">
        <f>+#REF!</f>
        <v>#REF!</v>
      </c>
      <c r="W147" s="307" t="e">
        <f>+#REF!</f>
        <v>#REF!</v>
      </c>
      <c r="X147" s="307" t="e">
        <f t="shared" si="23"/>
        <v>#REF!</v>
      </c>
      <c r="Y147" s="307">
        <f>+'PL2. Tổng hợp SL cấp Remdesivir'!C25</f>
        <v>1540</v>
      </c>
      <c r="Z147" s="307" t="e">
        <f>+#REF!</f>
        <v>#REF!</v>
      </c>
      <c r="AA147" s="307" t="e">
        <f>+#REF!</f>
        <v>#REF!</v>
      </c>
      <c r="AB147" s="307" t="e">
        <f>+#REF!</f>
        <v>#REF!</v>
      </c>
      <c r="AC147" s="307" t="e">
        <f t="shared" si="19"/>
        <v>#REF!</v>
      </c>
      <c r="AD147" s="307" t="e">
        <f>+#REF!</f>
        <v>#REF!</v>
      </c>
      <c r="AE147" s="307" t="e">
        <f>+#REF!</f>
        <v>#REF!</v>
      </c>
      <c r="AF147" s="307" t="e">
        <f>+#REF!</f>
        <v>#REF!</v>
      </c>
      <c r="AG147" s="307" t="e">
        <f>+#REF!</f>
        <v>#REF!</v>
      </c>
      <c r="AH147" s="307" t="e">
        <f>+#REF!</f>
        <v>#REF!</v>
      </c>
      <c r="AI147" s="307"/>
      <c r="AJ147" s="307"/>
      <c r="AK147" s="307"/>
      <c r="AL147" s="307"/>
      <c r="AM147" s="307"/>
      <c r="AN147" s="307"/>
      <c r="AO147" s="307"/>
      <c r="AP147" s="265"/>
      <c r="AQ147" s="259" t="e">
        <f t="shared" si="21"/>
        <v>#REF!</v>
      </c>
      <c r="AR147" s="248" t="e">
        <f>+AQ147-#REF!</f>
        <v>#REF!</v>
      </c>
    </row>
    <row r="148" spans="1:44" ht="30.75" customHeight="1">
      <c r="A148" s="269">
        <f t="shared" si="20"/>
        <v>27</v>
      </c>
      <c r="B148" s="269">
        <f t="shared" si="20"/>
        <v>27</v>
      </c>
      <c r="C148" s="264" t="s">
        <v>382</v>
      </c>
      <c r="D148" s="307" t="e">
        <f t="shared" si="22"/>
        <v>#REF!</v>
      </c>
      <c r="E148" s="307" t="e">
        <f>+#REF!</f>
        <v>#REF!</v>
      </c>
      <c r="F148" s="307" t="e">
        <f>+#REF!</f>
        <v>#REF!</v>
      </c>
      <c r="G148" s="307" t="e">
        <f t="shared" si="18"/>
        <v>#REF!</v>
      </c>
      <c r="H148" s="307" t="e">
        <f>+#REF!</f>
        <v>#REF!</v>
      </c>
      <c r="I148" s="307" t="e">
        <f>+#REF!</f>
        <v>#REF!</v>
      </c>
      <c r="J148" s="307" t="e">
        <f>+#REF!</f>
        <v>#REF!</v>
      </c>
      <c r="K148" s="307" t="e">
        <f>+#REF!</f>
        <v>#REF!</v>
      </c>
      <c r="L148" s="307" t="e">
        <f>+#REF!</f>
        <v>#REF!</v>
      </c>
      <c r="M148" s="307" t="e">
        <f>+#REF!</f>
        <v>#REF!</v>
      </c>
      <c r="N148" s="307" t="e">
        <f>+#REF!</f>
        <v>#REF!</v>
      </c>
      <c r="O148" s="307" t="e">
        <f>+#REF!</f>
        <v>#REF!</v>
      </c>
      <c r="P148" s="307" t="e">
        <f>+#REF!</f>
        <v>#REF!</v>
      </c>
      <c r="Q148" s="307" t="e">
        <f>+#REF!</f>
        <v>#REF!</v>
      </c>
      <c r="R148" s="307" t="e">
        <f>+#REF!</f>
        <v>#REF!</v>
      </c>
      <c r="S148" s="307" t="e">
        <f>+#REF!</f>
        <v>#REF!</v>
      </c>
      <c r="T148" s="307" t="e">
        <f>+#REF!</f>
        <v>#REF!</v>
      </c>
      <c r="U148" s="307" t="e">
        <f>+#REF!</f>
        <v>#REF!</v>
      </c>
      <c r="V148" s="307" t="e">
        <f>+#REF!</f>
        <v>#REF!</v>
      </c>
      <c r="W148" s="307" t="e">
        <f>+#REF!</f>
        <v>#REF!</v>
      </c>
      <c r="X148" s="307" t="e">
        <f t="shared" si="23"/>
        <v>#REF!</v>
      </c>
      <c r="Y148" s="307"/>
      <c r="Z148" s="307" t="e">
        <f>+#REF!</f>
        <v>#REF!</v>
      </c>
      <c r="AA148" s="307" t="e">
        <f>+#REF!</f>
        <v>#REF!</v>
      </c>
      <c r="AB148" s="307" t="e">
        <f>+#REF!</f>
        <v>#REF!</v>
      </c>
      <c r="AC148" s="307" t="e">
        <f t="shared" si="19"/>
        <v>#REF!</v>
      </c>
      <c r="AD148" s="307" t="e">
        <f>+#REF!</f>
        <v>#REF!</v>
      </c>
      <c r="AE148" s="307" t="e">
        <f>+#REF!</f>
        <v>#REF!</v>
      </c>
      <c r="AF148" s="307" t="e">
        <f>+#REF!</f>
        <v>#REF!</v>
      </c>
      <c r="AG148" s="307" t="e">
        <f>+#REF!</f>
        <v>#REF!</v>
      </c>
      <c r="AH148" s="307" t="e">
        <f>+#REF!</f>
        <v>#REF!</v>
      </c>
      <c r="AI148" s="307"/>
      <c r="AJ148" s="307"/>
      <c r="AK148" s="307"/>
      <c r="AL148" s="307"/>
      <c r="AM148" s="307"/>
      <c r="AN148" s="307"/>
      <c r="AO148" s="307"/>
      <c r="AP148" s="265"/>
      <c r="AQ148" s="259" t="e">
        <f t="shared" si="21"/>
        <v>#REF!</v>
      </c>
      <c r="AR148" s="248" t="e">
        <f>+AQ148-#REF!</f>
        <v>#REF!</v>
      </c>
    </row>
    <row r="149" spans="1:44" ht="30.75" customHeight="1">
      <c r="A149" s="269">
        <f t="shared" si="20"/>
        <v>28</v>
      </c>
      <c r="B149" s="269">
        <f t="shared" si="20"/>
        <v>28</v>
      </c>
      <c r="C149" s="264" t="s">
        <v>896</v>
      </c>
      <c r="D149" s="307" t="e">
        <f t="shared" si="22"/>
        <v>#REF!</v>
      </c>
      <c r="E149" s="307" t="e">
        <f>+#REF!</f>
        <v>#REF!</v>
      </c>
      <c r="F149" s="307" t="e">
        <f>+#REF!</f>
        <v>#REF!</v>
      </c>
      <c r="G149" s="307" t="e">
        <f t="shared" si="18"/>
        <v>#REF!</v>
      </c>
      <c r="H149" s="307" t="e">
        <f>+#REF!</f>
        <v>#REF!</v>
      </c>
      <c r="I149" s="307" t="e">
        <f>+#REF!</f>
        <v>#REF!</v>
      </c>
      <c r="J149" s="307" t="e">
        <f>+#REF!</f>
        <v>#REF!</v>
      </c>
      <c r="K149" s="307" t="e">
        <f>+#REF!</f>
        <v>#REF!</v>
      </c>
      <c r="L149" s="307" t="e">
        <f>+#REF!</f>
        <v>#REF!</v>
      </c>
      <c r="M149" s="307" t="e">
        <f>+#REF!</f>
        <v>#REF!</v>
      </c>
      <c r="N149" s="307" t="e">
        <f>+#REF!</f>
        <v>#REF!</v>
      </c>
      <c r="O149" s="307" t="e">
        <f>+#REF!</f>
        <v>#REF!</v>
      </c>
      <c r="P149" s="307" t="e">
        <f>+#REF!</f>
        <v>#REF!</v>
      </c>
      <c r="Q149" s="307" t="e">
        <f>+#REF!</f>
        <v>#REF!</v>
      </c>
      <c r="R149" s="307" t="e">
        <f>+#REF!</f>
        <v>#REF!</v>
      </c>
      <c r="S149" s="307" t="e">
        <f>+#REF!</f>
        <v>#REF!</v>
      </c>
      <c r="T149" s="307" t="e">
        <f>+#REF!</f>
        <v>#REF!</v>
      </c>
      <c r="U149" s="307" t="e">
        <f>+#REF!</f>
        <v>#REF!</v>
      </c>
      <c r="V149" s="307" t="e">
        <f>+#REF!</f>
        <v>#REF!</v>
      </c>
      <c r="W149" s="307" t="e">
        <f>+#REF!</f>
        <v>#REF!</v>
      </c>
      <c r="X149" s="307" t="e">
        <f t="shared" si="23"/>
        <v>#REF!</v>
      </c>
      <c r="Y149" s="307" t="e">
        <f>+#REF!</f>
        <v>#REF!</v>
      </c>
      <c r="Z149" s="307" t="e">
        <f>+#REF!</f>
        <v>#REF!</v>
      </c>
      <c r="AA149" s="307" t="e">
        <f>+#REF!</f>
        <v>#REF!</v>
      </c>
      <c r="AB149" s="307" t="e">
        <f>+#REF!</f>
        <v>#REF!</v>
      </c>
      <c r="AC149" s="307" t="e">
        <f t="shared" si="19"/>
        <v>#REF!</v>
      </c>
      <c r="AD149" s="307" t="e">
        <f>+#REF!</f>
        <v>#REF!</v>
      </c>
      <c r="AE149" s="307" t="e">
        <f>+#REF!</f>
        <v>#REF!</v>
      </c>
      <c r="AF149" s="307" t="e">
        <f>+#REF!</f>
        <v>#REF!</v>
      </c>
      <c r="AG149" s="307" t="e">
        <f>+#REF!</f>
        <v>#REF!</v>
      </c>
      <c r="AH149" s="307" t="e">
        <f>+#REF!</f>
        <v>#REF!</v>
      </c>
      <c r="AI149" s="307"/>
      <c r="AJ149" s="307"/>
      <c r="AK149" s="307"/>
      <c r="AL149" s="307"/>
      <c r="AM149" s="307"/>
      <c r="AN149" s="307"/>
      <c r="AO149" s="307"/>
      <c r="AP149" s="265"/>
      <c r="AQ149" s="259" t="e">
        <f t="shared" si="21"/>
        <v>#REF!</v>
      </c>
      <c r="AR149" s="248" t="e">
        <f>+AQ149-#REF!</f>
        <v>#REF!</v>
      </c>
    </row>
    <row r="150" spans="1:44" ht="39" customHeight="1">
      <c r="A150" s="269">
        <f t="shared" si="20"/>
        <v>29</v>
      </c>
      <c r="B150" s="269">
        <f t="shared" si="20"/>
        <v>29</v>
      </c>
      <c r="C150" s="273" t="s">
        <v>698</v>
      </c>
      <c r="D150" s="307" t="e">
        <f t="shared" si="22"/>
        <v>#REF!</v>
      </c>
      <c r="E150" s="307" t="e">
        <f>+#REF!</f>
        <v>#REF!</v>
      </c>
      <c r="F150" s="307" t="e">
        <f>+#REF!</f>
        <v>#REF!</v>
      </c>
      <c r="G150" s="307" t="e">
        <f t="shared" si="18"/>
        <v>#REF!</v>
      </c>
      <c r="H150" s="307" t="e">
        <f>+#REF!</f>
        <v>#REF!</v>
      </c>
      <c r="I150" s="307" t="e">
        <f>+#REF!</f>
        <v>#REF!</v>
      </c>
      <c r="J150" s="307" t="e">
        <f>+#REF!</f>
        <v>#REF!</v>
      </c>
      <c r="K150" s="307" t="e">
        <f>+#REF!</f>
        <v>#REF!</v>
      </c>
      <c r="L150" s="307" t="e">
        <f>+#REF!</f>
        <v>#REF!</v>
      </c>
      <c r="M150" s="307" t="e">
        <f>+#REF!</f>
        <v>#REF!</v>
      </c>
      <c r="N150" s="307" t="e">
        <f>+#REF!</f>
        <v>#REF!</v>
      </c>
      <c r="O150" s="307" t="e">
        <f>+#REF!</f>
        <v>#REF!</v>
      </c>
      <c r="P150" s="307" t="e">
        <f>+#REF!</f>
        <v>#REF!</v>
      </c>
      <c r="Q150" s="307" t="e">
        <f>+#REF!</f>
        <v>#REF!</v>
      </c>
      <c r="R150" s="307" t="e">
        <f>+#REF!</f>
        <v>#REF!</v>
      </c>
      <c r="S150" s="307" t="e">
        <f>+#REF!</f>
        <v>#REF!</v>
      </c>
      <c r="T150" s="307" t="e">
        <f>+#REF!</f>
        <v>#REF!</v>
      </c>
      <c r="U150" s="307" t="e">
        <f>+#REF!</f>
        <v>#REF!</v>
      </c>
      <c r="V150" s="307" t="e">
        <f>+#REF!</f>
        <v>#REF!</v>
      </c>
      <c r="W150" s="307" t="e">
        <f>+#REF!</f>
        <v>#REF!</v>
      </c>
      <c r="X150" s="307" t="e">
        <f t="shared" si="23"/>
        <v>#REF!</v>
      </c>
      <c r="Y150" s="307" t="e">
        <f>+#REF!</f>
        <v>#REF!</v>
      </c>
      <c r="Z150" s="307" t="e">
        <f>+#REF!</f>
        <v>#REF!</v>
      </c>
      <c r="AA150" s="307" t="e">
        <f>+#REF!</f>
        <v>#REF!</v>
      </c>
      <c r="AB150" s="307" t="e">
        <f>+#REF!</f>
        <v>#REF!</v>
      </c>
      <c r="AC150" s="307" t="e">
        <f t="shared" si="19"/>
        <v>#REF!</v>
      </c>
      <c r="AD150" s="307" t="e">
        <f>+#REF!</f>
        <v>#REF!</v>
      </c>
      <c r="AE150" s="307" t="e">
        <f>+#REF!</f>
        <v>#REF!</v>
      </c>
      <c r="AF150" s="307" t="e">
        <f>+#REF!</f>
        <v>#REF!</v>
      </c>
      <c r="AG150" s="307" t="e">
        <f>+#REF!</f>
        <v>#REF!</v>
      </c>
      <c r="AH150" s="307" t="e">
        <f>+#REF!</f>
        <v>#REF!</v>
      </c>
      <c r="AI150" s="307"/>
      <c r="AJ150" s="307"/>
      <c r="AK150" s="307"/>
      <c r="AL150" s="307"/>
      <c r="AM150" s="307"/>
      <c r="AN150" s="307"/>
      <c r="AO150" s="307"/>
      <c r="AP150" s="265"/>
      <c r="AQ150" s="259" t="e">
        <f t="shared" si="21"/>
        <v>#REF!</v>
      </c>
      <c r="AR150" s="248" t="e">
        <f>+AQ150-#REF!</f>
        <v>#REF!</v>
      </c>
    </row>
    <row r="151" spans="1:44" ht="30.75" customHeight="1">
      <c r="A151" s="269">
        <f t="shared" si="20"/>
        <v>30</v>
      </c>
      <c r="B151" s="269">
        <f t="shared" si="20"/>
        <v>30</v>
      </c>
      <c r="C151" s="273" t="s">
        <v>699</v>
      </c>
      <c r="D151" s="307" t="e">
        <f t="shared" si="22"/>
        <v>#REF!</v>
      </c>
      <c r="E151" s="307" t="e">
        <f>+#REF!</f>
        <v>#REF!</v>
      </c>
      <c r="F151" s="307" t="e">
        <f>+#REF!</f>
        <v>#REF!</v>
      </c>
      <c r="G151" s="307" t="e">
        <f t="shared" si="18"/>
        <v>#REF!</v>
      </c>
      <c r="H151" s="307" t="e">
        <f>+#REF!</f>
        <v>#REF!</v>
      </c>
      <c r="I151" s="307" t="e">
        <f>+#REF!</f>
        <v>#REF!</v>
      </c>
      <c r="J151" s="307" t="e">
        <f>+#REF!</f>
        <v>#REF!</v>
      </c>
      <c r="K151" s="307" t="e">
        <f>+#REF!</f>
        <v>#REF!</v>
      </c>
      <c r="L151" s="307" t="e">
        <f>+#REF!</f>
        <v>#REF!</v>
      </c>
      <c r="M151" s="307" t="e">
        <f>+#REF!</f>
        <v>#REF!</v>
      </c>
      <c r="N151" s="307" t="e">
        <f>+#REF!</f>
        <v>#REF!</v>
      </c>
      <c r="O151" s="307" t="e">
        <f>+#REF!</f>
        <v>#REF!</v>
      </c>
      <c r="P151" s="307" t="e">
        <f>+#REF!</f>
        <v>#REF!</v>
      </c>
      <c r="Q151" s="307" t="e">
        <f>+#REF!</f>
        <v>#REF!</v>
      </c>
      <c r="R151" s="307" t="e">
        <f>+#REF!</f>
        <v>#REF!</v>
      </c>
      <c r="S151" s="307" t="e">
        <f>+#REF!</f>
        <v>#REF!</v>
      </c>
      <c r="T151" s="307" t="e">
        <f>+#REF!</f>
        <v>#REF!</v>
      </c>
      <c r="U151" s="307" t="e">
        <f>+#REF!</f>
        <v>#REF!</v>
      </c>
      <c r="V151" s="307" t="e">
        <f>+#REF!</f>
        <v>#REF!</v>
      </c>
      <c r="W151" s="307" t="e">
        <f>+#REF!</f>
        <v>#REF!</v>
      </c>
      <c r="X151" s="307" t="e">
        <f t="shared" si="23"/>
        <v>#REF!</v>
      </c>
      <c r="Y151" s="307" t="e">
        <f>+#REF!</f>
        <v>#REF!</v>
      </c>
      <c r="Z151" s="307" t="e">
        <f>+#REF!</f>
        <v>#REF!</v>
      </c>
      <c r="AA151" s="307" t="e">
        <f>+#REF!</f>
        <v>#REF!</v>
      </c>
      <c r="AB151" s="307" t="e">
        <f>+#REF!</f>
        <v>#REF!</v>
      </c>
      <c r="AC151" s="307" t="e">
        <f t="shared" si="19"/>
        <v>#REF!</v>
      </c>
      <c r="AD151" s="307" t="e">
        <f>+#REF!</f>
        <v>#REF!</v>
      </c>
      <c r="AE151" s="307" t="e">
        <f>+#REF!</f>
        <v>#REF!</v>
      </c>
      <c r="AF151" s="307" t="e">
        <f>+#REF!</f>
        <v>#REF!</v>
      </c>
      <c r="AG151" s="307" t="e">
        <f>+#REF!</f>
        <v>#REF!</v>
      </c>
      <c r="AH151" s="307" t="e">
        <f>+#REF!</f>
        <v>#REF!</v>
      </c>
      <c r="AI151" s="307"/>
      <c r="AJ151" s="307"/>
      <c r="AK151" s="307"/>
      <c r="AL151" s="307"/>
      <c r="AM151" s="307"/>
      <c r="AN151" s="307"/>
      <c r="AO151" s="307"/>
      <c r="AP151" s="265"/>
      <c r="AQ151" s="259" t="e">
        <f t="shared" si="21"/>
        <v>#REF!</v>
      </c>
      <c r="AR151" s="248" t="e">
        <f>+AQ151-#REF!</f>
        <v>#REF!</v>
      </c>
    </row>
    <row r="152" spans="1:44" ht="30.75" customHeight="1">
      <c r="A152" s="269">
        <f t="shared" si="20"/>
        <v>31</v>
      </c>
      <c r="B152" s="269">
        <f t="shared" si="20"/>
        <v>31</v>
      </c>
      <c r="C152" s="264" t="s">
        <v>897</v>
      </c>
      <c r="D152" s="307" t="e">
        <f t="shared" si="22"/>
        <v>#REF!</v>
      </c>
      <c r="E152" s="307" t="e">
        <f>+#REF!</f>
        <v>#REF!</v>
      </c>
      <c r="F152" s="307" t="e">
        <f>+#REF!</f>
        <v>#REF!</v>
      </c>
      <c r="G152" s="307" t="e">
        <f t="shared" si="18"/>
        <v>#REF!</v>
      </c>
      <c r="H152" s="307" t="e">
        <f>+#REF!</f>
        <v>#REF!</v>
      </c>
      <c r="I152" s="307" t="e">
        <f>+#REF!</f>
        <v>#REF!</v>
      </c>
      <c r="J152" s="307" t="e">
        <f>+#REF!</f>
        <v>#REF!</v>
      </c>
      <c r="K152" s="307" t="e">
        <f>+#REF!</f>
        <v>#REF!</v>
      </c>
      <c r="L152" s="307" t="e">
        <f>+#REF!</f>
        <v>#REF!</v>
      </c>
      <c r="M152" s="307" t="e">
        <f>+#REF!</f>
        <v>#REF!</v>
      </c>
      <c r="N152" s="307" t="e">
        <f>+#REF!</f>
        <v>#REF!</v>
      </c>
      <c r="O152" s="307" t="e">
        <f>+#REF!</f>
        <v>#REF!</v>
      </c>
      <c r="P152" s="307" t="e">
        <f>+#REF!</f>
        <v>#REF!</v>
      </c>
      <c r="Q152" s="307" t="e">
        <f>+#REF!</f>
        <v>#REF!</v>
      </c>
      <c r="R152" s="307" t="e">
        <f>+#REF!</f>
        <v>#REF!</v>
      </c>
      <c r="S152" s="307" t="e">
        <f>+#REF!</f>
        <v>#REF!</v>
      </c>
      <c r="T152" s="307" t="e">
        <f>+#REF!</f>
        <v>#REF!</v>
      </c>
      <c r="U152" s="307" t="e">
        <f>+#REF!</f>
        <v>#REF!</v>
      </c>
      <c r="V152" s="307" t="e">
        <f>+#REF!</f>
        <v>#REF!</v>
      </c>
      <c r="W152" s="307" t="e">
        <f>+#REF!</f>
        <v>#REF!</v>
      </c>
      <c r="X152" s="307" t="e">
        <f t="shared" si="23"/>
        <v>#REF!</v>
      </c>
      <c r="Y152" s="307">
        <f>+'PL2. Tổng hợp SL cấp Remdesivir'!C31</f>
        <v>0</v>
      </c>
      <c r="Z152" s="307" t="e">
        <f>+#REF!</f>
        <v>#REF!</v>
      </c>
      <c r="AA152" s="307" t="e">
        <f>+#REF!</f>
        <v>#REF!</v>
      </c>
      <c r="AB152" s="307" t="e">
        <f>+#REF!</f>
        <v>#REF!</v>
      </c>
      <c r="AC152" s="307" t="e">
        <f t="shared" si="19"/>
        <v>#REF!</v>
      </c>
      <c r="AD152" s="307" t="e">
        <f>+#REF!</f>
        <v>#REF!</v>
      </c>
      <c r="AE152" s="307" t="e">
        <f>+#REF!</f>
        <v>#REF!</v>
      </c>
      <c r="AF152" s="307" t="e">
        <f>+#REF!</f>
        <v>#REF!</v>
      </c>
      <c r="AG152" s="307" t="e">
        <f>+#REF!</f>
        <v>#REF!</v>
      </c>
      <c r="AH152" s="307" t="e">
        <f>+#REF!</f>
        <v>#REF!</v>
      </c>
      <c r="AI152" s="307"/>
      <c r="AJ152" s="307"/>
      <c r="AK152" s="307"/>
      <c r="AL152" s="307"/>
      <c r="AM152" s="307"/>
      <c r="AN152" s="307"/>
      <c r="AO152" s="307"/>
      <c r="AP152" s="265"/>
      <c r="AQ152" s="259" t="e">
        <f t="shared" si="21"/>
        <v>#REF!</v>
      </c>
      <c r="AR152" s="248" t="e">
        <f>+AQ152-#REF!</f>
        <v>#REF!</v>
      </c>
    </row>
    <row r="153" spans="1:44" ht="30.75" customHeight="1">
      <c r="A153" s="269">
        <f t="shared" si="20"/>
        <v>32</v>
      </c>
      <c r="B153" s="269">
        <f t="shared" si="20"/>
        <v>32</v>
      </c>
      <c r="C153" s="264" t="s">
        <v>898</v>
      </c>
      <c r="D153" s="307" t="e">
        <f t="shared" si="22"/>
        <v>#REF!</v>
      </c>
      <c r="E153" s="307" t="e">
        <f>+#REF!</f>
        <v>#REF!</v>
      </c>
      <c r="F153" s="307" t="e">
        <f>+#REF!</f>
        <v>#REF!</v>
      </c>
      <c r="G153" s="307" t="e">
        <f t="shared" si="18"/>
        <v>#REF!</v>
      </c>
      <c r="H153" s="307" t="e">
        <f>+#REF!</f>
        <v>#REF!</v>
      </c>
      <c r="I153" s="307" t="e">
        <f>+#REF!</f>
        <v>#REF!</v>
      </c>
      <c r="J153" s="307" t="e">
        <f>+#REF!</f>
        <v>#REF!</v>
      </c>
      <c r="K153" s="307" t="e">
        <f>+#REF!</f>
        <v>#REF!</v>
      </c>
      <c r="L153" s="307" t="e">
        <f>+#REF!</f>
        <v>#REF!</v>
      </c>
      <c r="M153" s="307" t="e">
        <f>+#REF!</f>
        <v>#REF!</v>
      </c>
      <c r="N153" s="307" t="e">
        <f>+#REF!</f>
        <v>#REF!</v>
      </c>
      <c r="O153" s="307" t="e">
        <f>+#REF!</f>
        <v>#REF!</v>
      </c>
      <c r="P153" s="307" t="e">
        <f>+#REF!</f>
        <v>#REF!</v>
      </c>
      <c r="Q153" s="307" t="e">
        <f>+#REF!</f>
        <v>#REF!</v>
      </c>
      <c r="R153" s="307" t="e">
        <f>+#REF!</f>
        <v>#REF!</v>
      </c>
      <c r="S153" s="307" t="e">
        <f>+#REF!</f>
        <v>#REF!</v>
      </c>
      <c r="T153" s="307" t="e">
        <f>+#REF!</f>
        <v>#REF!</v>
      </c>
      <c r="U153" s="307" t="e">
        <f>+#REF!</f>
        <v>#REF!</v>
      </c>
      <c r="V153" s="307" t="e">
        <f>+#REF!</f>
        <v>#REF!</v>
      </c>
      <c r="W153" s="307" t="e">
        <f>+#REF!</f>
        <v>#REF!</v>
      </c>
      <c r="X153" s="307" t="e">
        <f t="shared" si="23"/>
        <v>#REF!</v>
      </c>
      <c r="Y153" s="307" t="e">
        <f>+#REF!</f>
        <v>#REF!</v>
      </c>
      <c r="Z153" s="307" t="e">
        <f>+#REF!</f>
        <v>#REF!</v>
      </c>
      <c r="AA153" s="307" t="e">
        <f>+#REF!</f>
        <v>#REF!</v>
      </c>
      <c r="AB153" s="307" t="e">
        <f>+#REF!</f>
        <v>#REF!</v>
      </c>
      <c r="AC153" s="307" t="e">
        <f t="shared" si="19"/>
        <v>#REF!</v>
      </c>
      <c r="AD153" s="307" t="e">
        <f>+#REF!</f>
        <v>#REF!</v>
      </c>
      <c r="AE153" s="307" t="e">
        <f>+#REF!</f>
        <v>#REF!</v>
      </c>
      <c r="AF153" s="307" t="e">
        <f>+#REF!</f>
        <v>#REF!</v>
      </c>
      <c r="AG153" s="307" t="e">
        <f>+#REF!</f>
        <v>#REF!</v>
      </c>
      <c r="AH153" s="307" t="e">
        <f>+#REF!</f>
        <v>#REF!</v>
      </c>
      <c r="AI153" s="307"/>
      <c r="AJ153" s="307"/>
      <c r="AK153" s="307"/>
      <c r="AL153" s="307"/>
      <c r="AM153" s="307"/>
      <c r="AN153" s="307"/>
      <c r="AO153" s="307"/>
      <c r="AP153" s="265"/>
      <c r="AQ153" s="259" t="e">
        <f t="shared" si="21"/>
        <v>#REF!</v>
      </c>
      <c r="AR153" s="248" t="e">
        <f>+AQ153-#REF!</f>
        <v>#REF!</v>
      </c>
    </row>
    <row r="154" spans="1:44" ht="36" customHeight="1">
      <c r="A154" s="269">
        <f t="shared" si="20"/>
        <v>33</v>
      </c>
      <c r="B154" s="269">
        <f t="shared" si="20"/>
        <v>33</v>
      </c>
      <c r="C154" s="264" t="s">
        <v>899</v>
      </c>
      <c r="D154" s="307" t="e">
        <f t="shared" si="22"/>
        <v>#REF!</v>
      </c>
      <c r="E154" s="307" t="e">
        <f>+#REF!</f>
        <v>#REF!</v>
      </c>
      <c r="F154" s="307" t="e">
        <f>+#REF!</f>
        <v>#REF!</v>
      </c>
      <c r="G154" s="307" t="e">
        <f t="shared" si="18"/>
        <v>#REF!</v>
      </c>
      <c r="H154" s="307" t="e">
        <f>+#REF!</f>
        <v>#REF!</v>
      </c>
      <c r="I154" s="307" t="e">
        <f>+#REF!</f>
        <v>#REF!</v>
      </c>
      <c r="J154" s="307" t="e">
        <f>+#REF!</f>
        <v>#REF!</v>
      </c>
      <c r="K154" s="307" t="e">
        <f>+#REF!</f>
        <v>#REF!</v>
      </c>
      <c r="L154" s="307" t="e">
        <f>+#REF!</f>
        <v>#REF!</v>
      </c>
      <c r="M154" s="307" t="e">
        <f>+#REF!</f>
        <v>#REF!</v>
      </c>
      <c r="N154" s="307" t="e">
        <f>+#REF!</f>
        <v>#REF!</v>
      </c>
      <c r="O154" s="307" t="e">
        <f>+#REF!</f>
        <v>#REF!</v>
      </c>
      <c r="P154" s="307" t="e">
        <f>+#REF!</f>
        <v>#REF!</v>
      </c>
      <c r="Q154" s="307" t="e">
        <f>+#REF!</f>
        <v>#REF!</v>
      </c>
      <c r="R154" s="307" t="e">
        <f>+#REF!</f>
        <v>#REF!</v>
      </c>
      <c r="S154" s="307" t="e">
        <f>+#REF!</f>
        <v>#REF!</v>
      </c>
      <c r="T154" s="307" t="e">
        <f>+#REF!</f>
        <v>#REF!</v>
      </c>
      <c r="U154" s="307" t="e">
        <f>+#REF!</f>
        <v>#REF!</v>
      </c>
      <c r="V154" s="307" t="e">
        <f>+#REF!</f>
        <v>#REF!</v>
      </c>
      <c r="W154" s="307" t="e">
        <f>+#REF!</f>
        <v>#REF!</v>
      </c>
      <c r="X154" s="307" t="e">
        <f t="shared" si="23"/>
        <v>#REF!</v>
      </c>
      <c r="Y154" s="307" t="e">
        <f>+#REF!</f>
        <v>#REF!</v>
      </c>
      <c r="Z154" s="307" t="e">
        <f>+#REF!</f>
        <v>#REF!</v>
      </c>
      <c r="AA154" s="307" t="e">
        <f>+#REF!</f>
        <v>#REF!</v>
      </c>
      <c r="AB154" s="307" t="e">
        <f>+#REF!</f>
        <v>#REF!</v>
      </c>
      <c r="AC154" s="307" t="e">
        <f t="shared" si="19"/>
        <v>#REF!</v>
      </c>
      <c r="AD154" s="307" t="e">
        <f>+#REF!</f>
        <v>#REF!</v>
      </c>
      <c r="AE154" s="307" t="e">
        <f>+#REF!</f>
        <v>#REF!</v>
      </c>
      <c r="AF154" s="307" t="e">
        <f>+#REF!</f>
        <v>#REF!</v>
      </c>
      <c r="AG154" s="307" t="e">
        <f>+#REF!</f>
        <v>#REF!</v>
      </c>
      <c r="AH154" s="307" t="e">
        <f>+#REF!</f>
        <v>#REF!</v>
      </c>
      <c r="AI154" s="307"/>
      <c r="AJ154" s="307"/>
      <c r="AK154" s="307"/>
      <c r="AL154" s="307"/>
      <c r="AM154" s="307"/>
      <c r="AN154" s="307"/>
      <c r="AO154" s="307"/>
      <c r="AP154" s="265"/>
      <c r="AQ154" s="259" t="e">
        <f t="shared" si="21"/>
        <v>#REF!</v>
      </c>
      <c r="AR154" s="248" t="e">
        <f>+AQ154-#REF!</f>
        <v>#REF!</v>
      </c>
    </row>
    <row r="155" spans="1:44" ht="30.75" customHeight="1">
      <c r="A155" s="269">
        <f t="shared" si="20"/>
        <v>34</v>
      </c>
      <c r="B155" s="269">
        <f t="shared" si="20"/>
        <v>34</v>
      </c>
      <c r="C155" s="264" t="s">
        <v>900</v>
      </c>
      <c r="D155" s="307" t="e">
        <f t="shared" si="22"/>
        <v>#REF!</v>
      </c>
      <c r="E155" s="307" t="e">
        <f>+#REF!</f>
        <v>#REF!</v>
      </c>
      <c r="F155" s="307" t="e">
        <f>+#REF!</f>
        <v>#REF!</v>
      </c>
      <c r="G155" s="307" t="e">
        <f t="shared" si="18"/>
        <v>#REF!</v>
      </c>
      <c r="H155" s="307" t="e">
        <f>+#REF!</f>
        <v>#REF!</v>
      </c>
      <c r="I155" s="307" t="e">
        <f>+#REF!</f>
        <v>#REF!</v>
      </c>
      <c r="J155" s="307" t="e">
        <f>+#REF!</f>
        <v>#REF!</v>
      </c>
      <c r="K155" s="307" t="e">
        <f>+#REF!</f>
        <v>#REF!</v>
      </c>
      <c r="L155" s="307" t="e">
        <f>+#REF!</f>
        <v>#REF!</v>
      </c>
      <c r="M155" s="307" t="e">
        <f>+#REF!</f>
        <v>#REF!</v>
      </c>
      <c r="N155" s="307" t="e">
        <f>+#REF!</f>
        <v>#REF!</v>
      </c>
      <c r="O155" s="307" t="e">
        <f>+#REF!</f>
        <v>#REF!</v>
      </c>
      <c r="P155" s="307" t="e">
        <f>+#REF!</f>
        <v>#REF!</v>
      </c>
      <c r="Q155" s="307" t="e">
        <f>+#REF!</f>
        <v>#REF!</v>
      </c>
      <c r="R155" s="307" t="e">
        <f>+#REF!</f>
        <v>#REF!</v>
      </c>
      <c r="S155" s="307" t="e">
        <f>+#REF!</f>
        <v>#REF!</v>
      </c>
      <c r="T155" s="307" t="e">
        <f>+#REF!</f>
        <v>#REF!</v>
      </c>
      <c r="U155" s="307" t="e">
        <f>+#REF!</f>
        <v>#REF!</v>
      </c>
      <c r="V155" s="307" t="e">
        <f>+#REF!</f>
        <v>#REF!</v>
      </c>
      <c r="W155" s="307" t="e">
        <f>+#REF!</f>
        <v>#REF!</v>
      </c>
      <c r="X155" s="307" t="e">
        <f t="shared" si="23"/>
        <v>#REF!</v>
      </c>
      <c r="Y155" s="307" t="e">
        <f>+#REF!</f>
        <v>#REF!</v>
      </c>
      <c r="Z155" s="307" t="e">
        <f>+#REF!</f>
        <v>#REF!</v>
      </c>
      <c r="AA155" s="307" t="e">
        <f>+#REF!</f>
        <v>#REF!</v>
      </c>
      <c r="AB155" s="307" t="e">
        <f>+#REF!</f>
        <v>#REF!</v>
      </c>
      <c r="AC155" s="307" t="e">
        <f t="shared" si="19"/>
        <v>#REF!</v>
      </c>
      <c r="AD155" s="307" t="e">
        <f>+#REF!</f>
        <v>#REF!</v>
      </c>
      <c r="AE155" s="307" t="e">
        <f>+#REF!</f>
        <v>#REF!</v>
      </c>
      <c r="AF155" s="307" t="e">
        <f>+#REF!</f>
        <v>#REF!</v>
      </c>
      <c r="AG155" s="307" t="e">
        <f>+#REF!</f>
        <v>#REF!</v>
      </c>
      <c r="AH155" s="307" t="e">
        <f>+#REF!</f>
        <v>#REF!</v>
      </c>
      <c r="AI155" s="307"/>
      <c r="AJ155" s="307"/>
      <c r="AK155" s="307"/>
      <c r="AL155" s="307"/>
      <c r="AM155" s="307"/>
      <c r="AN155" s="307"/>
      <c r="AO155" s="307"/>
      <c r="AP155" s="265"/>
      <c r="AQ155" s="259" t="e">
        <f t="shared" si="21"/>
        <v>#REF!</v>
      </c>
      <c r="AR155" s="248" t="e">
        <f>+AQ155-#REF!</f>
        <v>#REF!</v>
      </c>
    </row>
    <row r="156" spans="1:44" ht="30.75" customHeight="1">
      <c r="A156" s="269">
        <f t="shared" si="20"/>
        <v>35</v>
      </c>
      <c r="B156" s="269">
        <f t="shared" si="20"/>
        <v>35</v>
      </c>
      <c r="C156" s="264" t="s">
        <v>700</v>
      </c>
      <c r="D156" s="307" t="e">
        <f t="shared" si="22"/>
        <v>#REF!</v>
      </c>
      <c r="E156" s="307" t="e">
        <f>+#REF!</f>
        <v>#REF!</v>
      </c>
      <c r="F156" s="307" t="e">
        <f>+#REF!</f>
        <v>#REF!</v>
      </c>
      <c r="G156" s="307" t="e">
        <f t="shared" si="18"/>
        <v>#REF!</v>
      </c>
      <c r="H156" s="307" t="e">
        <f>+#REF!</f>
        <v>#REF!</v>
      </c>
      <c r="I156" s="307" t="e">
        <f>+#REF!</f>
        <v>#REF!</v>
      </c>
      <c r="J156" s="307" t="e">
        <f>+#REF!</f>
        <v>#REF!</v>
      </c>
      <c r="K156" s="307" t="e">
        <f>+#REF!</f>
        <v>#REF!</v>
      </c>
      <c r="L156" s="307" t="e">
        <f>+#REF!</f>
        <v>#REF!</v>
      </c>
      <c r="M156" s="307" t="e">
        <f>+#REF!</f>
        <v>#REF!</v>
      </c>
      <c r="N156" s="307" t="e">
        <f>+#REF!</f>
        <v>#REF!</v>
      </c>
      <c r="O156" s="307" t="e">
        <f>+#REF!</f>
        <v>#REF!</v>
      </c>
      <c r="P156" s="307" t="e">
        <f>+#REF!</f>
        <v>#REF!</v>
      </c>
      <c r="Q156" s="307" t="e">
        <f>+#REF!</f>
        <v>#REF!</v>
      </c>
      <c r="R156" s="307" t="e">
        <f>+#REF!</f>
        <v>#REF!</v>
      </c>
      <c r="S156" s="307" t="e">
        <f>+#REF!</f>
        <v>#REF!</v>
      </c>
      <c r="T156" s="307" t="e">
        <f>+#REF!</f>
        <v>#REF!</v>
      </c>
      <c r="U156" s="307" t="e">
        <f>+#REF!</f>
        <v>#REF!</v>
      </c>
      <c r="V156" s="307" t="e">
        <f>+#REF!</f>
        <v>#REF!</v>
      </c>
      <c r="W156" s="307" t="e">
        <f>+#REF!</f>
        <v>#REF!</v>
      </c>
      <c r="X156" s="307" t="e">
        <f t="shared" si="23"/>
        <v>#REF!</v>
      </c>
      <c r="Y156" s="307" t="e">
        <f>+#REF!</f>
        <v>#REF!</v>
      </c>
      <c r="Z156" s="307" t="e">
        <f>+#REF!</f>
        <v>#REF!</v>
      </c>
      <c r="AA156" s="307" t="e">
        <f>+#REF!</f>
        <v>#REF!</v>
      </c>
      <c r="AB156" s="307" t="e">
        <f>+#REF!</f>
        <v>#REF!</v>
      </c>
      <c r="AC156" s="307" t="e">
        <f t="shared" si="19"/>
        <v>#REF!</v>
      </c>
      <c r="AD156" s="307" t="e">
        <f>+#REF!</f>
        <v>#REF!</v>
      </c>
      <c r="AE156" s="307" t="e">
        <f>+#REF!</f>
        <v>#REF!</v>
      </c>
      <c r="AF156" s="307" t="e">
        <f>+#REF!</f>
        <v>#REF!</v>
      </c>
      <c r="AG156" s="307" t="e">
        <f>+#REF!</f>
        <v>#REF!</v>
      </c>
      <c r="AH156" s="307" t="e">
        <f>+#REF!</f>
        <v>#REF!</v>
      </c>
      <c r="AI156" s="307"/>
      <c r="AJ156" s="307"/>
      <c r="AK156" s="307"/>
      <c r="AL156" s="307"/>
      <c r="AM156" s="307"/>
      <c r="AN156" s="307"/>
      <c r="AO156" s="307"/>
      <c r="AP156" s="265"/>
      <c r="AQ156" s="259" t="e">
        <f t="shared" si="21"/>
        <v>#REF!</v>
      </c>
      <c r="AR156" s="248" t="e">
        <f>+AQ156-#REF!</f>
        <v>#REF!</v>
      </c>
    </row>
    <row r="157" spans="1:44" ht="30.75" customHeight="1">
      <c r="A157" s="269">
        <f t="shared" si="20"/>
        <v>36</v>
      </c>
      <c r="B157" s="269">
        <f t="shared" si="20"/>
        <v>36</v>
      </c>
      <c r="C157" s="264" t="s">
        <v>901</v>
      </c>
      <c r="D157" s="307" t="e">
        <f t="shared" si="22"/>
        <v>#REF!</v>
      </c>
      <c r="E157" s="307" t="e">
        <f>+#REF!</f>
        <v>#REF!</v>
      </c>
      <c r="F157" s="307" t="e">
        <f>+#REF!</f>
        <v>#REF!</v>
      </c>
      <c r="G157" s="307" t="e">
        <f t="shared" si="18"/>
        <v>#REF!</v>
      </c>
      <c r="H157" s="307" t="e">
        <f>+#REF!</f>
        <v>#REF!</v>
      </c>
      <c r="I157" s="307" t="e">
        <f>+#REF!</f>
        <v>#REF!</v>
      </c>
      <c r="J157" s="307" t="e">
        <f>+#REF!</f>
        <v>#REF!</v>
      </c>
      <c r="K157" s="307" t="e">
        <f>+#REF!</f>
        <v>#REF!</v>
      </c>
      <c r="L157" s="307" t="e">
        <f>+#REF!</f>
        <v>#REF!</v>
      </c>
      <c r="M157" s="307" t="e">
        <f>+#REF!</f>
        <v>#REF!</v>
      </c>
      <c r="N157" s="307" t="e">
        <f>+#REF!</f>
        <v>#REF!</v>
      </c>
      <c r="O157" s="307" t="e">
        <f>+#REF!</f>
        <v>#REF!</v>
      </c>
      <c r="P157" s="307" t="e">
        <f>+#REF!</f>
        <v>#REF!</v>
      </c>
      <c r="Q157" s="307" t="e">
        <f>+#REF!</f>
        <v>#REF!</v>
      </c>
      <c r="R157" s="307" t="e">
        <f>+#REF!</f>
        <v>#REF!</v>
      </c>
      <c r="S157" s="307" t="e">
        <f>+#REF!</f>
        <v>#REF!</v>
      </c>
      <c r="T157" s="307" t="e">
        <f>+#REF!</f>
        <v>#REF!</v>
      </c>
      <c r="U157" s="307" t="e">
        <f>+#REF!</f>
        <v>#REF!</v>
      </c>
      <c r="V157" s="307" t="e">
        <f>+#REF!</f>
        <v>#REF!</v>
      </c>
      <c r="W157" s="307" t="e">
        <f>+#REF!</f>
        <v>#REF!</v>
      </c>
      <c r="X157" s="307" t="e">
        <f t="shared" si="23"/>
        <v>#REF!</v>
      </c>
      <c r="Y157" s="307" t="e">
        <f>+#REF!</f>
        <v>#REF!</v>
      </c>
      <c r="Z157" s="307" t="e">
        <f>+#REF!</f>
        <v>#REF!</v>
      </c>
      <c r="AA157" s="307" t="e">
        <f>+#REF!</f>
        <v>#REF!</v>
      </c>
      <c r="AB157" s="307" t="e">
        <f>+#REF!</f>
        <v>#REF!</v>
      </c>
      <c r="AC157" s="307" t="e">
        <f t="shared" si="19"/>
        <v>#REF!</v>
      </c>
      <c r="AD157" s="307" t="e">
        <f>+#REF!</f>
        <v>#REF!</v>
      </c>
      <c r="AE157" s="307" t="e">
        <f>+#REF!</f>
        <v>#REF!</v>
      </c>
      <c r="AF157" s="307" t="e">
        <f>+#REF!</f>
        <v>#REF!</v>
      </c>
      <c r="AG157" s="307" t="e">
        <f>+#REF!</f>
        <v>#REF!</v>
      </c>
      <c r="AH157" s="307" t="e">
        <f>+#REF!</f>
        <v>#REF!</v>
      </c>
      <c r="AI157" s="307"/>
      <c r="AJ157" s="307"/>
      <c r="AK157" s="307"/>
      <c r="AL157" s="307"/>
      <c r="AM157" s="307"/>
      <c r="AN157" s="307"/>
      <c r="AO157" s="307"/>
      <c r="AP157" s="265"/>
      <c r="AQ157" s="259" t="e">
        <f t="shared" si="21"/>
        <v>#REF!</v>
      </c>
      <c r="AR157" s="248" t="e">
        <f>+AQ157-#REF!</f>
        <v>#REF!</v>
      </c>
    </row>
    <row r="158" spans="1:44" s="266" customFormat="1" ht="30.75" customHeight="1">
      <c r="A158" s="269">
        <f t="shared" si="20"/>
        <v>37</v>
      </c>
      <c r="B158" s="269">
        <f t="shared" si="20"/>
        <v>37</v>
      </c>
      <c r="C158" s="264" t="s">
        <v>263</v>
      </c>
      <c r="D158" s="307" t="e">
        <f t="shared" si="22"/>
        <v>#REF!</v>
      </c>
      <c r="E158" s="307" t="e">
        <f>+#REF!</f>
        <v>#REF!</v>
      </c>
      <c r="F158" s="307" t="e">
        <f>+#REF!</f>
        <v>#REF!</v>
      </c>
      <c r="G158" s="307" t="e">
        <f t="shared" si="18"/>
        <v>#REF!</v>
      </c>
      <c r="H158" s="307" t="e">
        <f>+#REF!</f>
        <v>#REF!</v>
      </c>
      <c r="I158" s="307" t="e">
        <f>+#REF!</f>
        <v>#REF!</v>
      </c>
      <c r="J158" s="307" t="e">
        <f>+#REF!</f>
        <v>#REF!</v>
      </c>
      <c r="K158" s="307" t="e">
        <f>+#REF!</f>
        <v>#REF!</v>
      </c>
      <c r="L158" s="307" t="e">
        <f>+#REF!</f>
        <v>#REF!</v>
      </c>
      <c r="M158" s="307" t="e">
        <f>+#REF!</f>
        <v>#REF!</v>
      </c>
      <c r="N158" s="307" t="e">
        <f>+#REF!</f>
        <v>#REF!</v>
      </c>
      <c r="O158" s="307" t="e">
        <f>+#REF!</f>
        <v>#REF!</v>
      </c>
      <c r="P158" s="307" t="e">
        <f>+#REF!</f>
        <v>#REF!</v>
      </c>
      <c r="Q158" s="307" t="e">
        <f>+#REF!</f>
        <v>#REF!</v>
      </c>
      <c r="R158" s="307" t="e">
        <f>+#REF!</f>
        <v>#REF!</v>
      </c>
      <c r="S158" s="307" t="e">
        <f>+#REF!</f>
        <v>#REF!</v>
      </c>
      <c r="T158" s="307" t="e">
        <f>+#REF!</f>
        <v>#REF!</v>
      </c>
      <c r="U158" s="307" t="e">
        <f>+#REF!</f>
        <v>#REF!</v>
      </c>
      <c r="V158" s="307" t="e">
        <f>+#REF!</f>
        <v>#REF!</v>
      </c>
      <c r="W158" s="307" t="e">
        <f>+#REF!</f>
        <v>#REF!</v>
      </c>
      <c r="X158" s="307" t="e">
        <f t="shared" si="23"/>
        <v>#REF!</v>
      </c>
      <c r="Y158" s="307" t="e">
        <f>+#REF!</f>
        <v>#REF!</v>
      </c>
      <c r="Z158" s="307" t="e">
        <f>+#REF!</f>
        <v>#REF!</v>
      </c>
      <c r="AA158" s="307" t="e">
        <f>+#REF!</f>
        <v>#REF!</v>
      </c>
      <c r="AB158" s="307" t="e">
        <f>+#REF!</f>
        <v>#REF!</v>
      </c>
      <c r="AC158" s="307" t="e">
        <f t="shared" si="19"/>
        <v>#REF!</v>
      </c>
      <c r="AD158" s="307" t="e">
        <f>+#REF!</f>
        <v>#REF!</v>
      </c>
      <c r="AE158" s="307" t="e">
        <f>+#REF!</f>
        <v>#REF!</v>
      </c>
      <c r="AF158" s="307" t="e">
        <f>+#REF!</f>
        <v>#REF!</v>
      </c>
      <c r="AG158" s="307" t="e">
        <f>+#REF!</f>
        <v>#REF!</v>
      </c>
      <c r="AH158" s="307" t="e">
        <f>+#REF!</f>
        <v>#REF!</v>
      </c>
      <c r="AI158" s="307"/>
      <c r="AJ158" s="307"/>
      <c r="AK158" s="307"/>
      <c r="AL158" s="307"/>
      <c r="AM158" s="307"/>
      <c r="AN158" s="307"/>
      <c r="AO158" s="307"/>
      <c r="AP158" s="265"/>
      <c r="AQ158" s="259" t="e">
        <f t="shared" si="21"/>
        <v>#REF!</v>
      </c>
      <c r="AR158" s="248" t="e">
        <f>+AQ158-#REF!</f>
        <v>#REF!</v>
      </c>
    </row>
    <row r="159" spans="1:44" ht="36.75" customHeight="1">
      <c r="A159" s="269">
        <f t="shared" si="20"/>
        <v>38</v>
      </c>
      <c r="B159" s="269">
        <f t="shared" si="20"/>
        <v>38</v>
      </c>
      <c r="C159" s="273" t="s">
        <v>701</v>
      </c>
      <c r="D159" s="307" t="e">
        <f t="shared" si="22"/>
        <v>#REF!</v>
      </c>
      <c r="E159" s="307" t="e">
        <f>+#REF!</f>
        <v>#REF!</v>
      </c>
      <c r="F159" s="307" t="e">
        <f>+#REF!</f>
        <v>#REF!</v>
      </c>
      <c r="G159" s="307" t="e">
        <f t="shared" si="18"/>
        <v>#REF!</v>
      </c>
      <c r="H159" s="307" t="e">
        <f>+#REF!</f>
        <v>#REF!</v>
      </c>
      <c r="I159" s="307" t="e">
        <f>+#REF!</f>
        <v>#REF!</v>
      </c>
      <c r="J159" s="307" t="e">
        <f>+#REF!</f>
        <v>#REF!</v>
      </c>
      <c r="K159" s="307" t="e">
        <f>+#REF!</f>
        <v>#REF!</v>
      </c>
      <c r="L159" s="307" t="e">
        <f>+#REF!</f>
        <v>#REF!</v>
      </c>
      <c r="M159" s="307" t="e">
        <f>+#REF!</f>
        <v>#REF!</v>
      </c>
      <c r="N159" s="307" t="e">
        <f>+#REF!</f>
        <v>#REF!</v>
      </c>
      <c r="O159" s="307" t="e">
        <f>+#REF!</f>
        <v>#REF!</v>
      </c>
      <c r="P159" s="307" t="e">
        <f>+#REF!</f>
        <v>#REF!</v>
      </c>
      <c r="Q159" s="307" t="e">
        <f>+#REF!</f>
        <v>#REF!</v>
      </c>
      <c r="R159" s="307" t="e">
        <f>+#REF!</f>
        <v>#REF!</v>
      </c>
      <c r="S159" s="307" t="e">
        <f>+#REF!</f>
        <v>#REF!</v>
      </c>
      <c r="T159" s="307" t="e">
        <f>+#REF!</f>
        <v>#REF!</v>
      </c>
      <c r="U159" s="307" t="e">
        <f>+#REF!</f>
        <v>#REF!</v>
      </c>
      <c r="V159" s="307" t="e">
        <f>+#REF!</f>
        <v>#REF!</v>
      </c>
      <c r="W159" s="307" t="e">
        <f>+#REF!</f>
        <v>#REF!</v>
      </c>
      <c r="X159" s="307" t="e">
        <f t="shared" si="23"/>
        <v>#REF!</v>
      </c>
      <c r="Y159" s="307" t="e">
        <f>+#REF!</f>
        <v>#REF!</v>
      </c>
      <c r="Z159" s="307" t="e">
        <f>+#REF!</f>
        <v>#REF!</v>
      </c>
      <c r="AA159" s="307" t="e">
        <f>+#REF!</f>
        <v>#REF!</v>
      </c>
      <c r="AB159" s="307" t="e">
        <f>+#REF!</f>
        <v>#REF!</v>
      </c>
      <c r="AC159" s="307" t="e">
        <f t="shared" si="19"/>
        <v>#REF!</v>
      </c>
      <c r="AD159" s="307" t="e">
        <f>+#REF!</f>
        <v>#REF!</v>
      </c>
      <c r="AE159" s="307" t="e">
        <f>+#REF!</f>
        <v>#REF!</v>
      </c>
      <c r="AF159" s="307" t="e">
        <f>+#REF!</f>
        <v>#REF!</v>
      </c>
      <c r="AG159" s="307" t="e">
        <f>+#REF!</f>
        <v>#REF!</v>
      </c>
      <c r="AH159" s="307" t="e">
        <f>+#REF!</f>
        <v>#REF!</v>
      </c>
      <c r="AI159" s="307"/>
      <c r="AJ159" s="307"/>
      <c r="AK159" s="307"/>
      <c r="AL159" s="307"/>
      <c r="AM159" s="307"/>
      <c r="AN159" s="307"/>
      <c r="AO159" s="307"/>
      <c r="AP159" s="265"/>
      <c r="AQ159" s="259" t="e">
        <f t="shared" si="21"/>
        <v>#REF!</v>
      </c>
      <c r="AR159" s="248" t="e">
        <f>+AQ159-#REF!</f>
        <v>#REF!</v>
      </c>
    </row>
    <row r="160" spans="1:44" ht="30.75" customHeight="1">
      <c r="A160" s="269">
        <f t="shared" si="20"/>
        <v>39</v>
      </c>
      <c r="B160" s="269">
        <f t="shared" si="20"/>
        <v>39</v>
      </c>
      <c r="C160" s="267" t="s">
        <v>702</v>
      </c>
      <c r="D160" s="307" t="e">
        <f t="shared" si="22"/>
        <v>#REF!</v>
      </c>
      <c r="E160" s="307" t="e">
        <f>+#REF!</f>
        <v>#REF!</v>
      </c>
      <c r="F160" s="307" t="e">
        <f>+#REF!</f>
        <v>#REF!</v>
      </c>
      <c r="G160" s="307" t="e">
        <f t="shared" si="18"/>
        <v>#REF!</v>
      </c>
      <c r="H160" s="307" t="e">
        <f>+#REF!</f>
        <v>#REF!</v>
      </c>
      <c r="I160" s="307" t="e">
        <f>+#REF!</f>
        <v>#REF!</v>
      </c>
      <c r="J160" s="307" t="e">
        <f>+#REF!</f>
        <v>#REF!</v>
      </c>
      <c r="K160" s="307" t="e">
        <f>+#REF!</f>
        <v>#REF!</v>
      </c>
      <c r="L160" s="307" t="e">
        <f>+#REF!</f>
        <v>#REF!</v>
      </c>
      <c r="M160" s="307" t="e">
        <f>+#REF!</f>
        <v>#REF!</v>
      </c>
      <c r="N160" s="307" t="e">
        <f>+#REF!</f>
        <v>#REF!</v>
      </c>
      <c r="O160" s="307" t="e">
        <f>+#REF!</f>
        <v>#REF!</v>
      </c>
      <c r="P160" s="307" t="e">
        <f>+#REF!</f>
        <v>#REF!</v>
      </c>
      <c r="Q160" s="307" t="e">
        <f>+#REF!</f>
        <v>#REF!</v>
      </c>
      <c r="R160" s="307" t="e">
        <f>+#REF!</f>
        <v>#REF!</v>
      </c>
      <c r="S160" s="307" t="e">
        <f>+#REF!</f>
        <v>#REF!</v>
      </c>
      <c r="T160" s="307" t="e">
        <f>+#REF!</f>
        <v>#REF!</v>
      </c>
      <c r="U160" s="307" t="e">
        <f>+#REF!</f>
        <v>#REF!</v>
      </c>
      <c r="V160" s="307" t="e">
        <f>+#REF!</f>
        <v>#REF!</v>
      </c>
      <c r="W160" s="307" t="e">
        <f>+#REF!</f>
        <v>#REF!</v>
      </c>
      <c r="X160" s="307" t="e">
        <f t="shared" si="23"/>
        <v>#REF!</v>
      </c>
      <c r="Y160" s="307" t="e">
        <f>+#REF!</f>
        <v>#REF!</v>
      </c>
      <c r="Z160" s="307" t="e">
        <f>+#REF!</f>
        <v>#REF!</v>
      </c>
      <c r="AA160" s="307" t="e">
        <f>+#REF!</f>
        <v>#REF!</v>
      </c>
      <c r="AB160" s="307" t="e">
        <f>+#REF!</f>
        <v>#REF!</v>
      </c>
      <c r="AC160" s="307" t="e">
        <f t="shared" si="19"/>
        <v>#REF!</v>
      </c>
      <c r="AD160" s="307" t="e">
        <f>+#REF!</f>
        <v>#REF!</v>
      </c>
      <c r="AE160" s="307" t="e">
        <f>+#REF!</f>
        <v>#REF!</v>
      </c>
      <c r="AF160" s="307" t="e">
        <f>+#REF!</f>
        <v>#REF!</v>
      </c>
      <c r="AG160" s="307" t="e">
        <f>+#REF!</f>
        <v>#REF!</v>
      </c>
      <c r="AH160" s="307" t="e">
        <f>+#REF!</f>
        <v>#REF!</v>
      </c>
      <c r="AI160" s="307"/>
      <c r="AJ160" s="307"/>
      <c r="AK160" s="307"/>
      <c r="AL160" s="307"/>
      <c r="AM160" s="307"/>
      <c r="AN160" s="307"/>
      <c r="AO160" s="307"/>
      <c r="AP160" s="265"/>
      <c r="AQ160" s="259" t="e">
        <f t="shared" si="21"/>
        <v>#REF!</v>
      </c>
      <c r="AR160" s="248" t="e">
        <f>+AQ160-#REF!</f>
        <v>#REF!</v>
      </c>
    </row>
    <row r="161" spans="1:44" s="266" customFormat="1" ht="30.75" customHeight="1">
      <c r="A161" s="269">
        <f t="shared" si="20"/>
        <v>40</v>
      </c>
      <c r="B161" s="269">
        <f t="shared" si="20"/>
        <v>40</v>
      </c>
      <c r="C161" s="264" t="s">
        <v>516</v>
      </c>
      <c r="D161" s="307" t="e">
        <f t="shared" si="22"/>
        <v>#REF!</v>
      </c>
      <c r="E161" s="307" t="e">
        <f>+#REF!</f>
        <v>#REF!</v>
      </c>
      <c r="F161" s="307" t="e">
        <f>+#REF!</f>
        <v>#REF!</v>
      </c>
      <c r="G161" s="307" t="e">
        <f t="shared" si="18"/>
        <v>#REF!</v>
      </c>
      <c r="H161" s="307" t="e">
        <f>+#REF!</f>
        <v>#REF!</v>
      </c>
      <c r="I161" s="307" t="e">
        <f>+#REF!</f>
        <v>#REF!</v>
      </c>
      <c r="J161" s="307" t="e">
        <f>+#REF!</f>
        <v>#REF!</v>
      </c>
      <c r="K161" s="307" t="e">
        <f>+#REF!</f>
        <v>#REF!</v>
      </c>
      <c r="L161" s="307" t="e">
        <f>+#REF!</f>
        <v>#REF!</v>
      </c>
      <c r="M161" s="307" t="e">
        <f>+#REF!</f>
        <v>#REF!</v>
      </c>
      <c r="N161" s="307" t="e">
        <f>+#REF!</f>
        <v>#REF!</v>
      </c>
      <c r="O161" s="307" t="e">
        <f>+#REF!</f>
        <v>#REF!</v>
      </c>
      <c r="P161" s="307" t="e">
        <f>+#REF!</f>
        <v>#REF!</v>
      </c>
      <c r="Q161" s="307" t="e">
        <f>+#REF!</f>
        <v>#REF!</v>
      </c>
      <c r="R161" s="307" t="e">
        <f>+#REF!</f>
        <v>#REF!</v>
      </c>
      <c r="S161" s="307" t="e">
        <f>+#REF!</f>
        <v>#REF!</v>
      </c>
      <c r="T161" s="307" t="e">
        <f>+#REF!</f>
        <v>#REF!</v>
      </c>
      <c r="U161" s="307" t="e">
        <f>+#REF!</f>
        <v>#REF!</v>
      </c>
      <c r="V161" s="307" t="e">
        <f>+#REF!</f>
        <v>#REF!</v>
      </c>
      <c r="W161" s="307" t="e">
        <f>+#REF!</f>
        <v>#REF!</v>
      </c>
      <c r="X161" s="307" t="e">
        <f t="shared" si="23"/>
        <v>#REF!</v>
      </c>
      <c r="Y161" s="307" t="e">
        <f>+#REF!</f>
        <v>#REF!</v>
      </c>
      <c r="Z161" s="307" t="e">
        <f>+#REF!</f>
        <v>#REF!</v>
      </c>
      <c r="AA161" s="307" t="e">
        <f>+#REF!</f>
        <v>#REF!</v>
      </c>
      <c r="AB161" s="307" t="e">
        <f>+#REF!</f>
        <v>#REF!</v>
      </c>
      <c r="AC161" s="307" t="e">
        <f t="shared" si="19"/>
        <v>#REF!</v>
      </c>
      <c r="AD161" s="307" t="e">
        <f>+#REF!</f>
        <v>#REF!</v>
      </c>
      <c r="AE161" s="307" t="e">
        <f>+#REF!</f>
        <v>#REF!</v>
      </c>
      <c r="AF161" s="307" t="e">
        <f>+#REF!</f>
        <v>#REF!</v>
      </c>
      <c r="AG161" s="307" t="e">
        <f>+#REF!</f>
        <v>#REF!</v>
      </c>
      <c r="AH161" s="307" t="e">
        <f>+#REF!</f>
        <v>#REF!</v>
      </c>
      <c r="AI161" s="307"/>
      <c r="AJ161" s="307"/>
      <c r="AK161" s="307"/>
      <c r="AL161" s="307"/>
      <c r="AM161" s="307"/>
      <c r="AN161" s="307"/>
      <c r="AO161" s="307"/>
      <c r="AP161" s="265"/>
      <c r="AQ161" s="259" t="e">
        <f t="shared" si="21"/>
        <v>#REF!</v>
      </c>
      <c r="AR161" s="248" t="e">
        <f>+AQ161-#REF!</f>
        <v>#REF!</v>
      </c>
    </row>
    <row r="162" spans="1:44" s="266" customFormat="1" ht="30.75" customHeight="1">
      <c r="A162" s="269">
        <f t="shared" si="20"/>
        <v>41</v>
      </c>
      <c r="B162" s="269">
        <f t="shared" si="20"/>
        <v>41</v>
      </c>
      <c r="C162" s="264" t="s">
        <v>772</v>
      </c>
      <c r="D162" s="307" t="e">
        <f t="shared" si="22"/>
        <v>#REF!</v>
      </c>
      <c r="E162" s="307" t="e">
        <f>+#REF!</f>
        <v>#REF!</v>
      </c>
      <c r="F162" s="307" t="e">
        <f>+#REF!</f>
        <v>#REF!</v>
      </c>
      <c r="G162" s="307" t="e">
        <f t="shared" si="18"/>
        <v>#REF!</v>
      </c>
      <c r="H162" s="307" t="e">
        <f>+#REF!</f>
        <v>#REF!</v>
      </c>
      <c r="I162" s="307" t="e">
        <f>+#REF!</f>
        <v>#REF!</v>
      </c>
      <c r="J162" s="307" t="e">
        <f>+#REF!</f>
        <v>#REF!</v>
      </c>
      <c r="K162" s="307" t="e">
        <f>+#REF!</f>
        <v>#REF!</v>
      </c>
      <c r="L162" s="307" t="e">
        <f>+#REF!</f>
        <v>#REF!</v>
      </c>
      <c r="M162" s="307" t="e">
        <f>+#REF!</f>
        <v>#REF!</v>
      </c>
      <c r="N162" s="307" t="e">
        <f>+#REF!</f>
        <v>#REF!</v>
      </c>
      <c r="O162" s="307" t="e">
        <f>+#REF!</f>
        <v>#REF!</v>
      </c>
      <c r="P162" s="307" t="e">
        <f>+#REF!</f>
        <v>#REF!</v>
      </c>
      <c r="Q162" s="307" t="e">
        <f>+#REF!</f>
        <v>#REF!</v>
      </c>
      <c r="R162" s="307" t="e">
        <f>+#REF!</f>
        <v>#REF!</v>
      </c>
      <c r="S162" s="307" t="e">
        <f>+#REF!</f>
        <v>#REF!</v>
      </c>
      <c r="T162" s="307" t="e">
        <f>+#REF!</f>
        <v>#REF!</v>
      </c>
      <c r="U162" s="307" t="e">
        <f>+#REF!</f>
        <v>#REF!</v>
      </c>
      <c r="V162" s="307" t="e">
        <f>+#REF!</f>
        <v>#REF!</v>
      </c>
      <c r="W162" s="307" t="e">
        <f>+#REF!</f>
        <v>#REF!</v>
      </c>
      <c r="X162" s="307" t="e">
        <f t="shared" si="23"/>
        <v>#REF!</v>
      </c>
      <c r="Y162" s="307" t="e">
        <f>+#REF!</f>
        <v>#REF!</v>
      </c>
      <c r="Z162" s="307" t="e">
        <f>+#REF!</f>
        <v>#REF!</v>
      </c>
      <c r="AA162" s="307" t="e">
        <f>+#REF!</f>
        <v>#REF!</v>
      </c>
      <c r="AB162" s="307" t="e">
        <f>+#REF!</f>
        <v>#REF!</v>
      </c>
      <c r="AC162" s="307" t="e">
        <f t="shared" si="19"/>
        <v>#REF!</v>
      </c>
      <c r="AD162" s="307" t="e">
        <f>+#REF!</f>
        <v>#REF!</v>
      </c>
      <c r="AE162" s="307" t="e">
        <f>+#REF!</f>
        <v>#REF!</v>
      </c>
      <c r="AF162" s="307" t="e">
        <f>+#REF!</f>
        <v>#REF!</v>
      </c>
      <c r="AG162" s="307" t="e">
        <f>+#REF!</f>
        <v>#REF!</v>
      </c>
      <c r="AH162" s="307" t="e">
        <f>+#REF!</f>
        <v>#REF!</v>
      </c>
      <c r="AI162" s="307"/>
      <c r="AJ162" s="307"/>
      <c r="AK162" s="307"/>
      <c r="AL162" s="307"/>
      <c r="AM162" s="307"/>
      <c r="AN162" s="307"/>
      <c r="AO162" s="307"/>
      <c r="AP162" s="265"/>
      <c r="AQ162" s="259" t="e">
        <f t="shared" si="21"/>
        <v>#REF!</v>
      </c>
      <c r="AR162" s="248" t="e">
        <f>+AQ162-#REF!</f>
        <v>#REF!</v>
      </c>
    </row>
    <row r="163" spans="1:44" s="266" customFormat="1" ht="30.75" customHeight="1">
      <c r="A163" s="269">
        <f t="shared" si="20"/>
        <v>42</v>
      </c>
      <c r="B163" s="269">
        <f t="shared" si="20"/>
        <v>42</v>
      </c>
      <c r="C163" s="264" t="s">
        <v>491</v>
      </c>
      <c r="D163" s="307" t="e">
        <f t="shared" si="22"/>
        <v>#REF!</v>
      </c>
      <c r="E163" s="307" t="e">
        <f>+#REF!</f>
        <v>#REF!</v>
      </c>
      <c r="F163" s="307" t="e">
        <f>+#REF!</f>
        <v>#REF!</v>
      </c>
      <c r="G163" s="307" t="e">
        <f t="shared" si="18"/>
        <v>#REF!</v>
      </c>
      <c r="H163" s="307" t="e">
        <f>+#REF!</f>
        <v>#REF!</v>
      </c>
      <c r="I163" s="307" t="e">
        <f>+#REF!</f>
        <v>#REF!</v>
      </c>
      <c r="J163" s="307" t="e">
        <f>+#REF!</f>
        <v>#REF!</v>
      </c>
      <c r="K163" s="307" t="e">
        <f>+#REF!</f>
        <v>#REF!</v>
      </c>
      <c r="L163" s="307" t="e">
        <f>+#REF!</f>
        <v>#REF!</v>
      </c>
      <c r="M163" s="307" t="e">
        <f>+#REF!</f>
        <v>#REF!</v>
      </c>
      <c r="N163" s="307" t="e">
        <f>+#REF!</f>
        <v>#REF!</v>
      </c>
      <c r="O163" s="307" t="e">
        <f>+#REF!</f>
        <v>#REF!</v>
      </c>
      <c r="P163" s="307" t="e">
        <f>+#REF!</f>
        <v>#REF!</v>
      </c>
      <c r="Q163" s="307" t="e">
        <f>+#REF!</f>
        <v>#REF!</v>
      </c>
      <c r="R163" s="307" t="e">
        <f>+#REF!</f>
        <v>#REF!</v>
      </c>
      <c r="S163" s="307" t="e">
        <f>+#REF!</f>
        <v>#REF!</v>
      </c>
      <c r="T163" s="307" t="e">
        <f>+#REF!</f>
        <v>#REF!</v>
      </c>
      <c r="U163" s="307" t="e">
        <f>+#REF!</f>
        <v>#REF!</v>
      </c>
      <c r="V163" s="307" t="e">
        <f>+#REF!</f>
        <v>#REF!</v>
      </c>
      <c r="W163" s="307" t="e">
        <f>+#REF!</f>
        <v>#REF!</v>
      </c>
      <c r="X163" s="307" t="e">
        <f t="shared" si="23"/>
        <v>#REF!</v>
      </c>
      <c r="Y163" s="307" t="e">
        <f>+#REF!</f>
        <v>#REF!</v>
      </c>
      <c r="Z163" s="307" t="e">
        <f>+#REF!</f>
        <v>#REF!</v>
      </c>
      <c r="AA163" s="307" t="e">
        <f>+#REF!</f>
        <v>#REF!</v>
      </c>
      <c r="AB163" s="307" t="e">
        <f>+#REF!</f>
        <v>#REF!</v>
      </c>
      <c r="AC163" s="307" t="e">
        <f t="shared" si="19"/>
        <v>#REF!</v>
      </c>
      <c r="AD163" s="307" t="e">
        <f>+#REF!</f>
        <v>#REF!</v>
      </c>
      <c r="AE163" s="307" t="e">
        <f>+#REF!</f>
        <v>#REF!</v>
      </c>
      <c r="AF163" s="307" t="e">
        <f>+#REF!</f>
        <v>#REF!</v>
      </c>
      <c r="AG163" s="307" t="e">
        <f>+#REF!</f>
        <v>#REF!</v>
      </c>
      <c r="AH163" s="307" t="e">
        <f>+#REF!</f>
        <v>#REF!</v>
      </c>
      <c r="AI163" s="307"/>
      <c r="AJ163" s="307"/>
      <c r="AK163" s="307"/>
      <c r="AL163" s="307"/>
      <c r="AM163" s="307"/>
      <c r="AN163" s="307"/>
      <c r="AO163" s="307"/>
      <c r="AP163" s="265"/>
      <c r="AQ163" s="259" t="e">
        <f t="shared" si="21"/>
        <v>#REF!</v>
      </c>
      <c r="AR163" s="248" t="e">
        <f>+AQ163-#REF!</f>
        <v>#REF!</v>
      </c>
    </row>
    <row r="164" spans="1:44" s="266" customFormat="1" ht="30.75" customHeight="1">
      <c r="A164" s="269">
        <f t="shared" si="20"/>
        <v>43</v>
      </c>
      <c r="B164" s="269">
        <f t="shared" si="20"/>
        <v>43</v>
      </c>
      <c r="C164" s="264" t="s">
        <v>773</v>
      </c>
      <c r="D164" s="307" t="e">
        <f t="shared" si="22"/>
        <v>#REF!</v>
      </c>
      <c r="E164" s="307" t="e">
        <f>+#REF!</f>
        <v>#REF!</v>
      </c>
      <c r="F164" s="307" t="e">
        <f>+#REF!</f>
        <v>#REF!</v>
      </c>
      <c r="G164" s="307" t="e">
        <f t="shared" si="18"/>
        <v>#REF!</v>
      </c>
      <c r="H164" s="307" t="e">
        <f>+#REF!</f>
        <v>#REF!</v>
      </c>
      <c r="I164" s="307" t="e">
        <f>+#REF!</f>
        <v>#REF!</v>
      </c>
      <c r="J164" s="307" t="e">
        <f>+#REF!</f>
        <v>#REF!</v>
      </c>
      <c r="K164" s="307" t="e">
        <f>+#REF!</f>
        <v>#REF!</v>
      </c>
      <c r="L164" s="307" t="e">
        <f>+#REF!</f>
        <v>#REF!</v>
      </c>
      <c r="M164" s="307" t="e">
        <f>+#REF!</f>
        <v>#REF!</v>
      </c>
      <c r="N164" s="307" t="e">
        <f>+#REF!</f>
        <v>#REF!</v>
      </c>
      <c r="O164" s="307" t="e">
        <f>+#REF!</f>
        <v>#REF!</v>
      </c>
      <c r="P164" s="307" t="e">
        <f>+#REF!</f>
        <v>#REF!</v>
      </c>
      <c r="Q164" s="307" t="e">
        <f>+#REF!</f>
        <v>#REF!</v>
      </c>
      <c r="R164" s="307" t="e">
        <f>+#REF!</f>
        <v>#REF!</v>
      </c>
      <c r="S164" s="307" t="e">
        <f>+#REF!</f>
        <v>#REF!</v>
      </c>
      <c r="T164" s="307" t="e">
        <f>+#REF!</f>
        <v>#REF!</v>
      </c>
      <c r="U164" s="307" t="e">
        <f>+#REF!</f>
        <v>#REF!</v>
      </c>
      <c r="V164" s="307" t="e">
        <f>+#REF!</f>
        <v>#REF!</v>
      </c>
      <c r="W164" s="307" t="e">
        <f>+#REF!</f>
        <v>#REF!</v>
      </c>
      <c r="X164" s="307" t="e">
        <f t="shared" si="23"/>
        <v>#REF!</v>
      </c>
      <c r="Y164" s="307" t="e">
        <f>+#REF!</f>
        <v>#REF!</v>
      </c>
      <c r="Z164" s="307" t="e">
        <f>+#REF!</f>
        <v>#REF!</v>
      </c>
      <c r="AA164" s="307" t="e">
        <f>+#REF!</f>
        <v>#REF!</v>
      </c>
      <c r="AB164" s="307" t="e">
        <f>+#REF!</f>
        <v>#REF!</v>
      </c>
      <c r="AC164" s="307" t="e">
        <f t="shared" si="19"/>
        <v>#REF!</v>
      </c>
      <c r="AD164" s="307" t="e">
        <f>+#REF!</f>
        <v>#REF!</v>
      </c>
      <c r="AE164" s="307" t="e">
        <f>+#REF!</f>
        <v>#REF!</v>
      </c>
      <c r="AF164" s="307" t="e">
        <f>+#REF!</f>
        <v>#REF!</v>
      </c>
      <c r="AG164" s="307" t="e">
        <f>+#REF!</f>
        <v>#REF!</v>
      </c>
      <c r="AH164" s="307" t="e">
        <f>+#REF!</f>
        <v>#REF!</v>
      </c>
      <c r="AI164" s="307"/>
      <c r="AJ164" s="307"/>
      <c r="AK164" s="307"/>
      <c r="AL164" s="307"/>
      <c r="AM164" s="307"/>
      <c r="AN164" s="307"/>
      <c r="AO164" s="307"/>
      <c r="AP164" s="265"/>
      <c r="AQ164" s="259" t="e">
        <f t="shared" si="21"/>
        <v>#REF!</v>
      </c>
      <c r="AR164" s="248" t="e">
        <f>+AQ164-#REF!</f>
        <v>#REF!</v>
      </c>
    </row>
    <row r="165" spans="1:44" s="266" customFormat="1" ht="30.75" customHeight="1">
      <c r="A165" s="269">
        <f t="shared" si="20"/>
        <v>44</v>
      </c>
      <c r="B165" s="269">
        <f t="shared" si="20"/>
        <v>44</v>
      </c>
      <c r="C165" s="264" t="s">
        <v>774</v>
      </c>
      <c r="D165" s="307" t="e">
        <f t="shared" si="22"/>
        <v>#REF!</v>
      </c>
      <c r="E165" s="307" t="e">
        <f>+#REF!</f>
        <v>#REF!</v>
      </c>
      <c r="F165" s="307" t="e">
        <f>+#REF!</f>
        <v>#REF!</v>
      </c>
      <c r="G165" s="307" t="e">
        <f t="shared" si="18"/>
        <v>#REF!</v>
      </c>
      <c r="H165" s="307" t="e">
        <f>+#REF!</f>
        <v>#REF!</v>
      </c>
      <c r="I165" s="307" t="e">
        <f>+#REF!</f>
        <v>#REF!</v>
      </c>
      <c r="J165" s="307" t="e">
        <f>+#REF!</f>
        <v>#REF!</v>
      </c>
      <c r="K165" s="307" t="e">
        <f>+#REF!</f>
        <v>#REF!</v>
      </c>
      <c r="L165" s="307" t="e">
        <f>+#REF!</f>
        <v>#REF!</v>
      </c>
      <c r="M165" s="307" t="e">
        <f>+#REF!</f>
        <v>#REF!</v>
      </c>
      <c r="N165" s="307" t="e">
        <f>+#REF!</f>
        <v>#REF!</v>
      </c>
      <c r="O165" s="307" t="e">
        <f>+#REF!</f>
        <v>#REF!</v>
      </c>
      <c r="P165" s="307" t="e">
        <f>+#REF!</f>
        <v>#REF!</v>
      </c>
      <c r="Q165" s="307" t="e">
        <f>+#REF!</f>
        <v>#REF!</v>
      </c>
      <c r="R165" s="307" t="e">
        <f>+#REF!</f>
        <v>#REF!</v>
      </c>
      <c r="S165" s="307" t="e">
        <f>+#REF!</f>
        <v>#REF!</v>
      </c>
      <c r="T165" s="307" t="e">
        <f>+#REF!</f>
        <v>#REF!</v>
      </c>
      <c r="U165" s="307" t="e">
        <f>+#REF!</f>
        <v>#REF!</v>
      </c>
      <c r="V165" s="307" t="e">
        <f>+#REF!</f>
        <v>#REF!</v>
      </c>
      <c r="W165" s="307" t="e">
        <f>+#REF!</f>
        <v>#REF!</v>
      </c>
      <c r="X165" s="307" t="e">
        <f t="shared" si="23"/>
        <v>#REF!</v>
      </c>
      <c r="Y165" s="307" t="e">
        <f>+#REF!</f>
        <v>#REF!</v>
      </c>
      <c r="Z165" s="307" t="e">
        <f>+#REF!</f>
        <v>#REF!</v>
      </c>
      <c r="AA165" s="307" t="e">
        <f>+#REF!</f>
        <v>#REF!</v>
      </c>
      <c r="AB165" s="307" t="e">
        <f>+#REF!</f>
        <v>#REF!</v>
      </c>
      <c r="AC165" s="307" t="e">
        <f t="shared" si="19"/>
        <v>#REF!</v>
      </c>
      <c r="AD165" s="307" t="e">
        <f>+#REF!</f>
        <v>#REF!</v>
      </c>
      <c r="AE165" s="307" t="e">
        <f>+#REF!</f>
        <v>#REF!</v>
      </c>
      <c r="AF165" s="307" t="e">
        <f>+#REF!</f>
        <v>#REF!</v>
      </c>
      <c r="AG165" s="307" t="e">
        <f>+#REF!</f>
        <v>#REF!</v>
      </c>
      <c r="AH165" s="307" t="e">
        <f>+#REF!</f>
        <v>#REF!</v>
      </c>
      <c r="AI165" s="307"/>
      <c r="AJ165" s="307"/>
      <c r="AK165" s="307"/>
      <c r="AL165" s="307"/>
      <c r="AM165" s="307"/>
      <c r="AN165" s="307"/>
      <c r="AO165" s="307"/>
      <c r="AP165" s="265"/>
      <c r="AQ165" s="259" t="e">
        <f t="shared" si="21"/>
        <v>#REF!</v>
      </c>
      <c r="AR165" s="248" t="e">
        <f>+AQ165-#REF!</f>
        <v>#REF!</v>
      </c>
    </row>
    <row r="166" spans="1:44" s="266" customFormat="1" ht="30.75" customHeight="1">
      <c r="A166" s="269">
        <f t="shared" si="20"/>
        <v>45</v>
      </c>
      <c r="B166" s="269">
        <f t="shared" si="20"/>
        <v>45</v>
      </c>
      <c r="C166" s="264" t="s">
        <v>775</v>
      </c>
      <c r="D166" s="307" t="e">
        <f t="shared" si="22"/>
        <v>#REF!</v>
      </c>
      <c r="E166" s="307" t="e">
        <f>+#REF!</f>
        <v>#REF!</v>
      </c>
      <c r="F166" s="307" t="e">
        <f>+#REF!</f>
        <v>#REF!</v>
      </c>
      <c r="G166" s="307" t="e">
        <f t="shared" si="18"/>
        <v>#REF!</v>
      </c>
      <c r="H166" s="307" t="e">
        <f>+#REF!</f>
        <v>#REF!</v>
      </c>
      <c r="I166" s="307" t="e">
        <f>+#REF!</f>
        <v>#REF!</v>
      </c>
      <c r="J166" s="307" t="e">
        <f>+#REF!</f>
        <v>#REF!</v>
      </c>
      <c r="K166" s="307" t="e">
        <f>+#REF!</f>
        <v>#REF!</v>
      </c>
      <c r="L166" s="307" t="e">
        <f>+#REF!</f>
        <v>#REF!</v>
      </c>
      <c r="M166" s="307" t="e">
        <f>+#REF!</f>
        <v>#REF!</v>
      </c>
      <c r="N166" s="307" t="e">
        <f>+#REF!</f>
        <v>#REF!</v>
      </c>
      <c r="O166" s="307" t="e">
        <f>+#REF!</f>
        <v>#REF!</v>
      </c>
      <c r="P166" s="307" t="e">
        <f>+#REF!</f>
        <v>#REF!</v>
      </c>
      <c r="Q166" s="307" t="e">
        <f>+#REF!</f>
        <v>#REF!</v>
      </c>
      <c r="R166" s="307" t="e">
        <f>+#REF!</f>
        <v>#REF!</v>
      </c>
      <c r="S166" s="307" t="e">
        <f>+#REF!</f>
        <v>#REF!</v>
      </c>
      <c r="T166" s="307" t="e">
        <f>+#REF!</f>
        <v>#REF!</v>
      </c>
      <c r="U166" s="307" t="e">
        <f>+#REF!</f>
        <v>#REF!</v>
      </c>
      <c r="V166" s="307" t="e">
        <f>+#REF!</f>
        <v>#REF!</v>
      </c>
      <c r="W166" s="307" t="e">
        <f>+#REF!</f>
        <v>#REF!</v>
      </c>
      <c r="X166" s="307" t="e">
        <f t="shared" si="23"/>
        <v>#REF!</v>
      </c>
      <c r="Y166" s="307" t="e">
        <f>+#REF!</f>
        <v>#REF!</v>
      </c>
      <c r="Z166" s="307" t="e">
        <f>+#REF!</f>
        <v>#REF!</v>
      </c>
      <c r="AA166" s="307" t="e">
        <f>+#REF!</f>
        <v>#REF!</v>
      </c>
      <c r="AB166" s="307" t="e">
        <f>+#REF!</f>
        <v>#REF!</v>
      </c>
      <c r="AC166" s="307" t="e">
        <f t="shared" si="19"/>
        <v>#REF!</v>
      </c>
      <c r="AD166" s="307" t="e">
        <f>+#REF!</f>
        <v>#REF!</v>
      </c>
      <c r="AE166" s="307" t="e">
        <f>+#REF!</f>
        <v>#REF!</v>
      </c>
      <c r="AF166" s="307" t="e">
        <f>+#REF!</f>
        <v>#REF!</v>
      </c>
      <c r="AG166" s="307" t="e">
        <f>+#REF!</f>
        <v>#REF!</v>
      </c>
      <c r="AH166" s="307" t="e">
        <f>+#REF!</f>
        <v>#REF!</v>
      </c>
      <c r="AI166" s="307"/>
      <c r="AJ166" s="307"/>
      <c r="AK166" s="307"/>
      <c r="AL166" s="307"/>
      <c r="AM166" s="307"/>
      <c r="AN166" s="307"/>
      <c r="AO166" s="307"/>
      <c r="AP166" s="265"/>
      <c r="AQ166" s="259" t="e">
        <f t="shared" si="21"/>
        <v>#REF!</v>
      </c>
      <c r="AR166" s="248" t="e">
        <f>+AQ166-#REF!</f>
        <v>#REF!</v>
      </c>
    </row>
    <row r="167" spans="1:44" s="266" customFormat="1" ht="30.75" customHeight="1">
      <c r="A167" s="269">
        <f t="shared" si="20"/>
        <v>46</v>
      </c>
      <c r="B167" s="269">
        <f t="shared" si="20"/>
        <v>46</v>
      </c>
      <c r="C167" s="264" t="s">
        <v>776</v>
      </c>
      <c r="D167" s="307" t="e">
        <f t="shared" si="22"/>
        <v>#REF!</v>
      </c>
      <c r="E167" s="307" t="e">
        <f>+#REF!</f>
        <v>#REF!</v>
      </c>
      <c r="F167" s="307" t="e">
        <f>+#REF!</f>
        <v>#REF!</v>
      </c>
      <c r="G167" s="307" t="e">
        <f t="shared" si="18"/>
        <v>#REF!</v>
      </c>
      <c r="H167" s="307" t="e">
        <f>+#REF!</f>
        <v>#REF!</v>
      </c>
      <c r="I167" s="307" t="e">
        <f>+#REF!</f>
        <v>#REF!</v>
      </c>
      <c r="J167" s="307" t="e">
        <f>+#REF!</f>
        <v>#REF!</v>
      </c>
      <c r="K167" s="307" t="e">
        <f>+#REF!</f>
        <v>#REF!</v>
      </c>
      <c r="L167" s="307" t="e">
        <f>+#REF!</f>
        <v>#REF!</v>
      </c>
      <c r="M167" s="307" t="e">
        <f>+#REF!</f>
        <v>#REF!</v>
      </c>
      <c r="N167" s="307" t="e">
        <f>+#REF!</f>
        <v>#REF!</v>
      </c>
      <c r="O167" s="307" t="e">
        <f>+#REF!</f>
        <v>#REF!</v>
      </c>
      <c r="P167" s="307" t="e">
        <f>+#REF!</f>
        <v>#REF!</v>
      </c>
      <c r="Q167" s="307" t="e">
        <f>+#REF!</f>
        <v>#REF!</v>
      </c>
      <c r="R167" s="307" t="e">
        <f>+#REF!</f>
        <v>#REF!</v>
      </c>
      <c r="S167" s="307" t="e">
        <f>+#REF!</f>
        <v>#REF!</v>
      </c>
      <c r="T167" s="307" t="e">
        <f>+#REF!</f>
        <v>#REF!</v>
      </c>
      <c r="U167" s="307" t="e">
        <f>+#REF!</f>
        <v>#REF!</v>
      </c>
      <c r="V167" s="307" t="e">
        <f>+#REF!</f>
        <v>#REF!</v>
      </c>
      <c r="W167" s="307" t="e">
        <f>+#REF!</f>
        <v>#REF!</v>
      </c>
      <c r="X167" s="307" t="e">
        <f t="shared" si="23"/>
        <v>#REF!</v>
      </c>
      <c r="Y167" s="307" t="e">
        <f>+#REF!</f>
        <v>#REF!</v>
      </c>
      <c r="Z167" s="307" t="e">
        <f>+#REF!</f>
        <v>#REF!</v>
      </c>
      <c r="AA167" s="307" t="e">
        <f>+#REF!</f>
        <v>#REF!</v>
      </c>
      <c r="AB167" s="307" t="e">
        <f>+#REF!</f>
        <v>#REF!</v>
      </c>
      <c r="AC167" s="307" t="e">
        <f t="shared" si="19"/>
        <v>#REF!</v>
      </c>
      <c r="AD167" s="307" t="e">
        <f>+#REF!</f>
        <v>#REF!</v>
      </c>
      <c r="AE167" s="307" t="e">
        <f>+#REF!</f>
        <v>#REF!</v>
      </c>
      <c r="AF167" s="307" t="e">
        <f>+#REF!</f>
        <v>#REF!</v>
      </c>
      <c r="AG167" s="307" t="e">
        <f>+#REF!</f>
        <v>#REF!</v>
      </c>
      <c r="AH167" s="307" t="e">
        <f>+#REF!</f>
        <v>#REF!</v>
      </c>
      <c r="AI167" s="307"/>
      <c r="AJ167" s="307"/>
      <c r="AK167" s="307"/>
      <c r="AL167" s="307"/>
      <c r="AM167" s="307"/>
      <c r="AN167" s="307"/>
      <c r="AO167" s="307"/>
      <c r="AP167" s="265"/>
      <c r="AQ167" s="259" t="e">
        <f t="shared" si="21"/>
        <v>#REF!</v>
      </c>
      <c r="AR167" s="248" t="e">
        <f>+AQ167-#REF!</f>
        <v>#REF!</v>
      </c>
    </row>
    <row r="168" spans="1:44" s="266" customFormat="1" ht="30.75" customHeight="1">
      <c r="A168" s="269">
        <f t="shared" si="20"/>
        <v>47</v>
      </c>
      <c r="B168" s="269">
        <f t="shared" si="20"/>
        <v>47</v>
      </c>
      <c r="C168" s="264" t="s">
        <v>777</v>
      </c>
      <c r="D168" s="307" t="e">
        <f t="shared" si="22"/>
        <v>#REF!</v>
      </c>
      <c r="E168" s="307" t="e">
        <f>+#REF!</f>
        <v>#REF!</v>
      </c>
      <c r="F168" s="307" t="e">
        <f>+#REF!</f>
        <v>#REF!</v>
      </c>
      <c r="G168" s="307" t="e">
        <f t="shared" si="18"/>
        <v>#REF!</v>
      </c>
      <c r="H168" s="307" t="e">
        <f>+#REF!</f>
        <v>#REF!</v>
      </c>
      <c r="I168" s="307" t="e">
        <f>+#REF!</f>
        <v>#REF!</v>
      </c>
      <c r="J168" s="307" t="e">
        <f>+#REF!</f>
        <v>#REF!</v>
      </c>
      <c r="K168" s="307" t="e">
        <f>+#REF!</f>
        <v>#REF!</v>
      </c>
      <c r="L168" s="307" t="e">
        <f>+#REF!</f>
        <v>#REF!</v>
      </c>
      <c r="M168" s="307" t="e">
        <f>+#REF!</f>
        <v>#REF!</v>
      </c>
      <c r="N168" s="307" t="e">
        <f>+#REF!</f>
        <v>#REF!</v>
      </c>
      <c r="O168" s="307" t="e">
        <f>+#REF!</f>
        <v>#REF!</v>
      </c>
      <c r="P168" s="307" t="e">
        <f>+#REF!</f>
        <v>#REF!</v>
      </c>
      <c r="Q168" s="307" t="e">
        <f>+#REF!</f>
        <v>#REF!</v>
      </c>
      <c r="R168" s="307" t="e">
        <f>+#REF!</f>
        <v>#REF!</v>
      </c>
      <c r="S168" s="307" t="e">
        <f>+#REF!</f>
        <v>#REF!</v>
      </c>
      <c r="T168" s="307" t="e">
        <f>+#REF!</f>
        <v>#REF!</v>
      </c>
      <c r="U168" s="307" t="e">
        <f>+#REF!</f>
        <v>#REF!</v>
      </c>
      <c r="V168" s="307" t="e">
        <f>+#REF!</f>
        <v>#REF!</v>
      </c>
      <c r="W168" s="307" t="e">
        <f>+#REF!</f>
        <v>#REF!</v>
      </c>
      <c r="X168" s="307" t="e">
        <f t="shared" si="23"/>
        <v>#REF!</v>
      </c>
      <c r="Y168" s="307" t="e">
        <f>+#REF!</f>
        <v>#REF!</v>
      </c>
      <c r="Z168" s="307" t="e">
        <f>+#REF!</f>
        <v>#REF!</v>
      </c>
      <c r="AA168" s="307" t="e">
        <f>+#REF!</f>
        <v>#REF!</v>
      </c>
      <c r="AB168" s="307" t="e">
        <f>+#REF!</f>
        <v>#REF!</v>
      </c>
      <c r="AC168" s="307" t="e">
        <f t="shared" si="19"/>
        <v>#REF!</v>
      </c>
      <c r="AD168" s="307" t="e">
        <f>+#REF!</f>
        <v>#REF!</v>
      </c>
      <c r="AE168" s="307" t="e">
        <f>+#REF!</f>
        <v>#REF!</v>
      </c>
      <c r="AF168" s="307" t="e">
        <f>+#REF!</f>
        <v>#REF!</v>
      </c>
      <c r="AG168" s="307" t="e">
        <f>+#REF!</f>
        <v>#REF!</v>
      </c>
      <c r="AH168" s="307" t="e">
        <f>+#REF!</f>
        <v>#REF!</v>
      </c>
      <c r="AI168" s="307"/>
      <c r="AJ168" s="307"/>
      <c r="AK168" s="307"/>
      <c r="AL168" s="307"/>
      <c r="AM168" s="307"/>
      <c r="AN168" s="307"/>
      <c r="AO168" s="307"/>
      <c r="AP168" s="265"/>
      <c r="AQ168" s="259" t="e">
        <f t="shared" si="21"/>
        <v>#REF!</v>
      </c>
      <c r="AR168" s="248" t="e">
        <f>+AQ168-#REF!</f>
        <v>#REF!</v>
      </c>
    </row>
    <row r="169" spans="1:44" s="266" customFormat="1" ht="30.75" customHeight="1">
      <c r="A169" s="269">
        <f t="shared" ref="A169" si="24">+A168+1</f>
        <v>48</v>
      </c>
      <c r="B169" s="269">
        <f t="shared" si="20"/>
        <v>48</v>
      </c>
      <c r="C169" s="264" t="s">
        <v>455</v>
      </c>
      <c r="D169" s="307" t="e">
        <f t="shared" si="22"/>
        <v>#REF!</v>
      </c>
      <c r="E169" s="307" t="e">
        <f>+#REF!</f>
        <v>#REF!</v>
      </c>
      <c r="F169" s="307" t="e">
        <f>+#REF!</f>
        <v>#REF!</v>
      </c>
      <c r="G169" s="307" t="e">
        <f t="shared" si="18"/>
        <v>#REF!</v>
      </c>
      <c r="H169" s="307" t="e">
        <f>+#REF!</f>
        <v>#REF!</v>
      </c>
      <c r="I169" s="307" t="e">
        <f>+#REF!</f>
        <v>#REF!</v>
      </c>
      <c r="J169" s="307" t="e">
        <f>+#REF!</f>
        <v>#REF!</v>
      </c>
      <c r="K169" s="307" t="e">
        <f>+#REF!</f>
        <v>#REF!</v>
      </c>
      <c r="L169" s="307" t="e">
        <f>+#REF!</f>
        <v>#REF!</v>
      </c>
      <c r="M169" s="307" t="e">
        <f>+#REF!</f>
        <v>#REF!</v>
      </c>
      <c r="N169" s="307" t="e">
        <f>+#REF!</f>
        <v>#REF!</v>
      </c>
      <c r="O169" s="307" t="e">
        <f>+#REF!</f>
        <v>#REF!</v>
      </c>
      <c r="P169" s="307" t="e">
        <f>+#REF!</f>
        <v>#REF!</v>
      </c>
      <c r="Q169" s="307" t="e">
        <f>+#REF!</f>
        <v>#REF!</v>
      </c>
      <c r="R169" s="307" t="e">
        <f>+#REF!</f>
        <v>#REF!</v>
      </c>
      <c r="S169" s="307" t="e">
        <f>+#REF!</f>
        <v>#REF!</v>
      </c>
      <c r="T169" s="307" t="e">
        <f>+#REF!</f>
        <v>#REF!</v>
      </c>
      <c r="U169" s="307" t="e">
        <f>+#REF!</f>
        <v>#REF!</v>
      </c>
      <c r="V169" s="307" t="e">
        <f>+#REF!</f>
        <v>#REF!</v>
      </c>
      <c r="W169" s="307" t="e">
        <f>+#REF!</f>
        <v>#REF!</v>
      </c>
      <c r="X169" s="307" t="e">
        <f t="shared" si="23"/>
        <v>#REF!</v>
      </c>
      <c r="Y169" s="307">
        <f>+'PL2. Tổng hợp SL cấp Remdesivir'!C32</f>
        <v>4791</v>
      </c>
      <c r="Z169" s="307" t="e">
        <f>+#REF!</f>
        <v>#REF!</v>
      </c>
      <c r="AA169" s="307" t="e">
        <f>+#REF!</f>
        <v>#REF!</v>
      </c>
      <c r="AB169" s="307" t="e">
        <f>+#REF!</f>
        <v>#REF!</v>
      </c>
      <c r="AC169" s="307" t="e">
        <f t="shared" si="19"/>
        <v>#REF!</v>
      </c>
      <c r="AD169" s="307" t="e">
        <f>+#REF!</f>
        <v>#REF!</v>
      </c>
      <c r="AE169" s="307" t="e">
        <f>+#REF!</f>
        <v>#REF!</v>
      </c>
      <c r="AF169" s="307" t="e">
        <f>+#REF!</f>
        <v>#REF!</v>
      </c>
      <c r="AG169" s="307" t="e">
        <f>+#REF!</f>
        <v>#REF!</v>
      </c>
      <c r="AH169" s="307" t="e">
        <f>+#REF!</f>
        <v>#REF!</v>
      </c>
      <c r="AI169" s="307"/>
      <c r="AJ169" s="307"/>
      <c r="AK169" s="307"/>
      <c r="AL169" s="307"/>
      <c r="AM169" s="307"/>
      <c r="AN169" s="307"/>
      <c r="AO169" s="307"/>
      <c r="AP169" s="265"/>
      <c r="AQ169" s="259" t="e">
        <f t="shared" si="21"/>
        <v>#REF!</v>
      </c>
      <c r="AR169" s="248" t="e">
        <f>+AQ169-#REF!</f>
        <v>#REF!</v>
      </c>
    </row>
    <row r="170" spans="1:44" s="266" customFormat="1" ht="30.75" customHeight="1">
      <c r="A170" s="269">
        <f t="shared" ref="A170" si="25">+A169+1</f>
        <v>49</v>
      </c>
      <c r="B170" s="269">
        <f t="shared" si="20"/>
        <v>49</v>
      </c>
      <c r="C170" s="264" t="s">
        <v>778</v>
      </c>
      <c r="D170" s="307" t="e">
        <f t="shared" si="22"/>
        <v>#REF!</v>
      </c>
      <c r="E170" s="307" t="e">
        <f>+#REF!</f>
        <v>#REF!</v>
      </c>
      <c r="F170" s="307" t="e">
        <f>+#REF!</f>
        <v>#REF!</v>
      </c>
      <c r="G170" s="307" t="e">
        <f t="shared" si="18"/>
        <v>#REF!</v>
      </c>
      <c r="H170" s="307" t="e">
        <f>+#REF!</f>
        <v>#REF!</v>
      </c>
      <c r="I170" s="307" t="e">
        <f>+#REF!</f>
        <v>#REF!</v>
      </c>
      <c r="J170" s="307" t="e">
        <f>+#REF!</f>
        <v>#REF!</v>
      </c>
      <c r="K170" s="307" t="e">
        <f>+#REF!</f>
        <v>#REF!</v>
      </c>
      <c r="L170" s="307" t="e">
        <f>+#REF!</f>
        <v>#REF!</v>
      </c>
      <c r="M170" s="307" t="e">
        <f>+#REF!</f>
        <v>#REF!</v>
      </c>
      <c r="N170" s="307" t="e">
        <f>+#REF!</f>
        <v>#REF!</v>
      </c>
      <c r="O170" s="307" t="e">
        <f>+#REF!</f>
        <v>#REF!</v>
      </c>
      <c r="P170" s="307" t="e">
        <f>+#REF!</f>
        <v>#REF!</v>
      </c>
      <c r="Q170" s="307" t="e">
        <f>+#REF!</f>
        <v>#REF!</v>
      </c>
      <c r="R170" s="307" t="e">
        <f>+#REF!</f>
        <v>#REF!</v>
      </c>
      <c r="S170" s="307" t="e">
        <f>+#REF!</f>
        <v>#REF!</v>
      </c>
      <c r="T170" s="307" t="e">
        <f>+#REF!</f>
        <v>#REF!</v>
      </c>
      <c r="U170" s="307" t="e">
        <f>+#REF!</f>
        <v>#REF!</v>
      </c>
      <c r="V170" s="307" t="e">
        <f>+#REF!</f>
        <v>#REF!</v>
      </c>
      <c r="W170" s="307" t="e">
        <f>+#REF!</f>
        <v>#REF!</v>
      </c>
      <c r="X170" s="307" t="e">
        <f t="shared" si="23"/>
        <v>#REF!</v>
      </c>
      <c r="Y170" s="307" t="e">
        <f>+#REF!</f>
        <v>#REF!</v>
      </c>
      <c r="Z170" s="307" t="e">
        <f>+#REF!</f>
        <v>#REF!</v>
      </c>
      <c r="AA170" s="307" t="e">
        <f>+#REF!</f>
        <v>#REF!</v>
      </c>
      <c r="AB170" s="307" t="e">
        <f>+#REF!</f>
        <v>#REF!</v>
      </c>
      <c r="AC170" s="307" t="e">
        <f t="shared" si="19"/>
        <v>#REF!</v>
      </c>
      <c r="AD170" s="307" t="e">
        <f>+#REF!</f>
        <v>#REF!</v>
      </c>
      <c r="AE170" s="307" t="e">
        <f>+#REF!</f>
        <v>#REF!</v>
      </c>
      <c r="AF170" s="307" t="e">
        <f>+#REF!</f>
        <v>#REF!</v>
      </c>
      <c r="AG170" s="307" t="e">
        <f>+#REF!</f>
        <v>#REF!</v>
      </c>
      <c r="AH170" s="307" t="e">
        <f>+#REF!</f>
        <v>#REF!</v>
      </c>
      <c r="AI170" s="307"/>
      <c r="AJ170" s="307"/>
      <c r="AK170" s="307"/>
      <c r="AL170" s="307"/>
      <c r="AM170" s="307"/>
      <c r="AN170" s="307"/>
      <c r="AO170" s="307"/>
      <c r="AP170" s="265"/>
      <c r="AQ170" s="259" t="e">
        <f t="shared" si="21"/>
        <v>#REF!</v>
      </c>
      <c r="AR170" s="248" t="e">
        <f>+AQ170-#REF!</f>
        <v>#REF!</v>
      </c>
    </row>
    <row r="171" spans="1:44" s="266" customFormat="1" ht="30.75" customHeight="1">
      <c r="A171" s="269">
        <f t="shared" ref="A171" si="26">+A170+1</f>
        <v>50</v>
      </c>
      <c r="B171" s="269">
        <f t="shared" si="20"/>
        <v>50</v>
      </c>
      <c r="C171" s="264" t="s">
        <v>779</v>
      </c>
      <c r="D171" s="307" t="e">
        <f t="shared" si="22"/>
        <v>#REF!</v>
      </c>
      <c r="E171" s="307" t="e">
        <f>+#REF!</f>
        <v>#REF!</v>
      </c>
      <c r="F171" s="307" t="e">
        <f>+#REF!</f>
        <v>#REF!</v>
      </c>
      <c r="G171" s="307" t="e">
        <f t="shared" si="18"/>
        <v>#REF!</v>
      </c>
      <c r="H171" s="307" t="e">
        <f>+#REF!</f>
        <v>#REF!</v>
      </c>
      <c r="I171" s="307" t="e">
        <f>+#REF!</f>
        <v>#REF!</v>
      </c>
      <c r="J171" s="307" t="e">
        <f>+#REF!</f>
        <v>#REF!</v>
      </c>
      <c r="K171" s="307" t="e">
        <f>+#REF!</f>
        <v>#REF!</v>
      </c>
      <c r="L171" s="307" t="e">
        <f>+#REF!</f>
        <v>#REF!</v>
      </c>
      <c r="M171" s="307" t="e">
        <f>+#REF!</f>
        <v>#REF!</v>
      </c>
      <c r="N171" s="307" t="e">
        <f>+#REF!</f>
        <v>#REF!</v>
      </c>
      <c r="O171" s="307" t="e">
        <f>+#REF!</f>
        <v>#REF!</v>
      </c>
      <c r="P171" s="307" t="e">
        <f>+#REF!</f>
        <v>#REF!</v>
      </c>
      <c r="Q171" s="307" t="e">
        <f>+#REF!</f>
        <v>#REF!</v>
      </c>
      <c r="R171" s="307" t="e">
        <f>+#REF!</f>
        <v>#REF!</v>
      </c>
      <c r="S171" s="307" t="e">
        <f>+#REF!</f>
        <v>#REF!</v>
      </c>
      <c r="T171" s="307" t="e">
        <f>+#REF!</f>
        <v>#REF!</v>
      </c>
      <c r="U171" s="307" t="e">
        <f>+#REF!</f>
        <v>#REF!</v>
      </c>
      <c r="V171" s="307" t="e">
        <f>+#REF!</f>
        <v>#REF!</v>
      </c>
      <c r="W171" s="307" t="e">
        <f>+#REF!</f>
        <v>#REF!</v>
      </c>
      <c r="X171" s="307" t="e">
        <f t="shared" si="23"/>
        <v>#REF!</v>
      </c>
      <c r="Y171" s="307" t="e">
        <f>+#REF!</f>
        <v>#REF!</v>
      </c>
      <c r="Z171" s="307" t="e">
        <f>+#REF!</f>
        <v>#REF!</v>
      </c>
      <c r="AA171" s="307" t="e">
        <f>+#REF!</f>
        <v>#REF!</v>
      </c>
      <c r="AB171" s="307" t="e">
        <f>+#REF!</f>
        <v>#REF!</v>
      </c>
      <c r="AC171" s="307" t="e">
        <f t="shared" si="19"/>
        <v>#REF!</v>
      </c>
      <c r="AD171" s="307" t="e">
        <f>+#REF!</f>
        <v>#REF!</v>
      </c>
      <c r="AE171" s="307" t="e">
        <f>+#REF!</f>
        <v>#REF!</v>
      </c>
      <c r="AF171" s="307" t="e">
        <f>+#REF!</f>
        <v>#REF!</v>
      </c>
      <c r="AG171" s="307" t="e">
        <f>+#REF!</f>
        <v>#REF!</v>
      </c>
      <c r="AH171" s="307" t="e">
        <f>+#REF!</f>
        <v>#REF!</v>
      </c>
      <c r="AI171" s="307"/>
      <c r="AJ171" s="307"/>
      <c r="AK171" s="307"/>
      <c r="AL171" s="307"/>
      <c r="AM171" s="307"/>
      <c r="AN171" s="307"/>
      <c r="AO171" s="307"/>
      <c r="AP171" s="265"/>
      <c r="AQ171" s="259" t="e">
        <f t="shared" si="21"/>
        <v>#REF!</v>
      </c>
      <c r="AR171" s="248" t="e">
        <f>+AQ171-#REF!</f>
        <v>#REF!</v>
      </c>
    </row>
    <row r="172" spans="1:44" s="266" customFormat="1" ht="30.75" customHeight="1">
      <c r="A172" s="269">
        <f t="shared" ref="A172" si="27">+A171+1</f>
        <v>51</v>
      </c>
      <c r="B172" s="269">
        <f t="shared" si="20"/>
        <v>51</v>
      </c>
      <c r="C172" s="264" t="s">
        <v>780</v>
      </c>
      <c r="D172" s="307" t="e">
        <f t="shared" si="22"/>
        <v>#REF!</v>
      </c>
      <c r="E172" s="307" t="e">
        <f>+#REF!</f>
        <v>#REF!</v>
      </c>
      <c r="F172" s="307" t="e">
        <f>+#REF!</f>
        <v>#REF!</v>
      </c>
      <c r="G172" s="307" t="e">
        <f t="shared" si="18"/>
        <v>#REF!</v>
      </c>
      <c r="H172" s="307" t="e">
        <f>+#REF!</f>
        <v>#REF!</v>
      </c>
      <c r="I172" s="307" t="e">
        <f>+#REF!</f>
        <v>#REF!</v>
      </c>
      <c r="J172" s="307" t="e">
        <f>+#REF!</f>
        <v>#REF!</v>
      </c>
      <c r="K172" s="307" t="e">
        <f>+#REF!</f>
        <v>#REF!</v>
      </c>
      <c r="L172" s="307" t="e">
        <f>+#REF!</f>
        <v>#REF!</v>
      </c>
      <c r="M172" s="307" t="e">
        <f>+#REF!</f>
        <v>#REF!</v>
      </c>
      <c r="N172" s="307" t="e">
        <f>+#REF!</f>
        <v>#REF!</v>
      </c>
      <c r="O172" s="307" t="e">
        <f>+#REF!</f>
        <v>#REF!</v>
      </c>
      <c r="P172" s="307" t="e">
        <f>+#REF!</f>
        <v>#REF!</v>
      </c>
      <c r="Q172" s="307" t="e">
        <f>+#REF!</f>
        <v>#REF!</v>
      </c>
      <c r="R172" s="307" t="e">
        <f>+#REF!</f>
        <v>#REF!</v>
      </c>
      <c r="S172" s="307" t="e">
        <f>+#REF!</f>
        <v>#REF!</v>
      </c>
      <c r="T172" s="307" t="e">
        <f>+#REF!</f>
        <v>#REF!</v>
      </c>
      <c r="U172" s="307" t="e">
        <f>+#REF!</f>
        <v>#REF!</v>
      </c>
      <c r="V172" s="307" t="e">
        <f>+#REF!</f>
        <v>#REF!</v>
      </c>
      <c r="W172" s="307" t="e">
        <f>+#REF!</f>
        <v>#REF!</v>
      </c>
      <c r="X172" s="307" t="e">
        <f t="shared" si="23"/>
        <v>#REF!</v>
      </c>
      <c r="Y172" s="307" t="e">
        <f>+#REF!</f>
        <v>#REF!</v>
      </c>
      <c r="Z172" s="307" t="e">
        <f>+#REF!</f>
        <v>#REF!</v>
      </c>
      <c r="AA172" s="307" t="e">
        <f>+#REF!</f>
        <v>#REF!</v>
      </c>
      <c r="AB172" s="307" t="e">
        <f>+#REF!</f>
        <v>#REF!</v>
      </c>
      <c r="AC172" s="307" t="e">
        <f t="shared" si="19"/>
        <v>#REF!</v>
      </c>
      <c r="AD172" s="307" t="e">
        <f>+#REF!</f>
        <v>#REF!</v>
      </c>
      <c r="AE172" s="307" t="e">
        <f>+#REF!</f>
        <v>#REF!</v>
      </c>
      <c r="AF172" s="307" t="e">
        <f>+#REF!</f>
        <v>#REF!</v>
      </c>
      <c r="AG172" s="307" t="e">
        <f>+#REF!</f>
        <v>#REF!</v>
      </c>
      <c r="AH172" s="307" t="e">
        <f>+#REF!</f>
        <v>#REF!</v>
      </c>
      <c r="AI172" s="307"/>
      <c r="AJ172" s="307"/>
      <c r="AK172" s="307"/>
      <c r="AL172" s="307"/>
      <c r="AM172" s="307"/>
      <c r="AN172" s="307"/>
      <c r="AO172" s="307"/>
      <c r="AP172" s="265"/>
      <c r="AQ172" s="259" t="e">
        <f t="shared" si="21"/>
        <v>#REF!</v>
      </c>
      <c r="AR172" s="248" t="e">
        <f>+AQ172-#REF!</f>
        <v>#REF!</v>
      </c>
    </row>
    <row r="173" spans="1:44" s="266" customFormat="1" ht="30.75" customHeight="1">
      <c r="A173" s="269">
        <f t="shared" ref="A173" si="28">+A172+1</f>
        <v>52</v>
      </c>
      <c r="B173" s="269">
        <f t="shared" si="20"/>
        <v>52</v>
      </c>
      <c r="C173" s="264" t="s">
        <v>781</v>
      </c>
      <c r="D173" s="307" t="e">
        <f t="shared" si="22"/>
        <v>#REF!</v>
      </c>
      <c r="E173" s="307" t="e">
        <f>+#REF!</f>
        <v>#REF!</v>
      </c>
      <c r="F173" s="307" t="e">
        <f>+#REF!</f>
        <v>#REF!</v>
      </c>
      <c r="G173" s="307" t="e">
        <f t="shared" si="18"/>
        <v>#REF!</v>
      </c>
      <c r="H173" s="307" t="e">
        <f>+#REF!</f>
        <v>#REF!</v>
      </c>
      <c r="I173" s="307" t="e">
        <f>+#REF!</f>
        <v>#REF!</v>
      </c>
      <c r="J173" s="307" t="e">
        <f>+#REF!</f>
        <v>#REF!</v>
      </c>
      <c r="K173" s="307" t="e">
        <f>+#REF!</f>
        <v>#REF!</v>
      </c>
      <c r="L173" s="307" t="e">
        <f>+#REF!</f>
        <v>#REF!</v>
      </c>
      <c r="M173" s="307" t="e">
        <f>+#REF!</f>
        <v>#REF!</v>
      </c>
      <c r="N173" s="307" t="e">
        <f>+#REF!</f>
        <v>#REF!</v>
      </c>
      <c r="O173" s="307" t="e">
        <f>+#REF!</f>
        <v>#REF!</v>
      </c>
      <c r="P173" s="307" t="e">
        <f>+#REF!</f>
        <v>#REF!</v>
      </c>
      <c r="Q173" s="307" t="e">
        <f>+#REF!</f>
        <v>#REF!</v>
      </c>
      <c r="R173" s="307" t="e">
        <f>+#REF!</f>
        <v>#REF!</v>
      </c>
      <c r="S173" s="307" t="e">
        <f>+#REF!</f>
        <v>#REF!</v>
      </c>
      <c r="T173" s="307" t="e">
        <f>+#REF!</f>
        <v>#REF!</v>
      </c>
      <c r="U173" s="307" t="e">
        <f>+#REF!</f>
        <v>#REF!</v>
      </c>
      <c r="V173" s="307" t="e">
        <f>+#REF!</f>
        <v>#REF!</v>
      </c>
      <c r="W173" s="307" t="e">
        <f>+#REF!</f>
        <v>#REF!</v>
      </c>
      <c r="X173" s="307" t="e">
        <f t="shared" si="23"/>
        <v>#REF!</v>
      </c>
      <c r="Y173" s="307" t="e">
        <f>+#REF!</f>
        <v>#REF!</v>
      </c>
      <c r="Z173" s="307" t="e">
        <f>+#REF!</f>
        <v>#REF!</v>
      </c>
      <c r="AA173" s="307" t="e">
        <f>+#REF!</f>
        <v>#REF!</v>
      </c>
      <c r="AB173" s="307" t="e">
        <f>+#REF!</f>
        <v>#REF!</v>
      </c>
      <c r="AC173" s="307" t="e">
        <f t="shared" si="19"/>
        <v>#REF!</v>
      </c>
      <c r="AD173" s="307" t="e">
        <f>+#REF!</f>
        <v>#REF!</v>
      </c>
      <c r="AE173" s="307" t="e">
        <f>+#REF!</f>
        <v>#REF!</v>
      </c>
      <c r="AF173" s="307" t="e">
        <f>+#REF!</f>
        <v>#REF!</v>
      </c>
      <c r="AG173" s="307" t="e">
        <f>+#REF!</f>
        <v>#REF!</v>
      </c>
      <c r="AH173" s="307" t="e">
        <f>+#REF!</f>
        <v>#REF!</v>
      </c>
      <c r="AI173" s="307"/>
      <c r="AJ173" s="307"/>
      <c r="AK173" s="307"/>
      <c r="AL173" s="307"/>
      <c r="AM173" s="307"/>
      <c r="AN173" s="307"/>
      <c r="AO173" s="307"/>
      <c r="AP173" s="265"/>
      <c r="AQ173" s="259" t="e">
        <f t="shared" si="21"/>
        <v>#REF!</v>
      </c>
      <c r="AR173" s="248" t="e">
        <f>+AQ173-#REF!</f>
        <v>#REF!</v>
      </c>
    </row>
    <row r="174" spans="1:44" s="266" customFormat="1" ht="30.75" customHeight="1">
      <c r="A174" s="269">
        <f t="shared" ref="A174" si="29">+A173+1</f>
        <v>53</v>
      </c>
      <c r="B174" s="269">
        <f t="shared" si="20"/>
        <v>53</v>
      </c>
      <c r="C174" s="264" t="s">
        <v>782</v>
      </c>
      <c r="D174" s="307" t="e">
        <f t="shared" si="22"/>
        <v>#REF!</v>
      </c>
      <c r="E174" s="307" t="e">
        <f>+#REF!</f>
        <v>#REF!</v>
      </c>
      <c r="F174" s="307" t="e">
        <f>+#REF!</f>
        <v>#REF!</v>
      </c>
      <c r="G174" s="307" t="e">
        <f t="shared" si="18"/>
        <v>#REF!</v>
      </c>
      <c r="H174" s="307" t="e">
        <f>+#REF!</f>
        <v>#REF!</v>
      </c>
      <c r="I174" s="307" t="e">
        <f>+#REF!</f>
        <v>#REF!</v>
      </c>
      <c r="J174" s="307" t="e">
        <f>+#REF!</f>
        <v>#REF!</v>
      </c>
      <c r="K174" s="307" t="e">
        <f>+#REF!</f>
        <v>#REF!</v>
      </c>
      <c r="L174" s="307" t="e">
        <f>+#REF!</f>
        <v>#REF!</v>
      </c>
      <c r="M174" s="307" t="e">
        <f>+#REF!</f>
        <v>#REF!</v>
      </c>
      <c r="N174" s="307" t="e">
        <f>+#REF!</f>
        <v>#REF!</v>
      </c>
      <c r="O174" s="307" t="e">
        <f>+#REF!</f>
        <v>#REF!</v>
      </c>
      <c r="P174" s="307" t="e">
        <f>+#REF!</f>
        <v>#REF!</v>
      </c>
      <c r="Q174" s="307" t="e">
        <f>+#REF!</f>
        <v>#REF!</v>
      </c>
      <c r="R174" s="307" t="e">
        <f>+#REF!</f>
        <v>#REF!</v>
      </c>
      <c r="S174" s="307" t="e">
        <f>+#REF!</f>
        <v>#REF!</v>
      </c>
      <c r="T174" s="307" t="e">
        <f>+#REF!</f>
        <v>#REF!</v>
      </c>
      <c r="U174" s="307" t="e">
        <f>+#REF!</f>
        <v>#REF!</v>
      </c>
      <c r="V174" s="307" t="e">
        <f>+#REF!</f>
        <v>#REF!</v>
      </c>
      <c r="W174" s="307" t="e">
        <f>+#REF!</f>
        <v>#REF!</v>
      </c>
      <c r="X174" s="307" t="e">
        <f t="shared" si="23"/>
        <v>#REF!</v>
      </c>
      <c r="Y174" s="307" t="e">
        <f>+#REF!</f>
        <v>#REF!</v>
      </c>
      <c r="Z174" s="307" t="e">
        <f>+#REF!</f>
        <v>#REF!</v>
      </c>
      <c r="AA174" s="307" t="e">
        <f>+#REF!</f>
        <v>#REF!</v>
      </c>
      <c r="AB174" s="307" t="e">
        <f>+#REF!</f>
        <v>#REF!</v>
      </c>
      <c r="AC174" s="307" t="e">
        <f t="shared" si="19"/>
        <v>#REF!</v>
      </c>
      <c r="AD174" s="307" t="e">
        <f>+#REF!</f>
        <v>#REF!</v>
      </c>
      <c r="AE174" s="307" t="e">
        <f>+#REF!</f>
        <v>#REF!</v>
      </c>
      <c r="AF174" s="307" t="e">
        <f>+#REF!</f>
        <v>#REF!</v>
      </c>
      <c r="AG174" s="307" t="e">
        <f>+#REF!</f>
        <v>#REF!</v>
      </c>
      <c r="AH174" s="307" t="e">
        <f>+#REF!</f>
        <v>#REF!</v>
      </c>
      <c r="AI174" s="307"/>
      <c r="AJ174" s="307"/>
      <c r="AK174" s="307"/>
      <c r="AL174" s="307"/>
      <c r="AM174" s="307"/>
      <c r="AN174" s="307"/>
      <c r="AO174" s="307"/>
      <c r="AP174" s="265"/>
      <c r="AQ174" s="259" t="e">
        <f t="shared" si="21"/>
        <v>#REF!</v>
      </c>
      <c r="AR174" s="248" t="e">
        <f>+AQ174-#REF!</f>
        <v>#REF!</v>
      </c>
    </row>
    <row r="175" spans="1:44" ht="30.75" customHeight="1">
      <c r="A175" s="269">
        <f t="shared" ref="A175" si="30">+A174+1</f>
        <v>54</v>
      </c>
      <c r="B175" s="269">
        <f t="shared" si="20"/>
        <v>54</v>
      </c>
      <c r="C175" s="264" t="s">
        <v>770</v>
      </c>
      <c r="D175" s="307" t="e">
        <f t="shared" si="22"/>
        <v>#REF!</v>
      </c>
      <c r="E175" s="307" t="e">
        <f>+#REF!</f>
        <v>#REF!</v>
      </c>
      <c r="F175" s="307" t="e">
        <f>+#REF!</f>
        <v>#REF!</v>
      </c>
      <c r="G175" s="307" t="e">
        <f t="shared" si="18"/>
        <v>#REF!</v>
      </c>
      <c r="H175" s="307" t="e">
        <f>+#REF!</f>
        <v>#REF!</v>
      </c>
      <c r="I175" s="307" t="e">
        <f>+#REF!</f>
        <v>#REF!</v>
      </c>
      <c r="J175" s="307" t="e">
        <f>+#REF!</f>
        <v>#REF!</v>
      </c>
      <c r="K175" s="307" t="e">
        <f>+#REF!</f>
        <v>#REF!</v>
      </c>
      <c r="L175" s="307" t="e">
        <f>+#REF!</f>
        <v>#REF!</v>
      </c>
      <c r="M175" s="307" t="e">
        <f>+#REF!</f>
        <v>#REF!</v>
      </c>
      <c r="N175" s="307" t="e">
        <f>+#REF!</f>
        <v>#REF!</v>
      </c>
      <c r="O175" s="307" t="e">
        <f>+#REF!</f>
        <v>#REF!</v>
      </c>
      <c r="P175" s="307" t="e">
        <f>+#REF!</f>
        <v>#REF!</v>
      </c>
      <c r="Q175" s="307" t="e">
        <f>+#REF!</f>
        <v>#REF!</v>
      </c>
      <c r="R175" s="307" t="e">
        <f>+#REF!</f>
        <v>#REF!</v>
      </c>
      <c r="S175" s="307" t="e">
        <f>+#REF!</f>
        <v>#REF!</v>
      </c>
      <c r="T175" s="307" t="e">
        <f>+#REF!</f>
        <v>#REF!</v>
      </c>
      <c r="U175" s="307" t="e">
        <f>+#REF!</f>
        <v>#REF!</v>
      </c>
      <c r="V175" s="307" t="e">
        <f>+#REF!</f>
        <v>#REF!</v>
      </c>
      <c r="W175" s="307" t="e">
        <f>+#REF!</f>
        <v>#REF!</v>
      </c>
      <c r="X175" s="307" t="e">
        <f t="shared" si="23"/>
        <v>#REF!</v>
      </c>
      <c r="Y175" s="307">
        <f>+'PL2. Tổng hợp SL cấp Remdesivir'!C22</f>
        <v>3550</v>
      </c>
      <c r="Z175" s="307" t="e">
        <f>+#REF!</f>
        <v>#REF!</v>
      </c>
      <c r="AA175" s="307" t="e">
        <f>+#REF!</f>
        <v>#REF!</v>
      </c>
      <c r="AB175" s="307">
        <f>+'PL1. Tổng hợp SL cấp kháng thể'!C22</f>
        <v>100</v>
      </c>
      <c r="AC175" s="307" t="e">
        <f t="shared" si="19"/>
        <v>#REF!</v>
      </c>
      <c r="AD175" s="307" t="e">
        <f>+#REF!</f>
        <v>#REF!</v>
      </c>
      <c r="AE175" s="307" t="e">
        <f>+#REF!</f>
        <v>#REF!</v>
      </c>
      <c r="AF175" s="307" t="e">
        <f>+#REF!</f>
        <v>#REF!</v>
      </c>
      <c r="AG175" s="307" t="e">
        <f>+#REF!</f>
        <v>#REF!</v>
      </c>
      <c r="AH175" s="307" t="e">
        <f>+#REF!</f>
        <v>#REF!</v>
      </c>
      <c r="AI175" s="307"/>
      <c r="AJ175" s="307"/>
      <c r="AK175" s="307"/>
      <c r="AL175" s="307"/>
      <c r="AM175" s="307"/>
      <c r="AN175" s="307"/>
      <c r="AO175" s="307"/>
      <c r="AP175" s="265"/>
      <c r="AQ175" s="259" t="e">
        <f t="shared" si="21"/>
        <v>#REF!</v>
      </c>
      <c r="AR175" s="248" t="e">
        <f>+AQ175-#REF!</f>
        <v>#REF!</v>
      </c>
    </row>
    <row r="176" spans="1:44" ht="39.75" customHeight="1">
      <c r="A176" s="269">
        <f t="shared" ref="A176" si="31">+A175+1</f>
        <v>55</v>
      </c>
      <c r="B176" s="269">
        <f t="shared" si="20"/>
        <v>55</v>
      </c>
      <c r="C176" s="264" t="s">
        <v>783</v>
      </c>
      <c r="D176" s="307" t="e">
        <f t="shared" si="22"/>
        <v>#REF!</v>
      </c>
      <c r="E176" s="307" t="e">
        <f>+#REF!</f>
        <v>#REF!</v>
      </c>
      <c r="F176" s="307" t="e">
        <f>+#REF!</f>
        <v>#REF!</v>
      </c>
      <c r="G176" s="307" t="e">
        <f t="shared" si="18"/>
        <v>#REF!</v>
      </c>
      <c r="H176" s="307" t="e">
        <f>+#REF!</f>
        <v>#REF!</v>
      </c>
      <c r="I176" s="307" t="e">
        <f>+#REF!</f>
        <v>#REF!</v>
      </c>
      <c r="J176" s="307" t="e">
        <f>+#REF!</f>
        <v>#REF!</v>
      </c>
      <c r="K176" s="307" t="e">
        <f>+#REF!</f>
        <v>#REF!</v>
      </c>
      <c r="L176" s="307" t="e">
        <f>+#REF!</f>
        <v>#REF!</v>
      </c>
      <c r="M176" s="307" t="e">
        <f>+#REF!</f>
        <v>#REF!</v>
      </c>
      <c r="N176" s="307" t="e">
        <f>+#REF!</f>
        <v>#REF!</v>
      </c>
      <c r="O176" s="307" t="e">
        <f>+#REF!</f>
        <v>#REF!</v>
      </c>
      <c r="P176" s="307" t="e">
        <f>+#REF!</f>
        <v>#REF!</v>
      </c>
      <c r="Q176" s="307" t="e">
        <f>+#REF!</f>
        <v>#REF!</v>
      </c>
      <c r="R176" s="307" t="e">
        <f>+#REF!</f>
        <v>#REF!</v>
      </c>
      <c r="S176" s="307" t="e">
        <f>+#REF!</f>
        <v>#REF!</v>
      </c>
      <c r="T176" s="307" t="e">
        <f>+#REF!</f>
        <v>#REF!</v>
      </c>
      <c r="U176" s="307" t="e">
        <f>+#REF!</f>
        <v>#REF!</v>
      </c>
      <c r="V176" s="307" t="e">
        <f>+#REF!</f>
        <v>#REF!</v>
      </c>
      <c r="W176" s="307" t="e">
        <f>+#REF!</f>
        <v>#REF!</v>
      </c>
      <c r="X176" s="307" t="e">
        <f t="shared" si="23"/>
        <v>#REF!</v>
      </c>
      <c r="Y176" s="307" t="e">
        <f>+#REF!</f>
        <v>#REF!</v>
      </c>
      <c r="Z176" s="307" t="e">
        <f>+#REF!</f>
        <v>#REF!</v>
      </c>
      <c r="AA176" s="307" t="e">
        <f>+#REF!</f>
        <v>#REF!</v>
      </c>
      <c r="AB176" s="307" t="e">
        <f>+#REF!</f>
        <v>#REF!</v>
      </c>
      <c r="AC176" s="307" t="e">
        <f t="shared" si="19"/>
        <v>#REF!</v>
      </c>
      <c r="AD176" s="307" t="e">
        <f>+#REF!</f>
        <v>#REF!</v>
      </c>
      <c r="AE176" s="307" t="e">
        <f>+#REF!</f>
        <v>#REF!</v>
      </c>
      <c r="AF176" s="307" t="e">
        <f>+#REF!</f>
        <v>#REF!</v>
      </c>
      <c r="AG176" s="307" t="e">
        <f>+#REF!</f>
        <v>#REF!</v>
      </c>
      <c r="AH176" s="307" t="e">
        <f>+#REF!</f>
        <v>#REF!</v>
      </c>
      <c r="AI176" s="307"/>
      <c r="AJ176" s="307"/>
      <c r="AK176" s="307"/>
      <c r="AL176" s="307"/>
      <c r="AM176" s="307"/>
      <c r="AN176" s="307"/>
      <c r="AO176" s="307"/>
      <c r="AP176" s="265"/>
      <c r="AQ176" s="259" t="e">
        <f t="shared" si="21"/>
        <v>#REF!</v>
      </c>
      <c r="AR176" s="248" t="e">
        <f>+AQ176-#REF!</f>
        <v>#REF!</v>
      </c>
    </row>
    <row r="177" spans="1:44" ht="30.75" customHeight="1">
      <c r="A177" s="269">
        <f t="shared" ref="A177" si="32">+A176+1</f>
        <v>56</v>
      </c>
      <c r="B177" s="269">
        <f t="shared" si="20"/>
        <v>56</v>
      </c>
      <c r="C177" s="264" t="s">
        <v>784</v>
      </c>
      <c r="D177" s="307" t="e">
        <f t="shared" si="22"/>
        <v>#REF!</v>
      </c>
      <c r="E177" s="307" t="e">
        <f>+#REF!</f>
        <v>#REF!</v>
      </c>
      <c r="F177" s="307" t="e">
        <f>+#REF!</f>
        <v>#REF!</v>
      </c>
      <c r="G177" s="307" t="e">
        <f t="shared" si="18"/>
        <v>#REF!</v>
      </c>
      <c r="H177" s="307" t="e">
        <f>+#REF!</f>
        <v>#REF!</v>
      </c>
      <c r="I177" s="307" t="e">
        <f>+#REF!</f>
        <v>#REF!</v>
      </c>
      <c r="J177" s="307" t="e">
        <f>+#REF!</f>
        <v>#REF!</v>
      </c>
      <c r="K177" s="307" t="e">
        <f>+#REF!</f>
        <v>#REF!</v>
      </c>
      <c r="L177" s="307" t="e">
        <f>+#REF!</f>
        <v>#REF!</v>
      </c>
      <c r="M177" s="307" t="e">
        <f>+#REF!</f>
        <v>#REF!</v>
      </c>
      <c r="N177" s="307" t="e">
        <f>+#REF!</f>
        <v>#REF!</v>
      </c>
      <c r="O177" s="307" t="e">
        <f>+#REF!</f>
        <v>#REF!</v>
      </c>
      <c r="P177" s="307" t="e">
        <f>+#REF!</f>
        <v>#REF!</v>
      </c>
      <c r="Q177" s="307" t="e">
        <f>+#REF!</f>
        <v>#REF!</v>
      </c>
      <c r="R177" s="307" t="e">
        <f>+#REF!</f>
        <v>#REF!</v>
      </c>
      <c r="S177" s="307" t="e">
        <f>+#REF!</f>
        <v>#REF!</v>
      </c>
      <c r="T177" s="307" t="e">
        <f>+#REF!</f>
        <v>#REF!</v>
      </c>
      <c r="U177" s="307" t="e">
        <f>+#REF!</f>
        <v>#REF!</v>
      </c>
      <c r="V177" s="307" t="e">
        <f>+#REF!</f>
        <v>#REF!</v>
      </c>
      <c r="W177" s="307" t="e">
        <f>+#REF!</f>
        <v>#REF!</v>
      </c>
      <c r="X177" s="307" t="e">
        <f t="shared" si="23"/>
        <v>#REF!</v>
      </c>
      <c r="Y177" s="307" t="e">
        <f>+#REF!</f>
        <v>#REF!</v>
      </c>
      <c r="Z177" s="307" t="e">
        <f>+#REF!</f>
        <v>#REF!</v>
      </c>
      <c r="AA177" s="307" t="e">
        <f>+#REF!</f>
        <v>#REF!</v>
      </c>
      <c r="AB177" s="307" t="e">
        <f>+#REF!</f>
        <v>#REF!</v>
      </c>
      <c r="AC177" s="307" t="e">
        <f t="shared" si="19"/>
        <v>#REF!</v>
      </c>
      <c r="AD177" s="307" t="e">
        <f>+#REF!</f>
        <v>#REF!</v>
      </c>
      <c r="AE177" s="307" t="e">
        <f>+#REF!</f>
        <v>#REF!</v>
      </c>
      <c r="AF177" s="307" t="e">
        <f>+#REF!</f>
        <v>#REF!</v>
      </c>
      <c r="AG177" s="307" t="e">
        <f>+#REF!</f>
        <v>#REF!</v>
      </c>
      <c r="AH177" s="307" t="e">
        <f>+#REF!</f>
        <v>#REF!</v>
      </c>
      <c r="AI177" s="307"/>
      <c r="AJ177" s="307"/>
      <c r="AK177" s="307"/>
      <c r="AL177" s="307"/>
      <c r="AM177" s="307"/>
      <c r="AN177" s="307"/>
      <c r="AO177" s="307"/>
      <c r="AP177" s="265"/>
      <c r="AQ177" s="259" t="e">
        <f t="shared" si="21"/>
        <v>#REF!</v>
      </c>
      <c r="AR177" s="248" t="e">
        <f>+AQ177-#REF!</f>
        <v>#REF!</v>
      </c>
    </row>
    <row r="178" spans="1:44" ht="36.75" customHeight="1">
      <c r="A178" s="269">
        <f t="shared" ref="A178" si="33">+A177+1</f>
        <v>57</v>
      </c>
      <c r="B178" s="269">
        <f t="shared" si="20"/>
        <v>57</v>
      </c>
      <c r="C178" s="264" t="s">
        <v>902</v>
      </c>
      <c r="D178" s="307" t="e">
        <f t="shared" si="22"/>
        <v>#REF!</v>
      </c>
      <c r="E178" s="307" t="e">
        <f>+#REF!</f>
        <v>#REF!</v>
      </c>
      <c r="F178" s="307" t="e">
        <f>+#REF!</f>
        <v>#REF!</v>
      </c>
      <c r="G178" s="307" t="e">
        <f t="shared" si="18"/>
        <v>#REF!</v>
      </c>
      <c r="H178" s="307" t="e">
        <f>+#REF!</f>
        <v>#REF!</v>
      </c>
      <c r="I178" s="307" t="e">
        <f>+#REF!</f>
        <v>#REF!</v>
      </c>
      <c r="J178" s="307" t="e">
        <f>+#REF!</f>
        <v>#REF!</v>
      </c>
      <c r="K178" s="307" t="e">
        <f>+#REF!</f>
        <v>#REF!</v>
      </c>
      <c r="L178" s="307" t="e">
        <f>+#REF!</f>
        <v>#REF!</v>
      </c>
      <c r="M178" s="307" t="e">
        <f>+#REF!</f>
        <v>#REF!</v>
      </c>
      <c r="N178" s="307" t="e">
        <f>+#REF!</f>
        <v>#REF!</v>
      </c>
      <c r="O178" s="307" t="e">
        <f>+#REF!</f>
        <v>#REF!</v>
      </c>
      <c r="P178" s="307" t="e">
        <f>+#REF!</f>
        <v>#REF!</v>
      </c>
      <c r="Q178" s="307" t="e">
        <f>+#REF!</f>
        <v>#REF!</v>
      </c>
      <c r="R178" s="307" t="e">
        <f>+#REF!</f>
        <v>#REF!</v>
      </c>
      <c r="S178" s="307" t="e">
        <f>+#REF!</f>
        <v>#REF!</v>
      </c>
      <c r="T178" s="307" t="e">
        <f>+#REF!</f>
        <v>#REF!</v>
      </c>
      <c r="U178" s="307" t="e">
        <f>+#REF!</f>
        <v>#REF!</v>
      </c>
      <c r="V178" s="307" t="e">
        <f>+#REF!</f>
        <v>#REF!</v>
      </c>
      <c r="W178" s="307" t="e">
        <f>+#REF!</f>
        <v>#REF!</v>
      </c>
      <c r="X178" s="307" t="e">
        <f t="shared" si="23"/>
        <v>#REF!</v>
      </c>
      <c r="Y178" s="307" t="e">
        <f>+#REF!</f>
        <v>#REF!</v>
      </c>
      <c r="Z178" s="307" t="e">
        <f>+#REF!</f>
        <v>#REF!</v>
      </c>
      <c r="AA178" s="307" t="e">
        <f>+#REF!</f>
        <v>#REF!</v>
      </c>
      <c r="AB178" s="307" t="e">
        <f>+#REF!</f>
        <v>#REF!</v>
      </c>
      <c r="AC178" s="307" t="e">
        <f t="shared" si="19"/>
        <v>#REF!</v>
      </c>
      <c r="AD178" s="307" t="e">
        <f>+#REF!</f>
        <v>#REF!</v>
      </c>
      <c r="AE178" s="307" t="e">
        <f>+#REF!</f>
        <v>#REF!</v>
      </c>
      <c r="AF178" s="307" t="e">
        <f>+#REF!</f>
        <v>#REF!</v>
      </c>
      <c r="AG178" s="307" t="e">
        <f>+#REF!</f>
        <v>#REF!</v>
      </c>
      <c r="AH178" s="307" t="e">
        <f>+#REF!</f>
        <v>#REF!</v>
      </c>
      <c r="AI178" s="307"/>
      <c r="AJ178" s="307"/>
      <c r="AK178" s="307"/>
      <c r="AL178" s="307"/>
      <c r="AM178" s="307"/>
      <c r="AN178" s="307"/>
      <c r="AO178" s="307"/>
      <c r="AP178" s="265"/>
      <c r="AQ178" s="259" t="e">
        <f t="shared" si="21"/>
        <v>#REF!</v>
      </c>
      <c r="AR178" s="248" t="e">
        <f>+AQ178-#REF!</f>
        <v>#REF!</v>
      </c>
    </row>
    <row r="179" spans="1:44" ht="36.75" customHeight="1">
      <c r="A179" s="269">
        <f t="shared" ref="A179" si="34">+A178+1</f>
        <v>58</v>
      </c>
      <c r="B179" s="269">
        <f t="shared" si="20"/>
        <v>58</v>
      </c>
      <c r="C179" s="264" t="s">
        <v>903</v>
      </c>
      <c r="D179" s="307" t="e">
        <f t="shared" si="22"/>
        <v>#REF!</v>
      </c>
      <c r="E179" s="307" t="e">
        <f>+#REF!</f>
        <v>#REF!</v>
      </c>
      <c r="F179" s="307" t="e">
        <f>+#REF!</f>
        <v>#REF!</v>
      </c>
      <c r="G179" s="307" t="e">
        <f t="shared" si="18"/>
        <v>#REF!</v>
      </c>
      <c r="H179" s="307" t="e">
        <f>+#REF!</f>
        <v>#REF!</v>
      </c>
      <c r="I179" s="307" t="e">
        <f>+#REF!</f>
        <v>#REF!</v>
      </c>
      <c r="J179" s="307" t="e">
        <f>+#REF!</f>
        <v>#REF!</v>
      </c>
      <c r="K179" s="307" t="e">
        <f>+#REF!</f>
        <v>#REF!</v>
      </c>
      <c r="L179" s="307" t="e">
        <f>+#REF!</f>
        <v>#REF!</v>
      </c>
      <c r="M179" s="307" t="e">
        <f>+#REF!</f>
        <v>#REF!</v>
      </c>
      <c r="N179" s="307" t="e">
        <f>+#REF!</f>
        <v>#REF!</v>
      </c>
      <c r="O179" s="307" t="e">
        <f>+#REF!</f>
        <v>#REF!</v>
      </c>
      <c r="P179" s="307" t="e">
        <f>+#REF!</f>
        <v>#REF!</v>
      </c>
      <c r="Q179" s="307" t="e">
        <f>+#REF!</f>
        <v>#REF!</v>
      </c>
      <c r="R179" s="307" t="e">
        <f>+#REF!</f>
        <v>#REF!</v>
      </c>
      <c r="S179" s="307" t="e">
        <f>+#REF!</f>
        <v>#REF!</v>
      </c>
      <c r="T179" s="307" t="e">
        <f>+#REF!</f>
        <v>#REF!</v>
      </c>
      <c r="U179" s="307" t="e">
        <f>+#REF!</f>
        <v>#REF!</v>
      </c>
      <c r="V179" s="307" t="e">
        <f>+#REF!</f>
        <v>#REF!</v>
      </c>
      <c r="W179" s="307" t="e">
        <f>+#REF!</f>
        <v>#REF!</v>
      </c>
      <c r="X179" s="307" t="e">
        <f t="shared" si="23"/>
        <v>#REF!</v>
      </c>
      <c r="Y179" s="307" t="e">
        <f>+#REF!</f>
        <v>#REF!</v>
      </c>
      <c r="Z179" s="307" t="e">
        <f>+#REF!</f>
        <v>#REF!</v>
      </c>
      <c r="AA179" s="307" t="e">
        <f>+#REF!</f>
        <v>#REF!</v>
      </c>
      <c r="AB179" s="307" t="e">
        <f>+#REF!</f>
        <v>#REF!</v>
      </c>
      <c r="AC179" s="307" t="e">
        <f t="shared" si="19"/>
        <v>#REF!</v>
      </c>
      <c r="AD179" s="307" t="e">
        <f>+#REF!</f>
        <v>#REF!</v>
      </c>
      <c r="AE179" s="307" t="e">
        <f>+#REF!</f>
        <v>#REF!</v>
      </c>
      <c r="AF179" s="307" t="e">
        <f>+#REF!</f>
        <v>#REF!</v>
      </c>
      <c r="AG179" s="307" t="e">
        <f>+#REF!</f>
        <v>#REF!</v>
      </c>
      <c r="AH179" s="307" t="e">
        <f>+#REF!</f>
        <v>#REF!</v>
      </c>
      <c r="AI179" s="307"/>
      <c r="AJ179" s="307"/>
      <c r="AK179" s="307"/>
      <c r="AL179" s="307"/>
      <c r="AM179" s="307"/>
      <c r="AN179" s="307"/>
      <c r="AO179" s="307"/>
      <c r="AP179" s="265"/>
      <c r="AQ179" s="259" t="e">
        <f t="shared" si="21"/>
        <v>#REF!</v>
      </c>
      <c r="AR179" s="248" t="e">
        <f>+AQ179-#REF!</f>
        <v>#REF!</v>
      </c>
    </row>
    <row r="180" spans="1:44" ht="30.75" customHeight="1">
      <c r="A180" s="269">
        <f t="shared" ref="A180" si="35">+A179+1</f>
        <v>59</v>
      </c>
      <c r="B180" s="269">
        <f t="shared" si="20"/>
        <v>59</v>
      </c>
      <c r="C180" s="264" t="s">
        <v>904</v>
      </c>
      <c r="D180" s="307" t="e">
        <f t="shared" si="22"/>
        <v>#REF!</v>
      </c>
      <c r="E180" s="307" t="e">
        <f>+#REF!</f>
        <v>#REF!</v>
      </c>
      <c r="F180" s="307" t="e">
        <f>+#REF!</f>
        <v>#REF!</v>
      </c>
      <c r="G180" s="307" t="e">
        <f t="shared" si="18"/>
        <v>#REF!</v>
      </c>
      <c r="H180" s="307" t="e">
        <f>+#REF!</f>
        <v>#REF!</v>
      </c>
      <c r="I180" s="307" t="e">
        <f>+#REF!</f>
        <v>#REF!</v>
      </c>
      <c r="J180" s="307" t="e">
        <f>+#REF!</f>
        <v>#REF!</v>
      </c>
      <c r="K180" s="307" t="e">
        <f>+#REF!</f>
        <v>#REF!</v>
      </c>
      <c r="L180" s="307" t="e">
        <f>+#REF!</f>
        <v>#REF!</v>
      </c>
      <c r="M180" s="307" t="e">
        <f>+#REF!</f>
        <v>#REF!</v>
      </c>
      <c r="N180" s="307" t="e">
        <f>+#REF!</f>
        <v>#REF!</v>
      </c>
      <c r="O180" s="307" t="e">
        <f>+#REF!</f>
        <v>#REF!</v>
      </c>
      <c r="P180" s="307" t="e">
        <f>+#REF!</f>
        <v>#REF!</v>
      </c>
      <c r="Q180" s="307" t="e">
        <f>+#REF!</f>
        <v>#REF!</v>
      </c>
      <c r="R180" s="307" t="e">
        <f>+#REF!</f>
        <v>#REF!</v>
      </c>
      <c r="S180" s="307" t="e">
        <f>+#REF!</f>
        <v>#REF!</v>
      </c>
      <c r="T180" s="307" t="e">
        <f>+#REF!</f>
        <v>#REF!</v>
      </c>
      <c r="U180" s="307" t="e">
        <f>+#REF!</f>
        <v>#REF!</v>
      </c>
      <c r="V180" s="307" t="e">
        <f>+#REF!</f>
        <v>#REF!</v>
      </c>
      <c r="W180" s="307" t="e">
        <f>+#REF!</f>
        <v>#REF!</v>
      </c>
      <c r="X180" s="307" t="e">
        <f t="shared" si="23"/>
        <v>#REF!</v>
      </c>
      <c r="Y180" s="307" t="e">
        <f>+#REF!</f>
        <v>#REF!</v>
      </c>
      <c r="Z180" s="307" t="e">
        <f>+#REF!</f>
        <v>#REF!</v>
      </c>
      <c r="AA180" s="307" t="e">
        <f>+#REF!</f>
        <v>#REF!</v>
      </c>
      <c r="AB180" s="307" t="e">
        <f>+#REF!</f>
        <v>#REF!</v>
      </c>
      <c r="AC180" s="307" t="e">
        <f t="shared" si="19"/>
        <v>#REF!</v>
      </c>
      <c r="AD180" s="307" t="e">
        <f>+#REF!</f>
        <v>#REF!</v>
      </c>
      <c r="AE180" s="307" t="e">
        <f>+#REF!</f>
        <v>#REF!</v>
      </c>
      <c r="AF180" s="307" t="e">
        <f>+#REF!</f>
        <v>#REF!</v>
      </c>
      <c r="AG180" s="307" t="e">
        <f>+#REF!</f>
        <v>#REF!</v>
      </c>
      <c r="AH180" s="307" t="e">
        <f>+#REF!</f>
        <v>#REF!</v>
      </c>
      <c r="AI180" s="307"/>
      <c r="AJ180" s="307"/>
      <c r="AK180" s="307"/>
      <c r="AL180" s="307"/>
      <c r="AM180" s="307"/>
      <c r="AN180" s="307"/>
      <c r="AO180" s="307"/>
      <c r="AP180" s="265"/>
      <c r="AQ180" s="259" t="e">
        <f t="shared" si="21"/>
        <v>#REF!</v>
      </c>
      <c r="AR180" s="248" t="e">
        <f>+AQ180-#REF!</f>
        <v>#REF!</v>
      </c>
    </row>
    <row r="181" spans="1:44" ht="36.75" customHeight="1">
      <c r="A181" s="269">
        <f t="shared" ref="A181" si="36">+A180+1</f>
        <v>60</v>
      </c>
      <c r="B181" s="269">
        <f t="shared" si="20"/>
        <v>60</v>
      </c>
      <c r="C181" s="264" t="s">
        <v>905</v>
      </c>
      <c r="D181" s="307" t="e">
        <f t="shared" si="22"/>
        <v>#REF!</v>
      </c>
      <c r="E181" s="307" t="e">
        <f>+#REF!</f>
        <v>#REF!</v>
      </c>
      <c r="F181" s="307" t="e">
        <f>+#REF!</f>
        <v>#REF!</v>
      </c>
      <c r="G181" s="307" t="e">
        <f t="shared" si="18"/>
        <v>#REF!</v>
      </c>
      <c r="H181" s="307" t="e">
        <f>+#REF!</f>
        <v>#REF!</v>
      </c>
      <c r="I181" s="307" t="e">
        <f>+#REF!</f>
        <v>#REF!</v>
      </c>
      <c r="J181" s="307" t="e">
        <f>+#REF!</f>
        <v>#REF!</v>
      </c>
      <c r="K181" s="307" t="e">
        <f>+#REF!</f>
        <v>#REF!</v>
      </c>
      <c r="L181" s="307" t="e">
        <f>+#REF!</f>
        <v>#REF!</v>
      </c>
      <c r="M181" s="307" t="e">
        <f>+#REF!</f>
        <v>#REF!</v>
      </c>
      <c r="N181" s="307" t="e">
        <f>+#REF!</f>
        <v>#REF!</v>
      </c>
      <c r="O181" s="307" t="e">
        <f>+#REF!</f>
        <v>#REF!</v>
      </c>
      <c r="P181" s="307" t="e">
        <f>+#REF!</f>
        <v>#REF!</v>
      </c>
      <c r="Q181" s="307" t="e">
        <f>+#REF!</f>
        <v>#REF!</v>
      </c>
      <c r="R181" s="307" t="e">
        <f>+#REF!</f>
        <v>#REF!</v>
      </c>
      <c r="S181" s="307" t="e">
        <f>+#REF!</f>
        <v>#REF!</v>
      </c>
      <c r="T181" s="307" t="e">
        <f>+#REF!</f>
        <v>#REF!</v>
      </c>
      <c r="U181" s="307" t="e">
        <f>+#REF!</f>
        <v>#REF!</v>
      </c>
      <c r="V181" s="307" t="e">
        <f>+#REF!</f>
        <v>#REF!</v>
      </c>
      <c r="W181" s="307" t="e">
        <f>+#REF!</f>
        <v>#REF!</v>
      </c>
      <c r="X181" s="307" t="e">
        <f t="shared" si="23"/>
        <v>#REF!</v>
      </c>
      <c r="Y181" s="307" t="e">
        <f>+#REF!</f>
        <v>#REF!</v>
      </c>
      <c r="Z181" s="307" t="e">
        <f>+#REF!</f>
        <v>#REF!</v>
      </c>
      <c r="AA181" s="307" t="e">
        <f>+#REF!</f>
        <v>#REF!</v>
      </c>
      <c r="AB181" s="307" t="e">
        <f>+#REF!</f>
        <v>#REF!</v>
      </c>
      <c r="AC181" s="307" t="e">
        <f t="shared" si="19"/>
        <v>#REF!</v>
      </c>
      <c r="AD181" s="307" t="e">
        <f>+#REF!</f>
        <v>#REF!</v>
      </c>
      <c r="AE181" s="307" t="e">
        <f>+#REF!</f>
        <v>#REF!</v>
      </c>
      <c r="AF181" s="307" t="e">
        <f>+#REF!</f>
        <v>#REF!</v>
      </c>
      <c r="AG181" s="307" t="e">
        <f>+#REF!</f>
        <v>#REF!</v>
      </c>
      <c r="AH181" s="307" t="e">
        <f>+#REF!</f>
        <v>#REF!</v>
      </c>
      <c r="AI181" s="307"/>
      <c r="AJ181" s="307"/>
      <c r="AK181" s="307"/>
      <c r="AL181" s="307"/>
      <c r="AM181" s="307"/>
      <c r="AN181" s="307"/>
      <c r="AO181" s="307"/>
      <c r="AP181" s="265"/>
      <c r="AQ181" s="259" t="e">
        <f t="shared" si="21"/>
        <v>#REF!</v>
      </c>
      <c r="AR181" s="248" t="e">
        <f>+AQ181-#REF!</f>
        <v>#REF!</v>
      </c>
    </row>
    <row r="182" spans="1:44" ht="36.75" customHeight="1">
      <c r="A182" s="269">
        <f t="shared" ref="A182" si="37">+A181+1</f>
        <v>61</v>
      </c>
      <c r="B182" s="269">
        <f t="shared" si="20"/>
        <v>61</v>
      </c>
      <c r="C182" s="264" t="s">
        <v>906</v>
      </c>
      <c r="D182" s="307" t="e">
        <f t="shared" si="22"/>
        <v>#REF!</v>
      </c>
      <c r="E182" s="307" t="e">
        <f>+#REF!</f>
        <v>#REF!</v>
      </c>
      <c r="F182" s="307" t="e">
        <f>+#REF!</f>
        <v>#REF!</v>
      </c>
      <c r="G182" s="307" t="e">
        <f t="shared" si="18"/>
        <v>#REF!</v>
      </c>
      <c r="H182" s="307" t="e">
        <f>+#REF!</f>
        <v>#REF!</v>
      </c>
      <c r="I182" s="307" t="e">
        <f>+#REF!</f>
        <v>#REF!</v>
      </c>
      <c r="J182" s="307" t="e">
        <f>+#REF!</f>
        <v>#REF!</v>
      </c>
      <c r="K182" s="307" t="e">
        <f>+#REF!</f>
        <v>#REF!</v>
      </c>
      <c r="L182" s="307" t="e">
        <f>+#REF!</f>
        <v>#REF!</v>
      </c>
      <c r="M182" s="307" t="e">
        <f>+#REF!</f>
        <v>#REF!</v>
      </c>
      <c r="N182" s="307" t="e">
        <f>+#REF!</f>
        <v>#REF!</v>
      </c>
      <c r="O182" s="307" t="e">
        <f>+#REF!</f>
        <v>#REF!</v>
      </c>
      <c r="P182" s="307" t="e">
        <f>+#REF!</f>
        <v>#REF!</v>
      </c>
      <c r="Q182" s="307" t="e">
        <f>+#REF!</f>
        <v>#REF!</v>
      </c>
      <c r="R182" s="307" t="e">
        <f>+#REF!</f>
        <v>#REF!</v>
      </c>
      <c r="S182" s="307" t="e">
        <f>+#REF!</f>
        <v>#REF!</v>
      </c>
      <c r="T182" s="307" t="e">
        <f>+#REF!</f>
        <v>#REF!</v>
      </c>
      <c r="U182" s="307" t="e">
        <f>+#REF!</f>
        <v>#REF!</v>
      </c>
      <c r="V182" s="307" t="e">
        <f>+#REF!</f>
        <v>#REF!</v>
      </c>
      <c r="W182" s="307" t="e">
        <f>+#REF!</f>
        <v>#REF!</v>
      </c>
      <c r="X182" s="307" t="e">
        <f t="shared" si="23"/>
        <v>#REF!</v>
      </c>
      <c r="Y182" s="307" t="e">
        <f>+#REF!</f>
        <v>#REF!</v>
      </c>
      <c r="Z182" s="307" t="e">
        <f>+#REF!</f>
        <v>#REF!</v>
      </c>
      <c r="AA182" s="307" t="e">
        <f>+#REF!</f>
        <v>#REF!</v>
      </c>
      <c r="AB182" s="307" t="e">
        <f>+#REF!</f>
        <v>#REF!</v>
      </c>
      <c r="AC182" s="307" t="e">
        <f t="shared" si="19"/>
        <v>#REF!</v>
      </c>
      <c r="AD182" s="307" t="e">
        <f>+#REF!</f>
        <v>#REF!</v>
      </c>
      <c r="AE182" s="307" t="e">
        <f>+#REF!</f>
        <v>#REF!</v>
      </c>
      <c r="AF182" s="307" t="e">
        <f>+#REF!</f>
        <v>#REF!</v>
      </c>
      <c r="AG182" s="307" t="e">
        <f>+#REF!</f>
        <v>#REF!</v>
      </c>
      <c r="AH182" s="307" t="e">
        <f>+#REF!</f>
        <v>#REF!</v>
      </c>
      <c r="AI182" s="307"/>
      <c r="AJ182" s="307"/>
      <c r="AK182" s="307"/>
      <c r="AL182" s="307"/>
      <c r="AM182" s="307"/>
      <c r="AN182" s="307"/>
      <c r="AO182" s="307"/>
      <c r="AP182" s="265"/>
      <c r="AQ182" s="259" t="e">
        <f t="shared" si="21"/>
        <v>#REF!</v>
      </c>
      <c r="AR182" s="248" t="e">
        <f>+AQ182-#REF!</f>
        <v>#REF!</v>
      </c>
    </row>
    <row r="183" spans="1:44" ht="36.75" customHeight="1">
      <c r="A183" s="269">
        <f t="shared" ref="A183" si="38">+A182+1</f>
        <v>62</v>
      </c>
      <c r="B183" s="269">
        <f t="shared" si="20"/>
        <v>62</v>
      </c>
      <c r="C183" s="264" t="s">
        <v>907</v>
      </c>
      <c r="D183" s="307" t="e">
        <f t="shared" si="22"/>
        <v>#REF!</v>
      </c>
      <c r="E183" s="307" t="e">
        <f>+#REF!</f>
        <v>#REF!</v>
      </c>
      <c r="F183" s="307" t="e">
        <f>+#REF!</f>
        <v>#REF!</v>
      </c>
      <c r="G183" s="307" t="e">
        <f t="shared" si="18"/>
        <v>#REF!</v>
      </c>
      <c r="H183" s="307" t="e">
        <f>+#REF!</f>
        <v>#REF!</v>
      </c>
      <c r="I183" s="307" t="e">
        <f>+#REF!</f>
        <v>#REF!</v>
      </c>
      <c r="J183" s="307" t="e">
        <f>+#REF!</f>
        <v>#REF!</v>
      </c>
      <c r="K183" s="307" t="e">
        <f>+#REF!</f>
        <v>#REF!</v>
      </c>
      <c r="L183" s="307" t="e">
        <f>+#REF!</f>
        <v>#REF!</v>
      </c>
      <c r="M183" s="307" t="e">
        <f>+#REF!</f>
        <v>#REF!</v>
      </c>
      <c r="N183" s="307" t="e">
        <f>+#REF!</f>
        <v>#REF!</v>
      </c>
      <c r="O183" s="307" t="e">
        <f>+#REF!</f>
        <v>#REF!</v>
      </c>
      <c r="P183" s="307" t="e">
        <f>+#REF!</f>
        <v>#REF!</v>
      </c>
      <c r="Q183" s="307" t="e">
        <f>+#REF!</f>
        <v>#REF!</v>
      </c>
      <c r="R183" s="307" t="e">
        <f>+#REF!</f>
        <v>#REF!</v>
      </c>
      <c r="S183" s="307" t="e">
        <f>+#REF!</f>
        <v>#REF!</v>
      </c>
      <c r="T183" s="307" t="e">
        <f>+#REF!</f>
        <v>#REF!</v>
      </c>
      <c r="U183" s="307" t="e">
        <f>+#REF!</f>
        <v>#REF!</v>
      </c>
      <c r="V183" s="307" t="e">
        <f>+#REF!</f>
        <v>#REF!</v>
      </c>
      <c r="W183" s="307" t="e">
        <f>+#REF!</f>
        <v>#REF!</v>
      </c>
      <c r="X183" s="307" t="e">
        <f t="shared" si="23"/>
        <v>#REF!</v>
      </c>
      <c r="Y183" s="307" t="e">
        <f>+#REF!</f>
        <v>#REF!</v>
      </c>
      <c r="Z183" s="307" t="e">
        <f>+#REF!</f>
        <v>#REF!</v>
      </c>
      <c r="AA183" s="307" t="e">
        <f>+#REF!</f>
        <v>#REF!</v>
      </c>
      <c r="AB183" s="307" t="e">
        <f>+#REF!</f>
        <v>#REF!</v>
      </c>
      <c r="AC183" s="307" t="e">
        <f t="shared" si="19"/>
        <v>#REF!</v>
      </c>
      <c r="AD183" s="307" t="e">
        <f>+#REF!</f>
        <v>#REF!</v>
      </c>
      <c r="AE183" s="307" t="e">
        <f>+#REF!</f>
        <v>#REF!</v>
      </c>
      <c r="AF183" s="307" t="e">
        <f>+#REF!</f>
        <v>#REF!</v>
      </c>
      <c r="AG183" s="307" t="e">
        <f>+#REF!</f>
        <v>#REF!</v>
      </c>
      <c r="AH183" s="307" t="e">
        <f>+#REF!</f>
        <v>#REF!</v>
      </c>
      <c r="AI183" s="307"/>
      <c r="AJ183" s="307"/>
      <c r="AK183" s="307"/>
      <c r="AL183" s="307"/>
      <c r="AM183" s="307"/>
      <c r="AN183" s="307"/>
      <c r="AO183" s="307"/>
      <c r="AP183" s="265"/>
      <c r="AQ183" s="259" t="e">
        <f t="shared" si="21"/>
        <v>#REF!</v>
      </c>
      <c r="AR183" s="248" t="e">
        <f>+AQ183-#REF!</f>
        <v>#REF!</v>
      </c>
    </row>
    <row r="184" spans="1:44" ht="36.75" customHeight="1">
      <c r="A184" s="269">
        <f t="shared" ref="A184" si="39">+A183+1</f>
        <v>63</v>
      </c>
      <c r="B184" s="269">
        <f t="shared" si="20"/>
        <v>63</v>
      </c>
      <c r="C184" s="264" t="s">
        <v>908</v>
      </c>
      <c r="D184" s="307" t="e">
        <f t="shared" si="22"/>
        <v>#REF!</v>
      </c>
      <c r="E184" s="307" t="e">
        <f>+#REF!</f>
        <v>#REF!</v>
      </c>
      <c r="F184" s="307" t="e">
        <f>+#REF!</f>
        <v>#REF!</v>
      </c>
      <c r="G184" s="307" t="e">
        <f t="shared" si="18"/>
        <v>#REF!</v>
      </c>
      <c r="H184" s="307" t="e">
        <f>+#REF!</f>
        <v>#REF!</v>
      </c>
      <c r="I184" s="307" t="e">
        <f>+#REF!</f>
        <v>#REF!</v>
      </c>
      <c r="J184" s="307" t="e">
        <f>+#REF!</f>
        <v>#REF!</v>
      </c>
      <c r="K184" s="307" t="e">
        <f>+#REF!</f>
        <v>#REF!</v>
      </c>
      <c r="L184" s="307" t="e">
        <f>+#REF!</f>
        <v>#REF!</v>
      </c>
      <c r="M184" s="307" t="e">
        <f>+#REF!</f>
        <v>#REF!</v>
      </c>
      <c r="N184" s="307" t="e">
        <f>+#REF!</f>
        <v>#REF!</v>
      </c>
      <c r="O184" s="307" t="e">
        <f>+#REF!</f>
        <v>#REF!</v>
      </c>
      <c r="P184" s="307" t="e">
        <f>+#REF!</f>
        <v>#REF!</v>
      </c>
      <c r="Q184" s="307" t="e">
        <f>+#REF!</f>
        <v>#REF!</v>
      </c>
      <c r="R184" s="307" t="e">
        <f>+#REF!</f>
        <v>#REF!</v>
      </c>
      <c r="S184" s="307" t="e">
        <f>+#REF!</f>
        <v>#REF!</v>
      </c>
      <c r="T184" s="307" t="e">
        <f>+#REF!</f>
        <v>#REF!</v>
      </c>
      <c r="U184" s="307" t="e">
        <f>+#REF!</f>
        <v>#REF!</v>
      </c>
      <c r="V184" s="307" t="e">
        <f>+#REF!</f>
        <v>#REF!</v>
      </c>
      <c r="W184" s="307" t="e">
        <f>+#REF!</f>
        <v>#REF!</v>
      </c>
      <c r="X184" s="307" t="e">
        <f t="shared" si="23"/>
        <v>#REF!</v>
      </c>
      <c r="Y184" s="307" t="e">
        <f>+#REF!</f>
        <v>#REF!</v>
      </c>
      <c r="Z184" s="307" t="e">
        <f>+#REF!</f>
        <v>#REF!</v>
      </c>
      <c r="AA184" s="307" t="e">
        <f>+#REF!</f>
        <v>#REF!</v>
      </c>
      <c r="AB184" s="307" t="e">
        <f>+#REF!</f>
        <v>#REF!</v>
      </c>
      <c r="AC184" s="307" t="e">
        <f t="shared" si="19"/>
        <v>#REF!</v>
      </c>
      <c r="AD184" s="307" t="e">
        <f>+#REF!</f>
        <v>#REF!</v>
      </c>
      <c r="AE184" s="307" t="e">
        <f>+#REF!</f>
        <v>#REF!</v>
      </c>
      <c r="AF184" s="307" t="e">
        <f>+#REF!</f>
        <v>#REF!</v>
      </c>
      <c r="AG184" s="307" t="e">
        <f>+#REF!</f>
        <v>#REF!</v>
      </c>
      <c r="AH184" s="307" t="e">
        <f>+#REF!</f>
        <v>#REF!</v>
      </c>
      <c r="AI184" s="307"/>
      <c r="AJ184" s="307"/>
      <c r="AK184" s="307"/>
      <c r="AL184" s="307"/>
      <c r="AM184" s="307"/>
      <c r="AN184" s="307"/>
      <c r="AO184" s="307"/>
      <c r="AP184" s="265"/>
      <c r="AQ184" s="259" t="e">
        <f t="shared" si="21"/>
        <v>#REF!</v>
      </c>
      <c r="AR184" s="248" t="e">
        <f>+AQ184-#REF!</f>
        <v>#REF!</v>
      </c>
    </row>
    <row r="185" spans="1:44" ht="36.75" customHeight="1">
      <c r="A185" s="269">
        <f t="shared" ref="A185" si="40">+A184+1</f>
        <v>64</v>
      </c>
      <c r="B185" s="269">
        <f t="shared" si="20"/>
        <v>64</v>
      </c>
      <c r="C185" s="264" t="s">
        <v>909</v>
      </c>
      <c r="D185" s="307" t="e">
        <f t="shared" si="22"/>
        <v>#REF!</v>
      </c>
      <c r="E185" s="307" t="e">
        <f>+#REF!</f>
        <v>#REF!</v>
      </c>
      <c r="F185" s="307" t="e">
        <f>+#REF!</f>
        <v>#REF!</v>
      </c>
      <c r="G185" s="307" t="e">
        <f t="shared" si="18"/>
        <v>#REF!</v>
      </c>
      <c r="H185" s="307" t="e">
        <f>+#REF!</f>
        <v>#REF!</v>
      </c>
      <c r="I185" s="307" t="e">
        <f>+#REF!</f>
        <v>#REF!</v>
      </c>
      <c r="J185" s="307" t="e">
        <f>+#REF!</f>
        <v>#REF!</v>
      </c>
      <c r="K185" s="307" t="e">
        <f>+#REF!</f>
        <v>#REF!</v>
      </c>
      <c r="L185" s="307" t="e">
        <f>+#REF!</f>
        <v>#REF!</v>
      </c>
      <c r="M185" s="307" t="e">
        <f>+#REF!</f>
        <v>#REF!</v>
      </c>
      <c r="N185" s="307" t="e">
        <f>+#REF!</f>
        <v>#REF!</v>
      </c>
      <c r="O185" s="307" t="e">
        <f>+#REF!</f>
        <v>#REF!</v>
      </c>
      <c r="P185" s="307" t="e">
        <f>+#REF!</f>
        <v>#REF!</v>
      </c>
      <c r="Q185" s="307" t="e">
        <f>+#REF!</f>
        <v>#REF!</v>
      </c>
      <c r="R185" s="307" t="e">
        <f>+#REF!</f>
        <v>#REF!</v>
      </c>
      <c r="S185" s="307" t="e">
        <f>+#REF!</f>
        <v>#REF!</v>
      </c>
      <c r="T185" s="307" t="e">
        <f>+#REF!</f>
        <v>#REF!</v>
      </c>
      <c r="U185" s="307" t="e">
        <f>+#REF!</f>
        <v>#REF!</v>
      </c>
      <c r="V185" s="307" t="e">
        <f>+#REF!</f>
        <v>#REF!</v>
      </c>
      <c r="W185" s="307" t="e">
        <f>+#REF!</f>
        <v>#REF!</v>
      </c>
      <c r="X185" s="307" t="e">
        <f t="shared" si="23"/>
        <v>#REF!</v>
      </c>
      <c r="Y185" s="307" t="e">
        <f>+#REF!</f>
        <v>#REF!</v>
      </c>
      <c r="Z185" s="307" t="e">
        <f>+#REF!</f>
        <v>#REF!</v>
      </c>
      <c r="AA185" s="307" t="e">
        <f>+#REF!</f>
        <v>#REF!</v>
      </c>
      <c r="AB185" s="307" t="e">
        <f>+#REF!</f>
        <v>#REF!</v>
      </c>
      <c r="AC185" s="307" t="e">
        <f t="shared" si="19"/>
        <v>#REF!</v>
      </c>
      <c r="AD185" s="307" t="e">
        <f>+#REF!</f>
        <v>#REF!</v>
      </c>
      <c r="AE185" s="307" t="e">
        <f>+#REF!</f>
        <v>#REF!</v>
      </c>
      <c r="AF185" s="307" t="e">
        <f>+#REF!</f>
        <v>#REF!</v>
      </c>
      <c r="AG185" s="307" t="e">
        <f>+#REF!</f>
        <v>#REF!</v>
      </c>
      <c r="AH185" s="307" t="e">
        <f>+#REF!</f>
        <v>#REF!</v>
      </c>
      <c r="AI185" s="307"/>
      <c r="AJ185" s="307"/>
      <c r="AK185" s="307"/>
      <c r="AL185" s="307"/>
      <c r="AM185" s="307"/>
      <c r="AN185" s="307"/>
      <c r="AO185" s="307"/>
      <c r="AP185" s="265"/>
      <c r="AQ185" s="259" t="e">
        <f t="shared" si="21"/>
        <v>#REF!</v>
      </c>
      <c r="AR185" s="248" t="e">
        <f>+AQ185-#REF!</f>
        <v>#REF!</v>
      </c>
    </row>
    <row r="186" spans="1:44" ht="30.75" customHeight="1">
      <c r="A186" s="269">
        <f t="shared" ref="A186" si="41">+A185+1</f>
        <v>65</v>
      </c>
      <c r="B186" s="269">
        <f t="shared" si="20"/>
        <v>65</v>
      </c>
      <c r="C186" s="264" t="s">
        <v>910</v>
      </c>
      <c r="D186" s="307" t="e">
        <f t="shared" si="22"/>
        <v>#REF!</v>
      </c>
      <c r="E186" s="307" t="e">
        <f>+#REF!</f>
        <v>#REF!</v>
      </c>
      <c r="F186" s="307" t="e">
        <f>+#REF!</f>
        <v>#REF!</v>
      </c>
      <c r="G186" s="307" t="e">
        <f t="shared" ref="G186:G249" si="42">SUM(H186:W186)</f>
        <v>#REF!</v>
      </c>
      <c r="H186" s="307" t="e">
        <f>+#REF!</f>
        <v>#REF!</v>
      </c>
      <c r="I186" s="307" t="e">
        <f>+#REF!</f>
        <v>#REF!</v>
      </c>
      <c r="J186" s="307" t="e">
        <f>+#REF!</f>
        <v>#REF!</v>
      </c>
      <c r="K186" s="307" t="e">
        <f>+#REF!</f>
        <v>#REF!</v>
      </c>
      <c r="L186" s="307" t="e">
        <f>+#REF!</f>
        <v>#REF!</v>
      </c>
      <c r="M186" s="307" t="e">
        <f>+#REF!</f>
        <v>#REF!</v>
      </c>
      <c r="N186" s="307" t="e">
        <f>+#REF!</f>
        <v>#REF!</v>
      </c>
      <c r="O186" s="307" t="e">
        <f>+#REF!</f>
        <v>#REF!</v>
      </c>
      <c r="P186" s="307" t="e">
        <f>+#REF!</f>
        <v>#REF!</v>
      </c>
      <c r="Q186" s="307" t="e">
        <f>+#REF!</f>
        <v>#REF!</v>
      </c>
      <c r="R186" s="307" t="e">
        <f>+#REF!</f>
        <v>#REF!</v>
      </c>
      <c r="S186" s="307" t="e">
        <f>+#REF!</f>
        <v>#REF!</v>
      </c>
      <c r="T186" s="307" t="e">
        <f>+#REF!</f>
        <v>#REF!</v>
      </c>
      <c r="U186" s="307" t="e">
        <f>+#REF!</f>
        <v>#REF!</v>
      </c>
      <c r="V186" s="307" t="e">
        <f>+#REF!</f>
        <v>#REF!</v>
      </c>
      <c r="W186" s="307" t="e">
        <f>+#REF!</f>
        <v>#REF!</v>
      </c>
      <c r="X186" s="307" t="e">
        <f t="shared" si="23"/>
        <v>#REF!</v>
      </c>
      <c r="Y186" s="307" t="e">
        <f>+#REF!</f>
        <v>#REF!</v>
      </c>
      <c r="Z186" s="307" t="e">
        <f>+#REF!</f>
        <v>#REF!</v>
      </c>
      <c r="AA186" s="307" t="e">
        <f>+#REF!</f>
        <v>#REF!</v>
      </c>
      <c r="AB186" s="307" t="e">
        <f>+#REF!</f>
        <v>#REF!</v>
      </c>
      <c r="AC186" s="307" t="e">
        <f t="shared" ref="AC186:AC249" si="43">SUM(AD186:AN186)</f>
        <v>#REF!</v>
      </c>
      <c r="AD186" s="307" t="e">
        <f>+#REF!</f>
        <v>#REF!</v>
      </c>
      <c r="AE186" s="307" t="e">
        <f>+#REF!</f>
        <v>#REF!</v>
      </c>
      <c r="AF186" s="307" t="e">
        <f>+#REF!</f>
        <v>#REF!</v>
      </c>
      <c r="AG186" s="307" t="e">
        <f>+#REF!</f>
        <v>#REF!</v>
      </c>
      <c r="AH186" s="307" t="e">
        <f>+#REF!</f>
        <v>#REF!</v>
      </c>
      <c r="AI186" s="307"/>
      <c r="AJ186" s="307"/>
      <c r="AK186" s="307"/>
      <c r="AL186" s="307"/>
      <c r="AM186" s="307"/>
      <c r="AN186" s="307"/>
      <c r="AO186" s="307"/>
      <c r="AP186" s="265"/>
      <c r="AQ186" s="259" t="e">
        <f t="shared" si="21"/>
        <v>#REF!</v>
      </c>
      <c r="AR186" s="248" t="e">
        <f>+AQ186-#REF!</f>
        <v>#REF!</v>
      </c>
    </row>
    <row r="187" spans="1:44" ht="30.75" customHeight="1">
      <c r="A187" s="269">
        <f t="shared" ref="A187" si="44">+A186+1</f>
        <v>66</v>
      </c>
      <c r="B187" s="269">
        <f t="shared" si="20"/>
        <v>66</v>
      </c>
      <c r="C187" s="264" t="s">
        <v>911</v>
      </c>
      <c r="D187" s="307" t="e">
        <f t="shared" si="22"/>
        <v>#REF!</v>
      </c>
      <c r="E187" s="307" t="e">
        <f>+#REF!</f>
        <v>#REF!</v>
      </c>
      <c r="F187" s="307" t="e">
        <f>+#REF!</f>
        <v>#REF!</v>
      </c>
      <c r="G187" s="307" t="e">
        <f t="shared" si="42"/>
        <v>#REF!</v>
      </c>
      <c r="H187" s="307" t="e">
        <f>+#REF!</f>
        <v>#REF!</v>
      </c>
      <c r="I187" s="307" t="e">
        <f>+#REF!</f>
        <v>#REF!</v>
      </c>
      <c r="J187" s="307" t="e">
        <f>+#REF!</f>
        <v>#REF!</v>
      </c>
      <c r="K187" s="307" t="e">
        <f>+#REF!</f>
        <v>#REF!</v>
      </c>
      <c r="L187" s="307" t="e">
        <f>+#REF!</f>
        <v>#REF!</v>
      </c>
      <c r="M187" s="307" t="e">
        <f>+#REF!</f>
        <v>#REF!</v>
      </c>
      <c r="N187" s="307" t="e">
        <f>+#REF!</f>
        <v>#REF!</v>
      </c>
      <c r="O187" s="307" t="e">
        <f>+#REF!</f>
        <v>#REF!</v>
      </c>
      <c r="P187" s="307" t="e">
        <f>+#REF!</f>
        <v>#REF!</v>
      </c>
      <c r="Q187" s="307" t="e">
        <f>+#REF!</f>
        <v>#REF!</v>
      </c>
      <c r="R187" s="307" t="e">
        <f>+#REF!</f>
        <v>#REF!</v>
      </c>
      <c r="S187" s="307" t="e">
        <f>+#REF!</f>
        <v>#REF!</v>
      </c>
      <c r="T187" s="307" t="e">
        <f>+#REF!</f>
        <v>#REF!</v>
      </c>
      <c r="U187" s="307" t="e">
        <f>+#REF!</f>
        <v>#REF!</v>
      </c>
      <c r="V187" s="307" t="e">
        <f>+#REF!</f>
        <v>#REF!</v>
      </c>
      <c r="W187" s="307" t="e">
        <f>+#REF!</f>
        <v>#REF!</v>
      </c>
      <c r="X187" s="307" t="e">
        <f t="shared" si="23"/>
        <v>#REF!</v>
      </c>
      <c r="Y187" s="307" t="e">
        <f>+#REF!</f>
        <v>#REF!</v>
      </c>
      <c r="Z187" s="307" t="e">
        <f>+#REF!</f>
        <v>#REF!</v>
      </c>
      <c r="AA187" s="307" t="e">
        <f>+#REF!</f>
        <v>#REF!</v>
      </c>
      <c r="AB187" s="307" t="e">
        <f>+#REF!</f>
        <v>#REF!</v>
      </c>
      <c r="AC187" s="307" t="e">
        <f t="shared" si="43"/>
        <v>#REF!</v>
      </c>
      <c r="AD187" s="307" t="e">
        <f>+#REF!</f>
        <v>#REF!</v>
      </c>
      <c r="AE187" s="307" t="e">
        <f>+#REF!</f>
        <v>#REF!</v>
      </c>
      <c r="AF187" s="307" t="e">
        <f>+#REF!</f>
        <v>#REF!</v>
      </c>
      <c r="AG187" s="307" t="e">
        <f>+#REF!</f>
        <v>#REF!</v>
      </c>
      <c r="AH187" s="307" t="e">
        <f>+#REF!</f>
        <v>#REF!</v>
      </c>
      <c r="AI187" s="307"/>
      <c r="AJ187" s="307"/>
      <c r="AK187" s="307"/>
      <c r="AL187" s="307"/>
      <c r="AM187" s="307"/>
      <c r="AN187" s="307"/>
      <c r="AO187" s="307"/>
      <c r="AP187" s="265"/>
      <c r="AQ187" s="259" t="e">
        <f t="shared" si="21"/>
        <v>#REF!</v>
      </c>
      <c r="AR187" s="248" t="e">
        <f>+AQ187-#REF!</f>
        <v>#REF!</v>
      </c>
    </row>
    <row r="188" spans="1:44" ht="30.75" customHeight="1">
      <c r="A188" s="269">
        <f t="shared" ref="A188" si="45">+A187+1</f>
        <v>67</v>
      </c>
      <c r="B188" s="269">
        <f t="shared" ref="B188:B251" si="46">+B187+1</f>
        <v>67</v>
      </c>
      <c r="C188" s="264" t="s">
        <v>912</v>
      </c>
      <c r="D188" s="307" t="e">
        <f t="shared" si="22"/>
        <v>#REF!</v>
      </c>
      <c r="E188" s="307" t="e">
        <f>+#REF!</f>
        <v>#REF!</v>
      </c>
      <c r="F188" s="307" t="e">
        <f>+#REF!</f>
        <v>#REF!</v>
      </c>
      <c r="G188" s="307" t="e">
        <f t="shared" si="42"/>
        <v>#REF!</v>
      </c>
      <c r="H188" s="307" t="e">
        <f>+#REF!</f>
        <v>#REF!</v>
      </c>
      <c r="I188" s="307" t="e">
        <f>+#REF!</f>
        <v>#REF!</v>
      </c>
      <c r="J188" s="307" t="e">
        <f>+#REF!</f>
        <v>#REF!</v>
      </c>
      <c r="K188" s="307" t="e">
        <f>+#REF!</f>
        <v>#REF!</v>
      </c>
      <c r="L188" s="307" t="e">
        <f>+#REF!</f>
        <v>#REF!</v>
      </c>
      <c r="M188" s="307" t="e">
        <f>+#REF!</f>
        <v>#REF!</v>
      </c>
      <c r="N188" s="307" t="e">
        <f>+#REF!</f>
        <v>#REF!</v>
      </c>
      <c r="O188" s="307" t="e">
        <f>+#REF!</f>
        <v>#REF!</v>
      </c>
      <c r="P188" s="307" t="e">
        <f>+#REF!</f>
        <v>#REF!</v>
      </c>
      <c r="Q188" s="307" t="e">
        <f>+#REF!</f>
        <v>#REF!</v>
      </c>
      <c r="R188" s="307" t="e">
        <f>+#REF!</f>
        <v>#REF!</v>
      </c>
      <c r="S188" s="307" t="e">
        <f>+#REF!</f>
        <v>#REF!</v>
      </c>
      <c r="T188" s="307" t="e">
        <f>+#REF!</f>
        <v>#REF!</v>
      </c>
      <c r="U188" s="307" t="e">
        <f>+#REF!</f>
        <v>#REF!</v>
      </c>
      <c r="V188" s="307" t="e">
        <f>+#REF!</f>
        <v>#REF!</v>
      </c>
      <c r="W188" s="307" t="e">
        <f>+#REF!</f>
        <v>#REF!</v>
      </c>
      <c r="X188" s="307" t="e">
        <f t="shared" si="23"/>
        <v>#REF!</v>
      </c>
      <c r="Y188" s="307" t="e">
        <f>+#REF!</f>
        <v>#REF!</v>
      </c>
      <c r="Z188" s="307" t="e">
        <f>+#REF!</f>
        <v>#REF!</v>
      </c>
      <c r="AA188" s="307" t="e">
        <f>+#REF!</f>
        <v>#REF!</v>
      </c>
      <c r="AB188" s="307" t="e">
        <f>+#REF!</f>
        <v>#REF!</v>
      </c>
      <c r="AC188" s="307" t="e">
        <f t="shared" si="43"/>
        <v>#REF!</v>
      </c>
      <c r="AD188" s="307" t="e">
        <f>+#REF!</f>
        <v>#REF!</v>
      </c>
      <c r="AE188" s="307" t="e">
        <f>+#REF!</f>
        <v>#REF!</v>
      </c>
      <c r="AF188" s="307" t="e">
        <f>+#REF!</f>
        <v>#REF!</v>
      </c>
      <c r="AG188" s="307" t="e">
        <f>+#REF!</f>
        <v>#REF!</v>
      </c>
      <c r="AH188" s="307" t="e">
        <f>+#REF!</f>
        <v>#REF!</v>
      </c>
      <c r="AI188" s="307"/>
      <c r="AJ188" s="307"/>
      <c r="AK188" s="307"/>
      <c r="AL188" s="307"/>
      <c r="AM188" s="307"/>
      <c r="AN188" s="307"/>
      <c r="AO188" s="307"/>
      <c r="AP188" s="265"/>
      <c r="AQ188" s="259" t="e">
        <f t="shared" si="21"/>
        <v>#REF!</v>
      </c>
      <c r="AR188" s="248" t="e">
        <f>+AQ188-#REF!</f>
        <v>#REF!</v>
      </c>
    </row>
    <row r="189" spans="1:44" ht="30.75" customHeight="1">
      <c r="A189" s="269">
        <f t="shared" ref="A189" si="47">+A188+1</f>
        <v>68</v>
      </c>
      <c r="B189" s="269">
        <f t="shared" si="46"/>
        <v>68</v>
      </c>
      <c r="C189" s="267" t="s">
        <v>768</v>
      </c>
      <c r="D189" s="307" t="e">
        <f t="shared" si="22"/>
        <v>#REF!</v>
      </c>
      <c r="E189" s="307" t="e">
        <f>+#REF!</f>
        <v>#REF!</v>
      </c>
      <c r="F189" s="307" t="e">
        <f>+#REF!</f>
        <v>#REF!</v>
      </c>
      <c r="G189" s="307" t="e">
        <f t="shared" si="42"/>
        <v>#REF!</v>
      </c>
      <c r="H189" s="307" t="e">
        <f>+#REF!</f>
        <v>#REF!</v>
      </c>
      <c r="I189" s="307" t="e">
        <f>+#REF!</f>
        <v>#REF!</v>
      </c>
      <c r="J189" s="307" t="e">
        <f>+#REF!</f>
        <v>#REF!</v>
      </c>
      <c r="K189" s="307" t="e">
        <f>+#REF!</f>
        <v>#REF!</v>
      </c>
      <c r="L189" s="307" t="e">
        <f>+#REF!</f>
        <v>#REF!</v>
      </c>
      <c r="M189" s="307" t="e">
        <f>+#REF!</f>
        <v>#REF!</v>
      </c>
      <c r="N189" s="307" t="e">
        <f>+#REF!</f>
        <v>#REF!</v>
      </c>
      <c r="O189" s="307" t="e">
        <f>+#REF!</f>
        <v>#REF!</v>
      </c>
      <c r="P189" s="307" t="e">
        <f>+#REF!</f>
        <v>#REF!</v>
      </c>
      <c r="Q189" s="307" t="e">
        <f>+#REF!</f>
        <v>#REF!</v>
      </c>
      <c r="R189" s="307" t="e">
        <f>+#REF!</f>
        <v>#REF!</v>
      </c>
      <c r="S189" s="307" t="e">
        <f>+#REF!</f>
        <v>#REF!</v>
      </c>
      <c r="T189" s="307" t="e">
        <f>+#REF!</f>
        <v>#REF!</v>
      </c>
      <c r="U189" s="307" t="e">
        <f>+#REF!</f>
        <v>#REF!</v>
      </c>
      <c r="V189" s="307" t="e">
        <f>+#REF!</f>
        <v>#REF!</v>
      </c>
      <c r="W189" s="307" t="e">
        <f>+#REF!</f>
        <v>#REF!</v>
      </c>
      <c r="X189" s="307" t="e">
        <f t="shared" si="23"/>
        <v>#REF!</v>
      </c>
      <c r="Y189" s="307" t="e">
        <f>+#REF!</f>
        <v>#REF!</v>
      </c>
      <c r="Z189" s="307" t="e">
        <f>+#REF!</f>
        <v>#REF!</v>
      </c>
      <c r="AA189" s="307" t="e">
        <f>+#REF!</f>
        <v>#REF!</v>
      </c>
      <c r="AB189" s="307" t="e">
        <f>+#REF!</f>
        <v>#REF!</v>
      </c>
      <c r="AC189" s="307" t="e">
        <f t="shared" si="43"/>
        <v>#REF!</v>
      </c>
      <c r="AD189" s="307" t="e">
        <f>+#REF!</f>
        <v>#REF!</v>
      </c>
      <c r="AE189" s="307" t="e">
        <f>+#REF!</f>
        <v>#REF!</v>
      </c>
      <c r="AF189" s="307" t="e">
        <f>+#REF!</f>
        <v>#REF!</v>
      </c>
      <c r="AG189" s="307" t="e">
        <f>+#REF!</f>
        <v>#REF!</v>
      </c>
      <c r="AH189" s="307" t="e">
        <f>+#REF!</f>
        <v>#REF!</v>
      </c>
      <c r="AI189" s="307"/>
      <c r="AJ189" s="307"/>
      <c r="AK189" s="307"/>
      <c r="AL189" s="307"/>
      <c r="AM189" s="307"/>
      <c r="AN189" s="307"/>
      <c r="AO189" s="307"/>
      <c r="AP189" s="265"/>
      <c r="AQ189" s="259" t="e">
        <f t="shared" si="21"/>
        <v>#REF!</v>
      </c>
      <c r="AR189" s="248" t="e">
        <f>+AQ189-#REF!</f>
        <v>#REF!</v>
      </c>
    </row>
    <row r="190" spans="1:44" ht="30.75" customHeight="1">
      <c r="A190" s="269">
        <f t="shared" ref="A190" si="48">+A189+1</f>
        <v>69</v>
      </c>
      <c r="B190" s="269">
        <f t="shared" si="46"/>
        <v>69</v>
      </c>
      <c r="C190" s="274" t="s">
        <v>913</v>
      </c>
      <c r="D190" s="307" t="e">
        <f t="shared" si="22"/>
        <v>#REF!</v>
      </c>
      <c r="E190" s="307" t="e">
        <f>+#REF!</f>
        <v>#REF!</v>
      </c>
      <c r="F190" s="307" t="e">
        <f>+#REF!</f>
        <v>#REF!</v>
      </c>
      <c r="G190" s="307" t="e">
        <f t="shared" si="42"/>
        <v>#REF!</v>
      </c>
      <c r="H190" s="307" t="e">
        <f>+#REF!</f>
        <v>#REF!</v>
      </c>
      <c r="I190" s="307" t="e">
        <f>+#REF!</f>
        <v>#REF!</v>
      </c>
      <c r="J190" s="307" t="e">
        <f>+#REF!</f>
        <v>#REF!</v>
      </c>
      <c r="K190" s="307" t="e">
        <f>+#REF!</f>
        <v>#REF!</v>
      </c>
      <c r="L190" s="307" t="e">
        <f>+#REF!</f>
        <v>#REF!</v>
      </c>
      <c r="M190" s="307" t="e">
        <f>+#REF!</f>
        <v>#REF!</v>
      </c>
      <c r="N190" s="307" t="e">
        <f>+#REF!</f>
        <v>#REF!</v>
      </c>
      <c r="O190" s="307" t="e">
        <f>+#REF!</f>
        <v>#REF!</v>
      </c>
      <c r="P190" s="307" t="e">
        <f>+#REF!</f>
        <v>#REF!</v>
      </c>
      <c r="Q190" s="307" t="e">
        <f>+#REF!</f>
        <v>#REF!</v>
      </c>
      <c r="R190" s="307" t="e">
        <f>+#REF!</f>
        <v>#REF!</v>
      </c>
      <c r="S190" s="307" t="e">
        <f>+#REF!</f>
        <v>#REF!</v>
      </c>
      <c r="T190" s="307" t="e">
        <f>+#REF!</f>
        <v>#REF!</v>
      </c>
      <c r="U190" s="307" t="e">
        <f>+#REF!</f>
        <v>#REF!</v>
      </c>
      <c r="V190" s="307" t="e">
        <f>+#REF!</f>
        <v>#REF!</v>
      </c>
      <c r="W190" s="307" t="e">
        <f>+#REF!</f>
        <v>#REF!</v>
      </c>
      <c r="X190" s="307" t="e">
        <f t="shared" si="23"/>
        <v>#REF!</v>
      </c>
      <c r="Y190" s="307" t="e">
        <f>+#REF!</f>
        <v>#REF!</v>
      </c>
      <c r="Z190" s="307" t="e">
        <f>+#REF!</f>
        <v>#REF!</v>
      </c>
      <c r="AA190" s="307" t="e">
        <f>+#REF!</f>
        <v>#REF!</v>
      </c>
      <c r="AB190" s="307" t="e">
        <f>+#REF!</f>
        <v>#REF!</v>
      </c>
      <c r="AC190" s="307" t="e">
        <f t="shared" si="43"/>
        <v>#REF!</v>
      </c>
      <c r="AD190" s="307" t="e">
        <f>+#REF!</f>
        <v>#REF!</v>
      </c>
      <c r="AE190" s="307" t="e">
        <f>+#REF!</f>
        <v>#REF!</v>
      </c>
      <c r="AF190" s="307" t="e">
        <f>+#REF!</f>
        <v>#REF!</v>
      </c>
      <c r="AG190" s="307" t="e">
        <f>+#REF!</f>
        <v>#REF!</v>
      </c>
      <c r="AH190" s="307" t="e">
        <f>+#REF!</f>
        <v>#REF!</v>
      </c>
      <c r="AI190" s="307"/>
      <c r="AJ190" s="307"/>
      <c r="AK190" s="307"/>
      <c r="AL190" s="307"/>
      <c r="AM190" s="307"/>
      <c r="AN190" s="307"/>
      <c r="AO190" s="307"/>
      <c r="AP190" s="265"/>
      <c r="AQ190" s="259" t="e">
        <f t="shared" si="21"/>
        <v>#REF!</v>
      </c>
      <c r="AR190" s="248" t="e">
        <f>+AQ190-#REF!</f>
        <v>#REF!</v>
      </c>
    </row>
    <row r="191" spans="1:44" ht="30.75" customHeight="1">
      <c r="A191" s="269">
        <f t="shared" ref="A191" si="49">+A190+1</f>
        <v>70</v>
      </c>
      <c r="B191" s="269">
        <f t="shared" si="46"/>
        <v>70</v>
      </c>
      <c r="C191" s="274" t="s">
        <v>914</v>
      </c>
      <c r="D191" s="307" t="e">
        <f t="shared" si="22"/>
        <v>#REF!</v>
      </c>
      <c r="E191" s="307" t="e">
        <f>+#REF!</f>
        <v>#REF!</v>
      </c>
      <c r="F191" s="307" t="e">
        <f>+#REF!</f>
        <v>#REF!</v>
      </c>
      <c r="G191" s="307" t="e">
        <f t="shared" si="42"/>
        <v>#REF!</v>
      </c>
      <c r="H191" s="307" t="e">
        <f>+#REF!</f>
        <v>#REF!</v>
      </c>
      <c r="I191" s="307" t="e">
        <f>+#REF!</f>
        <v>#REF!</v>
      </c>
      <c r="J191" s="307" t="e">
        <f>+#REF!</f>
        <v>#REF!</v>
      </c>
      <c r="K191" s="307" t="e">
        <f>+#REF!</f>
        <v>#REF!</v>
      </c>
      <c r="L191" s="307" t="e">
        <f>+#REF!</f>
        <v>#REF!</v>
      </c>
      <c r="M191" s="307" t="e">
        <f>+#REF!</f>
        <v>#REF!</v>
      </c>
      <c r="N191" s="307" t="e">
        <f>+#REF!</f>
        <v>#REF!</v>
      </c>
      <c r="O191" s="307" t="e">
        <f>+#REF!</f>
        <v>#REF!</v>
      </c>
      <c r="P191" s="307" t="e">
        <f>+#REF!</f>
        <v>#REF!</v>
      </c>
      <c r="Q191" s="307" t="e">
        <f>+#REF!</f>
        <v>#REF!</v>
      </c>
      <c r="R191" s="307" t="e">
        <f>+#REF!</f>
        <v>#REF!</v>
      </c>
      <c r="S191" s="307" t="e">
        <f>+#REF!</f>
        <v>#REF!</v>
      </c>
      <c r="T191" s="307" t="e">
        <f>+#REF!</f>
        <v>#REF!</v>
      </c>
      <c r="U191" s="307" t="e">
        <f>+#REF!</f>
        <v>#REF!</v>
      </c>
      <c r="V191" s="307" t="e">
        <f>+#REF!</f>
        <v>#REF!</v>
      </c>
      <c r="W191" s="307" t="e">
        <f>+#REF!</f>
        <v>#REF!</v>
      </c>
      <c r="X191" s="307" t="e">
        <f t="shared" si="23"/>
        <v>#REF!</v>
      </c>
      <c r="Y191" s="307" t="e">
        <f>+#REF!</f>
        <v>#REF!</v>
      </c>
      <c r="Z191" s="307" t="e">
        <f>+#REF!</f>
        <v>#REF!</v>
      </c>
      <c r="AA191" s="307" t="e">
        <f>+#REF!</f>
        <v>#REF!</v>
      </c>
      <c r="AB191" s="307" t="e">
        <f>+#REF!</f>
        <v>#REF!</v>
      </c>
      <c r="AC191" s="307" t="e">
        <f t="shared" si="43"/>
        <v>#REF!</v>
      </c>
      <c r="AD191" s="307" t="e">
        <f>+#REF!</f>
        <v>#REF!</v>
      </c>
      <c r="AE191" s="307" t="e">
        <f>+#REF!</f>
        <v>#REF!</v>
      </c>
      <c r="AF191" s="307" t="e">
        <f>+#REF!</f>
        <v>#REF!</v>
      </c>
      <c r="AG191" s="307" t="e">
        <f>+#REF!</f>
        <v>#REF!</v>
      </c>
      <c r="AH191" s="307" t="e">
        <f>+#REF!</f>
        <v>#REF!</v>
      </c>
      <c r="AI191" s="307"/>
      <c r="AJ191" s="307"/>
      <c r="AK191" s="307"/>
      <c r="AL191" s="307"/>
      <c r="AM191" s="307"/>
      <c r="AN191" s="307"/>
      <c r="AO191" s="307"/>
      <c r="AP191" s="265"/>
      <c r="AQ191" s="259" t="e">
        <f t="shared" si="21"/>
        <v>#REF!</v>
      </c>
      <c r="AR191" s="248" t="e">
        <f>+AQ191-#REF!</f>
        <v>#REF!</v>
      </c>
    </row>
    <row r="192" spans="1:44" ht="30.75" customHeight="1">
      <c r="A192" s="269">
        <f t="shared" ref="A192" si="50">+A191+1</f>
        <v>71</v>
      </c>
      <c r="B192" s="269">
        <f t="shared" si="46"/>
        <v>71</v>
      </c>
      <c r="C192" s="274" t="s">
        <v>915</v>
      </c>
      <c r="D192" s="307" t="e">
        <f t="shared" si="22"/>
        <v>#REF!</v>
      </c>
      <c r="E192" s="307" t="e">
        <f>+#REF!</f>
        <v>#REF!</v>
      </c>
      <c r="F192" s="307" t="e">
        <f>+#REF!</f>
        <v>#REF!</v>
      </c>
      <c r="G192" s="307" t="e">
        <f t="shared" si="42"/>
        <v>#REF!</v>
      </c>
      <c r="H192" s="307" t="e">
        <f>+#REF!</f>
        <v>#REF!</v>
      </c>
      <c r="I192" s="307" t="e">
        <f>+#REF!</f>
        <v>#REF!</v>
      </c>
      <c r="J192" s="307" t="e">
        <f>+#REF!</f>
        <v>#REF!</v>
      </c>
      <c r="K192" s="307" t="e">
        <f>+#REF!</f>
        <v>#REF!</v>
      </c>
      <c r="L192" s="307" t="e">
        <f>+#REF!</f>
        <v>#REF!</v>
      </c>
      <c r="M192" s="307" t="e">
        <f>+#REF!</f>
        <v>#REF!</v>
      </c>
      <c r="N192" s="307" t="e">
        <f>+#REF!</f>
        <v>#REF!</v>
      </c>
      <c r="O192" s="307" t="e">
        <f>+#REF!</f>
        <v>#REF!</v>
      </c>
      <c r="P192" s="307" t="e">
        <f>+#REF!</f>
        <v>#REF!</v>
      </c>
      <c r="Q192" s="307" t="e">
        <f>+#REF!</f>
        <v>#REF!</v>
      </c>
      <c r="R192" s="307" t="e">
        <f>+#REF!</f>
        <v>#REF!</v>
      </c>
      <c r="S192" s="307" t="e">
        <f>+#REF!</f>
        <v>#REF!</v>
      </c>
      <c r="T192" s="307" t="e">
        <f>+#REF!</f>
        <v>#REF!</v>
      </c>
      <c r="U192" s="307" t="e">
        <f>+#REF!</f>
        <v>#REF!</v>
      </c>
      <c r="V192" s="307" t="e">
        <f>+#REF!</f>
        <v>#REF!</v>
      </c>
      <c r="W192" s="307" t="e">
        <f>+#REF!</f>
        <v>#REF!</v>
      </c>
      <c r="X192" s="307" t="e">
        <f t="shared" si="23"/>
        <v>#REF!</v>
      </c>
      <c r="Y192" s="307" t="e">
        <f>+#REF!</f>
        <v>#REF!</v>
      </c>
      <c r="Z192" s="307" t="e">
        <f>+#REF!</f>
        <v>#REF!</v>
      </c>
      <c r="AA192" s="307" t="e">
        <f>+#REF!</f>
        <v>#REF!</v>
      </c>
      <c r="AB192" s="307" t="e">
        <f>+#REF!</f>
        <v>#REF!</v>
      </c>
      <c r="AC192" s="307" t="e">
        <f t="shared" si="43"/>
        <v>#REF!</v>
      </c>
      <c r="AD192" s="307" t="e">
        <f>+#REF!</f>
        <v>#REF!</v>
      </c>
      <c r="AE192" s="307" t="e">
        <f>+#REF!</f>
        <v>#REF!</v>
      </c>
      <c r="AF192" s="307" t="e">
        <f>+#REF!</f>
        <v>#REF!</v>
      </c>
      <c r="AG192" s="307" t="e">
        <f>+#REF!</f>
        <v>#REF!</v>
      </c>
      <c r="AH192" s="307" t="e">
        <f>+#REF!</f>
        <v>#REF!</v>
      </c>
      <c r="AI192" s="307"/>
      <c r="AJ192" s="307"/>
      <c r="AK192" s="307"/>
      <c r="AL192" s="307"/>
      <c r="AM192" s="307"/>
      <c r="AN192" s="307"/>
      <c r="AO192" s="307"/>
      <c r="AP192" s="265"/>
      <c r="AQ192" s="259" t="e">
        <f t="shared" si="21"/>
        <v>#REF!</v>
      </c>
      <c r="AR192" s="248" t="e">
        <f>+AQ192-#REF!</f>
        <v>#REF!</v>
      </c>
    </row>
    <row r="193" spans="1:44" ht="30.75" customHeight="1">
      <c r="A193" s="269">
        <f t="shared" ref="A193" si="51">+A192+1</f>
        <v>72</v>
      </c>
      <c r="B193" s="269">
        <f t="shared" si="46"/>
        <v>72</v>
      </c>
      <c r="C193" s="274" t="s">
        <v>916</v>
      </c>
      <c r="D193" s="307" t="e">
        <f t="shared" si="22"/>
        <v>#REF!</v>
      </c>
      <c r="E193" s="307" t="e">
        <f>+#REF!</f>
        <v>#REF!</v>
      </c>
      <c r="F193" s="307" t="e">
        <f>+#REF!</f>
        <v>#REF!</v>
      </c>
      <c r="G193" s="307" t="e">
        <f t="shared" si="42"/>
        <v>#REF!</v>
      </c>
      <c r="H193" s="307" t="e">
        <f>+#REF!</f>
        <v>#REF!</v>
      </c>
      <c r="I193" s="307" t="e">
        <f>+#REF!</f>
        <v>#REF!</v>
      </c>
      <c r="J193" s="307" t="e">
        <f>+#REF!</f>
        <v>#REF!</v>
      </c>
      <c r="K193" s="307" t="e">
        <f>+#REF!</f>
        <v>#REF!</v>
      </c>
      <c r="L193" s="307" t="e">
        <f>+#REF!</f>
        <v>#REF!</v>
      </c>
      <c r="M193" s="307" t="e">
        <f>+#REF!</f>
        <v>#REF!</v>
      </c>
      <c r="N193" s="307" t="e">
        <f>+#REF!</f>
        <v>#REF!</v>
      </c>
      <c r="O193" s="307" t="e">
        <f>+#REF!</f>
        <v>#REF!</v>
      </c>
      <c r="P193" s="307" t="e">
        <f>+#REF!</f>
        <v>#REF!</v>
      </c>
      <c r="Q193" s="307" t="e">
        <f>+#REF!</f>
        <v>#REF!</v>
      </c>
      <c r="R193" s="307" t="e">
        <f>+#REF!</f>
        <v>#REF!</v>
      </c>
      <c r="S193" s="307" t="e">
        <f>+#REF!</f>
        <v>#REF!</v>
      </c>
      <c r="T193" s="307" t="e">
        <f>+#REF!</f>
        <v>#REF!</v>
      </c>
      <c r="U193" s="307" t="e">
        <f>+#REF!</f>
        <v>#REF!</v>
      </c>
      <c r="V193" s="307" t="e">
        <f>+#REF!</f>
        <v>#REF!</v>
      </c>
      <c r="W193" s="307" t="e">
        <f>+#REF!</f>
        <v>#REF!</v>
      </c>
      <c r="X193" s="307" t="e">
        <f t="shared" si="23"/>
        <v>#REF!</v>
      </c>
      <c r="Y193" s="307" t="e">
        <f>+#REF!</f>
        <v>#REF!</v>
      </c>
      <c r="Z193" s="307" t="e">
        <f>+#REF!</f>
        <v>#REF!</v>
      </c>
      <c r="AA193" s="307" t="e">
        <f>+#REF!</f>
        <v>#REF!</v>
      </c>
      <c r="AB193" s="307" t="e">
        <f>+#REF!</f>
        <v>#REF!</v>
      </c>
      <c r="AC193" s="307" t="e">
        <f t="shared" si="43"/>
        <v>#REF!</v>
      </c>
      <c r="AD193" s="307" t="e">
        <f>+#REF!</f>
        <v>#REF!</v>
      </c>
      <c r="AE193" s="307" t="e">
        <f>+#REF!</f>
        <v>#REF!</v>
      </c>
      <c r="AF193" s="307" t="e">
        <f>+#REF!</f>
        <v>#REF!</v>
      </c>
      <c r="AG193" s="307" t="e">
        <f>+#REF!</f>
        <v>#REF!</v>
      </c>
      <c r="AH193" s="307" t="e">
        <f>+#REF!</f>
        <v>#REF!</v>
      </c>
      <c r="AI193" s="307"/>
      <c r="AJ193" s="307"/>
      <c r="AK193" s="307"/>
      <c r="AL193" s="307"/>
      <c r="AM193" s="307"/>
      <c r="AN193" s="307"/>
      <c r="AO193" s="307"/>
      <c r="AP193" s="265"/>
      <c r="AQ193" s="259" t="e">
        <f t="shared" si="21"/>
        <v>#REF!</v>
      </c>
      <c r="AR193" s="248" t="e">
        <f>+AQ193-#REF!</f>
        <v>#REF!</v>
      </c>
    </row>
    <row r="194" spans="1:44" ht="30.75" customHeight="1">
      <c r="A194" s="269">
        <f t="shared" ref="A194" si="52">+A193+1</f>
        <v>73</v>
      </c>
      <c r="B194" s="269">
        <f t="shared" si="46"/>
        <v>73</v>
      </c>
      <c r="C194" s="274" t="s">
        <v>917</v>
      </c>
      <c r="D194" s="307" t="e">
        <f t="shared" si="22"/>
        <v>#REF!</v>
      </c>
      <c r="E194" s="307" t="e">
        <f>+#REF!</f>
        <v>#REF!</v>
      </c>
      <c r="F194" s="307" t="e">
        <f>+#REF!</f>
        <v>#REF!</v>
      </c>
      <c r="G194" s="307" t="e">
        <f t="shared" si="42"/>
        <v>#REF!</v>
      </c>
      <c r="H194" s="307" t="e">
        <f>+#REF!</f>
        <v>#REF!</v>
      </c>
      <c r="I194" s="307" t="e">
        <f>+#REF!</f>
        <v>#REF!</v>
      </c>
      <c r="J194" s="307" t="e">
        <f>+#REF!</f>
        <v>#REF!</v>
      </c>
      <c r="K194" s="307" t="e">
        <f>+#REF!</f>
        <v>#REF!</v>
      </c>
      <c r="L194" s="307" t="e">
        <f>+#REF!</f>
        <v>#REF!</v>
      </c>
      <c r="M194" s="307" t="e">
        <f>+#REF!</f>
        <v>#REF!</v>
      </c>
      <c r="N194" s="307" t="e">
        <f>+#REF!</f>
        <v>#REF!</v>
      </c>
      <c r="O194" s="307" t="e">
        <f>+#REF!</f>
        <v>#REF!</v>
      </c>
      <c r="P194" s="307" t="e">
        <f>+#REF!</f>
        <v>#REF!</v>
      </c>
      <c r="Q194" s="307" t="e">
        <f>+#REF!</f>
        <v>#REF!</v>
      </c>
      <c r="R194" s="307" t="e">
        <f>+#REF!</f>
        <v>#REF!</v>
      </c>
      <c r="S194" s="307" t="e">
        <f>+#REF!</f>
        <v>#REF!</v>
      </c>
      <c r="T194" s="307" t="e">
        <f>+#REF!</f>
        <v>#REF!</v>
      </c>
      <c r="U194" s="307" t="e">
        <f>+#REF!</f>
        <v>#REF!</v>
      </c>
      <c r="V194" s="307" t="e">
        <f>+#REF!</f>
        <v>#REF!</v>
      </c>
      <c r="W194" s="307" t="e">
        <f>+#REF!</f>
        <v>#REF!</v>
      </c>
      <c r="X194" s="307" t="e">
        <f t="shared" si="23"/>
        <v>#REF!</v>
      </c>
      <c r="Y194" s="307" t="e">
        <f>+#REF!</f>
        <v>#REF!</v>
      </c>
      <c r="Z194" s="307" t="e">
        <f>+#REF!</f>
        <v>#REF!</v>
      </c>
      <c r="AA194" s="307" t="e">
        <f>+#REF!</f>
        <v>#REF!</v>
      </c>
      <c r="AB194" s="307" t="e">
        <f>+#REF!</f>
        <v>#REF!</v>
      </c>
      <c r="AC194" s="307" t="e">
        <f t="shared" si="43"/>
        <v>#REF!</v>
      </c>
      <c r="AD194" s="307" t="e">
        <f>+#REF!</f>
        <v>#REF!</v>
      </c>
      <c r="AE194" s="307" t="e">
        <f>+#REF!</f>
        <v>#REF!</v>
      </c>
      <c r="AF194" s="307" t="e">
        <f>+#REF!</f>
        <v>#REF!</v>
      </c>
      <c r="AG194" s="307" t="e">
        <f>+#REF!</f>
        <v>#REF!</v>
      </c>
      <c r="AH194" s="307" t="e">
        <f>+#REF!</f>
        <v>#REF!</v>
      </c>
      <c r="AI194" s="307"/>
      <c r="AJ194" s="307"/>
      <c r="AK194" s="307"/>
      <c r="AL194" s="307"/>
      <c r="AM194" s="307"/>
      <c r="AN194" s="307"/>
      <c r="AO194" s="307"/>
      <c r="AP194" s="265"/>
      <c r="AQ194" s="259" t="e">
        <f t="shared" si="21"/>
        <v>#REF!</v>
      </c>
      <c r="AR194" s="248" t="e">
        <f>+AQ194-#REF!</f>
        <v>#REF!</v>
      </c>
    </row>
    <row r="195" spans="1:44" ht="30.75" customHeight="1">
      <c r="A195" s="269">
        <f t="shared" ref="A195" si="53">+A194+1</f>
        <v>74</v>
      </c>
      <c r="B195" s="269">
        <f t="shared" si="46"/>
        <v>74</v>
      </c>
      <c r="C195" s="274" t="s">
        <v>918</v>
      </c>
      <c r="D195" s="307" t="e">
        <f t="shared" si="22"/>
        <v>#REF!</v>
      </c>
      <c r="E195" s="307" t="e">
        <f>+#REF!</f>
        <v>#REF!</v>
      </c>
      <c r="F195" s="307" t="e">
        <f>+#REF!</f>
        <v>#REF!</v>
      </c>
      <c r="G195" s="307" t="e">
        <f t="shared" si="42"/>
        <v>#REF!</v>
      </c>
      <c r="H195" s="307" t="e">
        <f>+#REF!</f>
        <v>#REF!</v>
      </c>
      <c r="I195" s="307" t="e">
        <f>+#REF!</f>
        <v>#REF!</v>
      </c>
      <c r="J195" s="307" t="e">
        <f>+#REF!</f>
        <v>#REF!</v>
      </c>
      <c r="K195" s="307" t="e">
        <f>+#REF!</f>
        <v>#REF!</v>
      </c>
      <c r="L195" s="307" t="e">
        <f>+#REF!</f>
        <v>#REF!</v>
      </c>
      <c r="M195" s="307" t="e">
        <f>+#REF!</f>
        <v>#REF!</v>
      </c>
      <c r="N195" s="307" t="e">
        <f>+#REF!</f>
        <v>#REF!</v>
      </c>
      <c r="O195" s="307" t="e">
        <f>+#REF!</f>
        <v>#REF!</v>
      </c>
      <c r="P195" s="307" t="e">
        <f>+#REF!</f>
        <v>#REF!</v>
      </c>
      <c r="Q195" s="307" t="e">
        <f>+#REF!</f>
        <v>#REF!</v>
      </c>
      <c r="R195" s="307" t="e">
        <f>+#REF!</f>
        <v>#REF!</v>
      </c>
      <c r="S195" s="307" t="e">
        <f>+#REF!</f>
        <v>#REF!</v>
      </c>
      <c r="T195" s="307" t="e">
        <f>+#REF!</f>
        <v>#REF!</v>
      </c>
      <c r="U195" s="307" t="e">
        <f>+#REF!</f>
        <v>#REF!</v>
      </c>
      <c r="V195" s="307" t="e">
        <f>+#REF!</f>
        <v>#REF!</v>
      </c>
      <c r="W195" s="307" t="e">
        <f>+#REF!</f>
        <v>#REF!</v>
      </c>
      <c r="X195" s="307" t="e">
        <f t="shared" si="23"/>
        <v>#REF!</v>
      </c>
      <c r="Y195" s="307" t="e">
        <f>+#REF!</f>
        <v>#REF!</v>
      </c>
      <c r="Z195" s="307" t="e">
        <f>+#REF!</f>
        <v>#REF!</v>
      </c>
      <c r="AA195" s="307" t="e">
        <f>+#REF!</f>
        <v>#REF!</v>
      </c>
      <c r="AB195" s="307" t="e">
        <f>+#REF!</f>
        <v>#REF!</v>
      </c>
      <c r="AC195" s="307" t="e">
        <f t="shared" si="43"/>
        <v>#REF!</v>
      </c>
      <c r="AD195" s="307" t="e">
        <f>+#REF!</f>
        <v>#REF!</v>
      </c>
      <c r="AE195" s="307" t="e">
        <f>+#REF!</f>
        <v>#REF!</v>
      </c>
      <c r="AF195" s="307" t="e">
        <f>+#REF!</f>
        <v>#REF!</v>
      </c>
      <c r="AG195" s="307" t="e">
        <f>+#REF!</f>
        <v>#REF!</v>
      </c>
      <c r="AH195" s="307" t="e">
        <f>+#REF!</f>
        <v>#REF!</v>
      </c>
      <c r="AI195" s="307"/>
      <c r="AJ195" s="307"/>
      <c r="AK195" s="307"/>
      <c r="AL195" s="307"/>
      <c r="AM195" s="307"/>
      <c r="AN195" s="307"/>
      <c r="AO195" s="307"/>
      <c r="AP195" s="265"/>
      <c r="AQ195" s="259" t="e">
        <f t="shared" si="21"/>
        <v>#REF!</v>
      </c>
      <c r="AR195" s="248" t="e">
        <f>+AQ195-#REF!</f>
        <v>#REF!</v>
      </c>
    </row>
    <row r="196" spans="1:44" ht="30.75" customHeight="1">
      <c r="A196" s="269">
        <f t="shared" ref="A196" si="54">+A195+1</f>
        <v>75</v>
      </c>
      <c r="B196" s="269">
        <f t="shared" si="46"/>
        <v>75</v>
      </c>
      <c r="C196" s="274" t="s">
        <v>919</v>
      </c>
      <c r="D196" s="307" t="e">
        <f t="shared" si="22"/>
        <v>#REF!</v>
      </c>
      <c r="E196" s="307" t="e">
        <f>+#REF!</f>
        <v>#REF!</v>
      </c>
      <c r="F196" s="307" t="e">
        <f>+#REF!</f>
        <v>#REF!</v>
      </c>
      <c r="G196" s="307" t="e">
        <f t="shared" si="42"/>
        <v>#REF!</v>
      </c>
      <c r="H196" s="307" t="e">
        <f>+#REF!</f>
        <v>#REF!</v>
      </c>
      <c r="I196" s="307" t="e">
        <f>+#REF!</f>
        <v>#REF!</v>
      </c>
      <c r="J196" s="307" t="e">
        <f>+#REF!</f>
        <v>#REF!</v>
      </c>
      <c r="K196" s="307" t="e">
        <f>+#REF!</f>
        <v>#REF!</v>
      </c>
      <c r="L196" s="307" t="e">
        <f>+#REF!</f>
        <v>#REF!</v>
      </c>
      <c r="M196" s="307" t="e">
        <f>+#REF!</f>
        <v>#REF!</v>
      </c>
      <c r="N196" s="307" t="e">
        <f>+#REF!</f>
        <v>#REF!</v>
      </c>
      <c r="O196" s="307" t="e">
        <f>+#REF!</f>
        <v>#REF!</v>
      </c>
      <c r="P196" s="307" t="e">
        <f>+#REF!</f>
        <v>#REF!</v>
      </c>
      <c r="Q196" s="307" t="e">
        <f>+#REF!</f>
        <v>#REF!</v>
      </c>
      <c r="R196" s="307" t="e">
        <f>+#REF!</f>
        <v>#REF!</v>
      </c>
      <c r="S196" s="307" t="e">
        <f>+#REF!</f>
        <v>#REF!</v>
      </c>
      <c r="T196" s="307" t="e">
        <f>+#REF!</f>
        <v>#REF!</v>
      </c>
      <c r="U196" s="307" t="e">
        <f>+#REF!</f>
        <v>#REF!</v>
      </c>
      <c r="V196" s="307" t="e">
        <f>+#REF!</f>
        <v>#REF!</v>
      </c>
      <c r="W196" s="307" t="e">
        <f>+#REF!</f>
        <v>#REF!</v>
      </c>
      <c r="X196" s="307" t="e">
        <f t="shared" si="23"/>
        <v>#REF!</v>
      </c>
      <c r="Y196" s="307" t="e">
        <f>+#REF!</f>
        <v>#REF!</v>
      </c>
      <c r="Z196" s="307" t="e">
        <f>+#REF!</f>
        <v>#REF!</v>
      </c>
      <c r="AA196" s="307" t="e">
        <f>+#REF!</f>
        <v>#REF!</v>
      </c>
      <c r="AB196" s="307" t="e">
        <f>+#REF!</f>
        <v>#REF!</v>
      </c>
      <c r="AC196" s="307" t="e">
        <f t="shared" si="43"/>
        <v>#REF!</v>
      </c>
      <c r="AD196" s="307" t="e">
        <f>+#REF!</f>
        <v>#REF!</v>
      </c>
      <c r="AE196" s="307" t="e">
        <f>+#REF!</f>
        <v>#REF!</v>
      </c>
      <c r="AF196" s="307" t="e">
        <f>+#REF!</f>
        <v>#REF!</v>
      </c>
      <c r="AG196" s="307" t="e">
        <f>+#REF!</f>
        <v>#REF!</v>
      </c>
      <c r="AH196" s="307" t="e">
        <f>+#REF!</f>
        <v>#REF!</v>
      </c>
      <c r="AI196" s="307"/>
      <c r="AJ196" s="307"/>
      <c r="AK196" s="307"/>
      <c r="AL196" s="307"/>
      <c r="AM196" s="307"/>
      <c r="AN196" s="307"/>
      <c r="AO196" s="307"/>
      <c r="AP196" s="265"/>
      <c r="AQ196" s="259" t="e">
        <f t="shared" si="21"/>
        <v>#REF!</v>
      </c>
      <c r="AR196" s="248" t="e">
        <f>+AQ196-#REF!</f>
        <v>#REF!</v>
      </c>
    </row>
    <row r="197" spans="1:44" ht="30.75" customHeight="1">
      <c r="A197" s="269">
        <f t="shared" ref="A197" si="55">+A196+1</f>
        <v>76</v>
      </c>
      <c r="B197" s="269">
        <f t="shared" si="46"/>
        <v>76</v>
      </c>
      <c r="C197" s="274" t="s">
        <v>920</v>
      </c>
      <c r="D197" s="307" t="e">
        <f t="shared" si="22"/>
        <v>#REF!</v>
      </c>
      <c r="E197" s="307" t="e">
        <f>+#REF!</f>
        <v>#REF!</v>
      </c>
      <c r="F197" s="307" t="e">
        <f>+#REF!</f>
        <v>#REF!</v>
      </c>
      <c r="G197" s="307" t="e">
        <f t="shared" si="42"/>
        <v>#REF!</v>
      </c>
      <c r="H197" s="307" t="e">
        <f>+#REF!</f>
        <v>#REF!</v>
      </c>
      <c r="I197" s="307" t="e">
        <f>+#REF!</f>
        <v>#REF!</v>
      </c>
      <c r="J197" s="307" t="e">
        <f>+#REF!</f>
        <v>#REF!</v>
      </c>
      <c r="K197" s="307" t="e">
        <f>+#REF!</f>
        <v>#REF!</v>
      </c>
      <c r="L197" s="307" t="e">
        <f>+#REF!</f>
        <v>#REF!</v>
      </c>
      <c r="M197" s="307" t="e">
        <f>+#REF!</f>
        <v>#REF!</v>
      </c>
      <c r="N197" s="307" t="e">
        <f>+#REF!</f>
        <v>#REF!</v>
      </c>
      <c r="O197" s="307" t="e">
        <f>+#REF!</f>
        <v>#REF!</v>
      </c>
      <c r="P197" s="307" t="e">
        <f>+#REF!</f>
        <v>#REF!</v>
      </c>
      <c r="Q197" s="307" t="e">
        <f>+#REF!</f>
        <v>#REF!</v>
      </c>
      <c r="R197" s="307" t="e">
        <f>+#REF!</f>
        <v>#REF!</v>
      </c>
      <c r="S197" s="307" t="e">
        <f>+#REF!</f>
        <v>#REF!</v>
      </c>
      <c r="T197" s="307" t="e">
        <f>+#REF!</f>
        <v>#REF!</v>
      </c>
      <c r="U197" s="307" t="e">
        <f>+#REF!</f>
        <v>#REF!</v>
      </c>
      <c r="V197" s="307" t="e">
        <f>+#REF!</f>
        <v>#REF!</v>
      </c>
      <c r="W197" s="307" t="e">
        <f>+#REF!</f>
        <v>#REF!</v>
      </c>
      <c r="X197" s="307" t="e">
        <f t="shared" si="23"/>
        <v>#REF!</v>
      </c>
      <c r="Y197" s="307" t="e">
        <f>+#REF!</f>
        <v>#REF!</v>
      </c>
      <c r="Z197" s="307" t="e">
        <f>+#REF!</f>
        <v>#REF!</v>
      </c>
      <c r="AA197" s="307" t="e">
        <f>+#REF!</f>
        <v>#REF!</v>
      </c>
      <c r="AB197" s="307" t="e">
        <f>+#REF!</f>
        <v>#REF!</v>
      </c>
      <c r="AC197" s="307" t="e">
        <f t="shared" si="43"/>
        <v>#REF!</v>
      </c>
      <c r="AD197" s="307" t="e">
        <f>+#REF!</f>
        <v>#REF!</v>
      </c>
      <c r="AE197" s="307" t="e">
        <f>+#REF!</f>
        <v>#REF!</v>
      </c>
      <c r="AF197" s="307" t="e">
        <f>+#REF!</f>
        <v>#REF!</v>
      </c>
      <c r="AG197" s="307" t="e">
        <f>+#REF!</f>
        <v>#REF!</v>
      </c>
      <c r="AH197" s="307" t="e">
        <f>+#REF!</f>
        <v>#REF!</v>
      </c>
      <c r="AI197" s="307"/>
      <c r="AJ197" s="307"/>
      <c r="AK197" s="307"/>
      <c r="AL197" s="307"/>
      <c r="AM197" s="307"/>
      <c r="AN197" s="307"/>
      <c r="AO197" s="307"/>
      <c r="AP197" s="265"/>
      <c r="AQ197" s="259" t="e">
        <f t="shared" si="21"/>
        <v>#REF!</v>
      </c>
      <c r="AR197" s="248" t="e">
        <f>+AQ197-#REF!</f>
        <v>#REF!</v>
      </c>
    </row>
    <row r="198" spans="1:44" ht="30.75" customHeight="1">
      <c r="A198" s="269">
        <f t="shared" ref="A198" si="56">+A197+1</f>
        <v>77</v>
      </c>
      <c r="B198" s="269">
        <f t="shared" si="46"/>
        <v>77</v>
      </c>
      <c r="C198" s="274" t="s">
        <v>921</v>
      </c>
      <c r="D198" s="307" t="e">
        <f t="shared" si="22"/>
        <v>#REF!</v>
      </c>
      <c r="E198" s="307" t="e">
        <f>+#REF!</f>
        <v>#REF!</v>
      </c>
      <c r="F198" s="307" t="e">
        <f>+#REF!</f>
        <v>#REF!</v>
      </c>
      <c r="G198" s="307" t="e">
        <f t="shared" si="42"/>
        <v>#REF!</v>
      </c>
      <c r="H198" s="307" t="e">
        <f>+#REF!</f>
        <v>#REF!</v>
      </c>
      <c r="I198" s="307" t="e">
        <f>+#REF!</f>
        <v>#REF!</v>
      </c>
      <c r="J198" s="307" t="e">
        <f>+#REF!</f>
        <v>#REF!</v>
      </c>
      <c r="K198" s="307" t="e">
        <f>+#REF!</f>
        <v>#REF!</v>
      </c>
      <c r="L198" s="307" t="e">
        <f>+#REF!</f>
        <v>#REF!</v>
      </c>
      <c r="M198" s="307" t="e">
        <f>+#REF!</f>
        <v>#REF!</v>
      </c>
      <c r="N198" s="307" t="e">
        <f>+#REF!</f>
        <v>#REF!</v>
      </c>
      <c r="O198" s="307" t="e">
        <f>+#REF!</f>
        <v>#REF!</v>
      </c>
      <c r="P198" s="307" t="e">
        <f>+#REF!</f>
        <v>#REF!</v>
      </c>
      <c r="Q198" s="307" t="e">
        <f>+#REF!</f>
        <v>#REF!</v>
      </c>
      <c r="R198" s="307" t="e">
        <f>+#REF!</f>
        <v>#REF!</v>
      </c>
      <c r="S198" s="307" t="e">
        <f>+#REF!</f>
        <v>#REF!</v>
      </c>
      <c r="T198" s="307" t="e">
        <f>+#REF!</f>
        <v>#REF!</v>
      </c>
      <c r="U198" s="307" t="e">
        <f>+#REF!</f>
        <v>#REF!</v>
      </c>
      <c r="V198" s="307" t="e">
        <f>+#REF!</f>
        <v>#REF!</v>
      </c>
      <c r="W198" s="307" t="e">
        <f>+#REF!</f>
        <v>#REF!</v>
      </c>
      <c r="X198" s="307" t="e">
        <f t="shared" si="23"/>
        <v>#REF!</v>
      </c>
      <c r="Y198" s="307" t="e">
        <f>+#REF!</f>
        <v>#REF!</v>
      </c>
      <c r="Z198" s="307" t="e">
        <f>+#REF!</f>
        <v>#REF!</v>
      </c>
      <c r="AA198" s="307" t="e">
        <f>+#REF!</f>
        <v>#REF!</v>
      </c>
      <c r="AB198" s="307" t="e">
        <f>+#REF!</f>
        <v>#REF!</v>
      </c>
      <c r="AC198" s="307" t="e">
        <f t="shared" si="43"/>
        <v>#REF!</v>
      </c>
      <c r="AD198" s="307" t="e">
        <f>+#REF!</f>
        <v>#REF!</v>
      </c>
      <c r="AE198" s="307" t="e">
        <f>+#REF!</f>
        <v>#REF!</v>
      </c>
      <c r="AF198" s="307" t="e">
        <f>+#REF!</f>
        <v>#REF!</v>
      </c>
      <c r="AG198" s="307" t="e">
        <f>+#REF!</f>
        <v>#REF!</v>
      </c>
      <c r="AH198" s="307" t="e">
        <f>+#REF!</f>
        <v>#REF!</v>
      </c>
      <c r="AI198" s="307"/>
      <c r="AJ198" s="307"/>
      <c r="AK198" s="307"/>
      <c r="AL198" s="307"/>
      <c r="AM198" s="307"/>
      <c r="AN198" s="307"/>
      <c r="AO198" s="307"/>
      <c r="AP198" s="265"/>
      <c r="AQ198" s="259" t="e">
        <f t="shared" si="21"/>
        <v>#REF!</v>
      </c>
      <c r="AR198" s="248" t="e">
        <f>+AQ198-#REF!</f>
        <v>#REF!</v>
      </c>
    </row>
    <row r="199" spans="1:44" ht="30.75" customHeight="1">
      <c r="A199" s="269">
        <f t="shared" ref="A199" si="57">+A198+1</f>
        <v>78</v>
      </c>
      <c r="B199" s="269">
        <f t="shared" si="46"/>
        <v>78</v>
      </c>
      <c r="C199" s="274" t="s">
        <v>922</v>
      </c>
      <c r="D199" s="307" t="e">
        <f t="shared" si="22"/>
        <v>#REF!</v>
      </c>
      <c r="E199" s="307" t="e">
        <f>+#REF!</f>
        <v>#REF!</v>
      </c>
      <c r="F199" s="307" t="e">
        <f>+#REF!</f>
        <v>#REF!</v>
      </c>
      <c r="G199" s="307" t="e">
        <f t="shared" si="42"/>
        <v>#REF!</v>
      </c>
      <c r="H199" s="307" t="e">
        <f>+#REF!</f>
        <v>#REF!</v>
      </c>
      <c r="I199" s="307" t="e">
        <f>+#REF!</f>
        <v>#REF!</v>
      </c>
      <c r="J199" s="307" t="e">
        <f>+#REF!</f>
        <v>#REF!</v>
      </c>
      <c r="K199" s="307" t="e">
        <f>+#REF!</f>
        <v>#REF!</v>
      </c>
      <c r="L199" s="307" t="e">
        <f>+#REF!</f>
        <v>#REF!</v>
      </c>
      <c r="M199" s="307" t="e">
        <f>+#REF!</f>
        <v>#REF!</v>
      </c>
      <c r="N199" s="307" t="e">
        <f>+#REF!</f>
        <v>#REF!</v>
      </c>
      <c r="O199" s="307" t="e">
        <f>+#REF!</f>
        <v>#REF!</v>
      </c>
      <c r="P199" s="307" t="e">
        <f>+#REF!</f>
        <v>#REF!</v>
      </c>
      <c r="Q199" s="307" t="e">
        <f>+#REF!</f>
        <v>#REF!</v>
      </c>
      <c r="R199" s="307" t="e">
        <f>+#REF!</f>
        <v>#REF!</v>
      </c>
      <c r="S199" s="307" t="e">
        <f>+#REF!</f>
        <v>#REF!</v>
      </c>
      <c r="T199" s="307" t="e">
        <f>+#REF!</f>
        <v>#REF!</v>
      </c>
      <c r="U199" s="307" t="e">
        <f>+#REF!</f>
        <v>#REF!</v>
      </c>
      <c r="V199" s="307" t="e">
        <f>+#REF!</f>
        <v>#REF!</v>
      </c>
      <c r="W199" s="307" t="e">
        <f>+#REF!</f>
        <v>#REF!</v>
      </c>
      <c r="X199" s="307" t="e">
        <f t="shared" si="23"/>
        <v>#REF!</v>
      </c>
      <c r="Y199" s="307" t="e">
        <f>+#REF!</f>
        <v>#REF!</v>
      </c>
      <c r="Z199" s="307" t="e">
        <f>+#REF!</f>
        <v>#REF!</v>
      </c>
      <c r="AA199" s="307" t="e">
        <f>+#REF!</f>
        <v>#REF!</v>
      </c>
      <c r="AB199" s="307" t="e">
        <f>+#REF!</f>
        <v>#REF!</v>
      </c>
      <c r="AC199" s="307" t="e">
        <f t="shared" si="43"/>
        <v>#REF!</v>
      </c>
      <c r="AD199" s="307" t="e">
        <f>+#REF!</f>
        <v>#REF!</v>
      </c>
      <c r="AE199" s="307" t="e">
        <f>+#REF!</f>
        <v>#REF!</v>
      </c>
      <c r="AF199" s="307" t="e">
        <f>+#REF!</f>
        <v>#REF!</v>
      </c>
      <c r="AG199" s="307" t="e">
        <f>+#REF!</f>
        <v>#REF!</v>
      </c>
      <c r="AH199" s="307" t="e">
        <f>+#REF!</f>
        <v>#REF!</v>
      </c>
      <c r="AI199" s="307"/>
      <c r="AJ199" s="307"/>
      <c r="AK199" s="307"/>
      <c r="AL199" s="307"/>
      <c r="AM199" s="307"/>
      <c r="AN199" s="307"/>
      <c r="AO199" s="307"/>
      <c r="AP199" s="265"/>
      <c r="AQ199" s="259" t="e">
        <f t="shared" si="21"/>
        <v>#REF!</v>
      </c>
      <c r="AR199" s="248" t="e">
        <f>+AQ199-#REF!</f>
        <v>#REF!</v>
      </c>
    </row>
    <row r="200" spans="1:44" ht="30.75" customHeight="1">
      <c r="A200" s="269">
        <f t="shared" ref="A200" si="58">+A199+1</f>
        <v>79</v>
      </c>
      <c r="B200" s="269">
        <f t="shared" si="46"/>
        <v>79</v>
      </c>
      <c r="C200" s="274" t="s">
        <v>923</v>
      </c>
      <c r="D200" s="307" t="e">
        <f t="shared" si="22"/>
        <v>#REF!</v>
      </c>
      <c r="E200" s="307" t="e">
        <f>+#REF!</f>
        <v>#REF!</v>
      </c>
      <c r="F200" s="307" t="e">
        <f>+#REF!</f>
        <v>#REF!</v>
      </c>
      <c r="G200" s="307" t="e">
        <f t="shared" si="42"/>
        <v>#REF!</v>
      </c>
      <c r="H200" s="307" t="e">
        <f>+#REF!</f>
        <v>#REF!</v>
      </c>
      <c r="I200" s="307" t="e">
        <f>+#REF!</f>
        <v>#REF!</v>
      </c>
      <c r="J200" s="307" t="e">
        <f>+#REF!</f>
        <v>#REF!</v>
      </c>
      <c r="K200" s="307" t="e">
        <f>+#REF!</f>
        <v>#REF!</v>
      </c>
      <c r="L200" s="307" t="e">
        <f>+#REF!</f>
        <v>#REF!</v>
      </c>
      <c r="M200" s="307" t="e">
        <f>+#REF!</f>
        <v>#REF!</v>
      </c>
      <c r="N200" s="307" t="e">
        <f>+#REF!</f>
        <v>#REF!</v>
      </c>
      <c r="O200" s="307" t="e">
        <f>+#REF!</f>
        <v>#REF!</v>
      </c>
      <c r="P200" s="307" t="e">
        <f>+#REF!</f>
        <v>#REF!</v>
      </c>
      <c r="Q200" s="307" t="e">
        <f>+#REF!</f>
        <v>#REF!</v>
      </c>
      <c r="R200" s="307" t="e">
        <f>+#REF!</f>
        <v>#REF!</v>
      </c>
      <c r="S200" s="307" t="e">
        <f>+#REF!</f>
        <v>#REF!</v>
      </c>
      <c r="T200" s="307" t="e">
        <f>+#REF!</f>
        <v>#REF!</v>
      </c>
      <c r="U200" s="307" t="e">
        <f>+#REF!</f>
        <v>#REF!</v>
      </c>
      <c r="V200" s="307" t="e">
        <f>+#REF!</f>
        <v>#REF!</v>
      </c>
      <c r="W200" s="307" t="e">
        <f>+#REF!</f>
        <v>#REF!</v>
      </c>
      <c r="X200" s="307" t="e">
        <f t="shared" si="23"/>
        <v>#REF!</v>
      </c>
      <c r="Y200" s="307" t="e">
        <f>+#REF!</f>
        <v>#REF!</v>
      </c>
      <c r="Z200" s="307" t="e">
        <f>+#REF!</f>
        <v>#REF!</v>
      </c>
      <c r="AA200" s="307" t="e">
        <f>+#REF!</f>
        <v>#REF!</v>
      </c>
      <c r="AB200" s="307" t="e">
        <f>+#REF!</f>
        <v>#REF!</v>
      </c>
      <c r="AC200" s="307" t="e">
        <f t="shared" si="43"/>
        <v>#REF!</v>
      </c>
      <c r="AD200" s="307" t="e">
        <f>+#REF!</f>
        <v>#REF!</v>
      </c>
      <c r="AE200" s="307" t="e">
        <f>+#REF!</f>
        <v>#REF!</v>
      </c>
      <c r="AF200" s="307" t="e">
        <f>+#REF!</f>
        <v>#REF!</v>
      </c>
      <c r="AG200" s="307" t="e">
        <f>+#REF!</f>
        <v>#REF!</v>
      </c>
      <c r="AH200" s="307" t="e">
        <f>+#REF!</f>
        <v>#REF!</v>
      </c>
      <c r="AI200" s="307"/>
      <c r="AJ200" s="307"/>
      <c r="AK200" s="307"/>
      <c r="AL200" s="307"/>
      <c r="AM200" s="307"/>
      <c r="AN200" s="307"/>
      <c r="AO200" s="307"/>
      <c r="AP200" s="265"/>
      <c r="AQ200" s="259" t="e">
        <f t="shared" si="21"/>
        <v>#REF!</v>
      </c>
      <c r="AR200" s="248" t="e">
        <f>+AQ200-#REF!</f>
        <v>#REF!</v>
      </c>
    </row>
    <row r="201" spans="1:44" ht="30.75" customHeight="1">
      <c r="A201" s="269">
        <f t="shared" ref="A201" si="59">+A200+1</f>
        <v>80</v>
      </c>
      <c r="B201" s="269">
        <f t="shared" si="46"/>
        <v>80</v>
      </c>
      <c r="C201" s="274" t="s">
        <v>924</v>
      </c>
      <c r="D201" s="307" t="e">
        <f t="shared" si="22"/>
        <v>#REF!</v>
      </c>
      <c r="E201" s="307" t="e">
        <f>+#REF!</f>
        <v>#REF!</v>
      </c>
      <c r="F201" s="307" t="e">
        <f>+#REF!</f>
        <v>#REF!</v>
      </c>
      <c r="G201" s="307" t="e">
        <f t="shared" si="42"/>
        <v>#REF!</v>
      </c>
      <c r="H201" s="307" t="e">
        <f>+#REF!</f>
        <v>#REF!</v>
      </c>
      <c r="I201" s="307" t="e">
        <f>+#REF!</f>
        <v>#REF!</v>
      </c>
      <c r="J201" s="307" t="e">
        <f>+#REF!</f>
        <v>#REF!</v>
      </c>
      <c r="K201" s="307" t="e">
        <f>+#REF!</f>
        <v>#REF!</v>
      </c>
      <c r="L201" s="307" t="e">
        <f>+#REF!</f>
        <v>#REF!</v>
      </c>
      <c r="M201" s="307" t="e">
        <f>+#REF!</f>
        <v>#REF!</v>
      </c>
      <c r="N201" s="307" t="e">
        <f>+#REF!</f>
        <v>#REF!</v>
      </c>
      <c r="O201" s="307" t="e">
        <f>+#REF!</f>
        <v>#REF!</v>
      </c>
      <c r="P201" s="307" t="e">
        <f>+#REF!</f>
        <v>#REF!</v>
      </c>
      <c r="Q201" s="307" t="e">
        <f>+#REF!</f>
        <v>#REF!</v>
      </c>
      <c r="R201" s="307" t="e">
        <f>+#REF!</f>
        <v>#REF!</v>
      </c>
      <c r="S201" s="307" t="e">
        <f>+#REF!</f>
        <v>#REF!</v>
      </c>
      <c r="T201" s="307" t="e">
        <f>+#REF!</f>
        <v>#REF!</v>
      </c>
      <c r="U201" s="307" t="e">
        <f>+#REF!</f>
        <v>#REF!</v>
      </c>
      <c r="V201" s="307" t="e">
        <f>+#REF!</f>
        <v>#REF!</v>
      </c>
      <c r="W201" s="307" t="e">
        <f>+#REF!</f>
        <v>#REF!</v>
      </c>
      <c r="X201" s="307" t="e">
        <f t="shared" si="23"/>
        <v>#REF!</v>
      </c>
      <c r="Y201" s="307" t="e">
        <f>+#REF!</f>
        <v>#REF!</v>
      </c>
      <c r="Z201" s="307" t="e">
        <f>+#REF!</f>
        <v>#REF!</v>
      </c>
      <c r="AA201" s="307" t="e">
        <f>+#REF!</f>
        <v>#REF!</v>
      </c>
      <c r="AB201" s="307" t="e">
        <f>+#REF!</f>
        <v>#REF!</v>
      </c>
      <c r="AC201" s="307" t="e">
        <f t="shared" si="43"/>
        <v>#REF!</v>
      </c>
      <c r="AD201" s="307" t="e">
        <f>+#REF!</f>
        <v>#REF!</v>
      </c>
      <c r="AE201" s="307" t="e">
        <f>+#REF!</f>
        <v>#REF!</v>
      </c>
      <c r="AF201" s="307" t="e">
        <f>+#REF!</f>
        <v>#REF!</v>
      </c>
      <c r="AG201" s="307" t="e">
        <f>+#REF!</f>
        <v>#REF!</v>
      </c>
      <c r="AH201" s="307" t="e">
        <f>+#REF!</f>
        <v>#REF!</v>
      </c>
      <c r="AI201" s="307"/>
      <c r="AJ201" s="307"/>
      <c r="AK201" s="307"/>
      <c r="AL201" s="307"/>
      <c r="AM201" s="307"/>
      <c r="AN201" s="307"/>
      <c r="AO201" s="307"/>
      <c r="AP201" s="265"/>
      <c r="AQ201" s="259" t="e">
        <f t="shared" si="21"/>
        <v>#REF!</v>
      </c>
      <c r="AR201" s="248" t="e">
        <f>+AQ201-#REF!</f>
        <v>#REF!</v>
      </c>
    </row>
    <row r="202" spans="1:44" ht="30.75" customHeight="1">
      <c r="A202" s="269">
        <f t="shared" ref="A202" si="60">+A201+1</f>
        <v>81</v>
      </c>
      <c r="B202" s="269">
        <f t="shared" si="46"/>
        <v>81</v>
      </c>
      <c r="C202" s="274" t="s">
        <v>925</v>
      </c>
      <c r="D202" s="307" t="e">
        <f t="shared" si="22"/>
        <v>#REF!</v>
      </c>
      <c r="E202" s="307" t="e">
        <f>+#REF!</f>
        <v>#REF!</v>
      </c>
      <c r="F202" s="307" t="e">
        <f>+#REF!</f>
        <v>#REF!</v>
      </c>
      <c r="G202" s="307" t="e">
        <f t="shared" si="42"/>
        <v>#REF!</v>
      </c>
      <c r="H202" s="307" t="e">
        <f>+#REF!</f>
        <v>#REF!</v>
      </c>
      <c r="I202" s="307" t="e">
        <f>+#REF!</f>
        <v>#REF!</v>
      </c>
      <c r="J202" s="307" t="e">
        <f>+#REF!</f>
        <v>#REF!</v>
      </c>
      <c r="K202" s="307" t="e">
        <f>+#REF!</f>
        <v>#REF!</v>
      </c>
      <c r="L202" s="307" t="e">
        <f>+#REF!</f>
        <v>#REF!</v>
      </c>
      <c r="M202" s="307" t="e">
        <f>+#REF!</f>
        <v>#REF!</v>
      </c>
      <c r="N202" s="307" t="e">
        <f>+#REF!</f>
        <v>#REF!</v>
      </c>
      <c r="O202" s="307" t="e">
        <f>+#REF!</f>
        <v>#REF!</v>
      </c>
      <c r="P202" s="307" t="e">
        <f>+#REF!</f>
        <v>#REF!</v>
      </c>
      <c r="Q202" s="307" t="e">
        <f>+#REF!</f>
        <v>#REF!</v>
      </c>
      <c r="R202" s="307" t="e">
        <f>+#REF!</f>
        <v>#REF!</v>
      </c>
      <c r="S202" s="307" t="e">
        <f>+#REF!</f>
        <v>#REF!</v>
      </c>
      <c r="T202" s="307" t="e">
        <f>+#REF!</f>
        <v>#REF!</v>
      </c>
      <c r="U202" s="307" t="e">
        <f>+#REF!</f>
        <v>#REF!</v>
      </c>
      <c r="V202" s="307" t="e">
        <f>+#REF!</f>
        <v>#REF!</v>
      </c>
      <c r="W202" s="307" t="e">
        <f>+#REF!</f>
        <v>#REF!</v>
      </c>
      <c r="X202" s="307" t="e">
        <f t="shared" si="23"/>
        <v>#REF!</v>
      </c>
      <c r="Y202" s="307" t="e">
        <f>+#REF!</f>
        <v>#REF!</v>
      </c>
      <c r="Z202" s="307" t="e">
        <f>+#REF!</f>
        <v>#REF!</v>
      </c>
      <c r="AA202" s="307" t="e">
        <f>+#REF!</f>
        <v>#REF!</v>
      </c>
      <c r="AB202" s="307" t="e">
        <f>+#REF!</f>
        <v>#REF!</v>
      </c>
      <c r="AC202" s="307" t="e">
        <f t="shared" si="43"/>
        <v>#REF!</v>
      </c>
      <c r="AD202" s="307" t="e">
        <f>+#REF!</f>
        <v>#REF!</v>
      </c>
      <c r="AE202" s="307" t="e">
        <f>+#REF!</f>
        <v>#REF!</v>
      </c>
      <c r="AF202" s="307" t="e">
        <f>+#REF!</f>
        <v>#REF!</v>
      </c>
      <c r="AG202" s="307" t="e">
        <f>+#REF!</f>
        <v>#REF!</v>
      </c>
      <c r="AH202" s="307" t="e">
        <f>+#REF!</f>
        <v>#REF!</v>
      </c>
      <c r="AI202" s="307"/>
      <c r="AJ202" s="307"/>
      <c r="AK202" s="307"/>
      <c r="AL202" s="307"/>
      <c r="AM202" s="307"/>
      <c r="AN202" s="307"/>
      <c r="AO202" s="307"/>
      <c r="AP202" s="265"/>
      <c r="AQ202" s="259" t="e">
        <f t="shared" si="21"/>
        <v>#REF!</v>
      </c>
      <c r="AR202" s="248" t="e">
        <f>+AQ202-#REF!</f>
        <v>#REF!</v>
      </c>
    </row>
    <row r="203" spans="1:44" ht="30.75" customHeight="1">
      <c r="A203" s="269">
        <f t="shared" ref="A203" si="61">+A202+1</f>
        <v>82</v>
      </c>
      <c r="B203" s="269">
        <f t="shared" si="46"/>
        <v>82</v>
      </c>
      <c r="C203" s="274" t="s">
        <v>926</v>
      </c>
      <c r="D203" s="307" t="e">
        <f t="shared" si="22"/>
        <v>#REF!</v>
      </c>
      <c r="E203" s="307" t="e">
        <f>+#REF!</f>
        <v>#REF!</v>
      </c>
      <c r="F203" s="307" t="e">
        <f>+#REF!</f>
        <v>#REF!</v>
      </c>
      <c r="G203" s="307" t="e">
        <f t="shared" si="42"/>
        <v>#REF!</v>
      </c>
      <c r="H203" s="307" t="e">
        <f>+#REF!</f>
        <v>#REF!</v>
      </c>
      <c r="I203" s="307" t="e">
        <f>+#REF!</f>
        <v>#REF!</v>
      </c>
      <c r="J203" s="307" t="e">
        <f>+#REF!</f>
        <v>#REF!</v>
      </c>
      <c r="K203" s="307" t="e">
        <f>+#REF!</f>
        <v>#REF!</v>
      </c>
      <c r="L203" s="307" t="e">
        <f>+#REF!</f>
        <v>#REF!</v>
      </c>
      <c r="M203" s="307" t="e">
        <f>+#REF!</f>
        <v>#REF!</v>
      </c>
      <c r="N203" s="307" t="e">
        <f>+#REF!</f>
        <v>#REF!</v>
      </c>
      <c r="O203" s="307" t="e">
        <f>+#REF!</f>
        <v>#REF!</v>
      </c>
      <c r="P203" s="307" t="e">
        <f>+#REF!</f>
        <v>#REF!</v>
      </c>
      <c r="Q203" s="307" t="e">
        <f>+#REF!</f>
        <v>#REF!</v>
      </c>
      <c r="R203" s="307" t="e">
        <f>+#REF!</f>
        <v>#REF!</v>
      </c>
      <c r="S203" s="307" t="e">
        <f>+#REF!</f>
        <v>#REF!</v>
      </c>
      <c r="T203" s="307" t="e">
        <f>+#REF!</f>
        <v>#REF!</v>
      </c>
      <c r="U203" s="307" t="e">
        <f>+#REF!</f>
        <v>#REF!</v>
      </c>
      <c r="V203" s="307" t="e">
        <f>+#REF!</f>
        <v>#REF!</v>
      </c>
      <c r="W203" s="307" t="e">
        <f>+#REF!</f>
        <v>#REF!</v>
      </c>
      <c r="X203" s="307" t="e">
        <f t="shared" si="23"/>
        <v>#REF!</v>
      </c>
      <c r="Y203" s="307" t="e">
        <f>+#REF!</f>
        <v>#REF!</v>
      </c>
      <c r="Z203" s="307" t="e">
        <f>+#REF!</f>
        <v>#REF!</v>
      </c>
      <c r="AA203" s="307" t="e">
        <f>+#REF!</f>
        <v>#REF!</v>
      </c>
      <c r="AB203" s="307" t="e">
        <f>+#REF!</f>
        <v>#REF!</v>
      </c>
      <c r="AC203" s="307" t="e">
        <f t="shared" si="43"/>
        <v>#REF!</v>
      </c>
      <c r="AD203" s="307" t="e">
        <f>+#REF!</f>
        <v>#REF!</v>
      </c>
      <c r="AE203" s="307" t="e">
        <f>+#REF!</f>
        <v>#REF!</v>
      </c>
      <c r="AF203" s="307" t="e">
        <f>+#REF!</f>
        <v>#REF!</v>
      </c>
      <c r="AG203" s="307" t="e">
        <f>+#REF!</f>
        <v>#REF!</v>
      </c>
      <c r="AH203" s="307" t="e">
        <f>+#REF!</f>
        <v>#REF!</v>
      </c>
      <c r="AI203" s="307"/>
      <c r="AJ203" s="307"/>
      <c r="AK203" s="307"/>
      <c r="AL203" s="307"/>
      <c r="AM203" s="307"/>
      <c r="AN203" s="307"/>
      <c r="AO203" s="307"/>
      <c r="AP203" s="265"/>
      <c r="AQ203" s="259" t="e">
        <f t="shared" si="21"/>
        <v>#REF!</v>
      </c>
      <c r="AR203" s="248" t="e">
        <f>+AQ203-#REF!</f>
        <v>#REF!</v>
      </c>
    </row>
    <row r="204" spans="1:44" ht="30.75" customHeight="1">
      <c r="A204" s="269">
        <f t="shared" ref="A204" si="62">+A203+1</f>
        <v>83</v>
      </c>
      <c r="B204" s="269">
        <f t="shared" si="46"/>
        <v>83</v>
      </c>
      <c r="C204" s="274" t="s">
        <v>493</v>
      </c>
      <c r="D204" s="307" t="e">
        <f t="shared" si="22"/>
        <v>#REF!</v>
      </c>
      <c r="E204" s="307" t="e">
        <f>+#REF!</f>
        <v>#REF!</v>
      </c>
      <c r="F204" s="307" t="e">
        <f>+#REF!</f>
        <v>#REF!</v>
      </c>
      <c r="G204" s="307" t="e">
        <f t="shared" si="42"/>
        <v>#REF!</v>
      </c>
      <c r="H204" s="307" t="e">
        <f>+#REF!</f>
        <v>#REF!</v>
      </c>
      <c r="I204" s="307" t="e">
        <f>+#REF!</f>
        <v>#REF!</v>
      </c>
      <c r="J204" s="307" t="e">
        <f>+#REF!</f>
        <v>#REF!</v>
      </c>
      <c r="K204" s="307" t="e">
        <f>+#REF!</f>
        <v>#REF!</v>
      </c>
      <c r="L204" s="307" t="e">
        <f>+#REF!</f>
        <v>#REF!</v>
      </c>
      <c r="M204" s="307" t="e">
        <f>+#REF!</f>
        <v>#REF!</v>
      </c>
      <c r="N204" s="307" t="e">
        <f>+#REF!</f>
        <v>#REF!</v>
      </c>
      <c r="O204" s="307" t="e">
        <f>+#REF!</f>
        <v>#REF!</v>
      </c>
      <c r="P204" s="307" t="e">
        <f>+#REF!</f>
        <v>#REF!</v>
      </c>
      <c r="Q204" s="307" t="e">
        <f>+#REF!</f>
        <v>#REF!</v>
      </c>
      <c r="R204" s="307" t="e">
        <f>+#REF!</f>
        <v>#REF!</v>
      </c>
      <c r="S204" s="307" t="e">
        <f>+#REF!</f>
        <v>#REF!</v>
      </c>
      <c r="T204" s="307" t="e">
        <f>+#REF!</f>
        <v>#REF!</v>
      </c>
      <c r="U204" s="307" t="e">
        <f>+#REF!</f>
        <v>#REF!</v>
      </c>
      <c r="V204" s="307" t="e">
        <f>+#REF!</f>
        <v>#REF!</v>
      </c>
      <c r="W204" s="307" t="e">
        <f>+#REF!</f>
        <v>#REF!</v>
      </c>
      <c r="X204" s="307" t="e">
        <f t="shared" si="23"/>
        <v>#REF!</v>
      </c>
      <c r="Y204" s="307" t="e">
        <f>+#REF!</f>
        <v>#REF!</v>
      </c>
      <c r="Z204" s="307" t="e">
        <f>+#REF!</f>
        <v>#REF!</v>
      </c>
      <c r="AA204" s="307" t="e">
        <f>+#REF!</f>
        <v>#REF!</v>
      </c>
      <c r="AB204" s="307" t="e">
        <f>+#REF!</f>
        <v>#REF!</v>
      </c>
      <c r="AC204" s="307" t="e">
        <f t="shared" si="43"/>
        <v>#REF!</v>
      </c>
      <c r="AD204" s="307" t="e">
        <f>+#REF!</f>
        <v>#REF!</v>
      </c>
      <c r="AE204" s="307" t="e">
        <f>+#REF!</f>
        <v>#REF!</v>
      </c>
      <c r="AF204" s="307" t="e">
        <f>+#REF!</f>
        <v>#REF!</v>
      </c>
      <c r="AG204" s="307" t="e">
        <f>+#REF!</f>
        <v>#REF!</v>
      </c>
      <c r="AH204" s="307" t="e">
        <f>+#REF!</f>
        <v>#REF!</v>
      </c>
      <c r="AI204" s="307"/>
      <c r="AJ204" s="307"/>
      <c r="AK204" s="307"/>
      <c r="AL204" s="307"/>
      <c r="AM204" s="307"/>
      <c r="AN204" s="307"/>
      <c r="AO204" s="307"/>
      <c r="AP204" s="265"/>
      <c r="AQ204" s="259" t="e">
        <f t="shared" ref="AQ204:AQ267" si="63">SUM(D204:AN204)-D204-G204-X204-AC204</f>
        <v>#REF!</v>
      </c>
      <c r="AR204" s="248" t="e">
        <f>+AQ204-#REF!</f>
        <v>#REF!</v>
      </c>
    </row>
    <row r="205" spans="1:44" ht="30.75" customHeight="1">
      <c r="A205" s="269">
        <f t="shared" ref="A205" si="64">+A204+1</f>
        <v>84</v>
      </c>
      <c r="B205" s="269">
        <f t="shared" si="46"/>
        <v>84</v>
      </c>
      <c r="C205" s="274" t="s">
        <v>499</v>
      </c>
      <c r="D205" s="307" t="e">
        <f t="shared" ref="D205:D268" si="65">SUM(E205:F205)</f>
        <v>#REF!</v>
      </c>
      <c r="E205" s="307" t="e">
        <f>+#REF!</f>
        <v>#REF!</v>
      </c>
      <c r="F205" s="307" t="e">
        <f>+#REF!</f>
        <v>#REF!</v>
      </c>
      <c r="G205" s="307" t="e">
        <f t="shared" si="42"/>
        <v>#REF!</v>
      </c>
      <c r="H205" s="307" t="e">
        <f>+#REF!</f>
        <v>#REF!</v>
      </c>
      <c r="I205" s="307" t="e">
        <f>+#REF!</f>
        <v>#REF!</v>
      </c>
      <c r="J205" s="307" t="e">
        <f>+#REF!</f>
        <v>#REF!</v>
      </c>
      <c r="K205" s="307" t="e">
        <f>+#REF!</f>
        <v>#REF!</v>
      </c>
      <c r="L205" s="307" t="e">
        <f>+#REF!</f>
        <v>#REF!</v>
      </c>
      <c r="M205" s="307" t="e">
        <f>+#REF!</f>
        <v>#REF!</v>
      </c>
      <c r="N205" s="307" t="e">
        <f>+#REF!</f>
        <v>#REF!</v>
      </c>
      <c r="O205" s="307" t="e">
        <f>+#REF!</f>
        <v>#REF!</v>
      </c>
      <c r="P205" s="307" t="e">
        <f>+#REF!</f>
        <v>#REF!</v>
      </c>
      <c r="Q205" s="307" t="e">
        <f>+#REF!</f>
        <v>#REF!</v>
      </c>
      <c r="R205" s="307" t="e">
        <f>+#REF!</f>
        <v>#REF!</v>
      </c>
      <c r="S205" s="307" t="e">
        <f>+#REF!</f>
        <v>#REF!</v>
      </c>
      <c r="T205" s="307" t="e">
        <f>+#REF!</f>
        <v>#REF!</v>
      </c>
      <c r="U205" s="307" t="e">
        <f>+#REF!</f>
        <v>#REF!</v>
      </c>
      <c r="V205" s="307" t="e">
        <f>+#REF!</f>
        <v>#REF!</v>
      </c>
      <c r="W205" s="307" t="e">
        <f>+#REF!</f>
        <v>#REF!</v>
      </c>
      <c r="X205" s="307" t="e">
        <f t="shared" si="23"/>
        <v>#REF!</v>
      </c>
      <c r="Y205" s="307" t="e">
        <f>+#REF!</f>
        <v>#REF!</v>
      </c>
      <c r="Z205" s="307" t="e">
        <f>+#REF!</f>
        <v>#REF!</v>
      </c>
      <c r="AA205" s="307" t="e">
        <f>+#REF!</f>
        <v>#REF!</v>
      </c>
      <c r="AB205" s="307" t="e">
        <f>+#REF!</f>
        <v>#REF!</v>
      </c>
      <c r="AC205" s="307" t="e">
        <f t="shared" si="43"/>
        <v>#REF!</v>
      </c>
      <c r="AD205" s="307" t="e">
        <f>+#REF!</f>
        <v>#REF!</v>
      </c>
      <c r="AE205" s="307" t="e">
        <f>+#REF!</f>
        <v>#REF!</v>
      </c>
      <c r="AF205" s="307" t="e">
        <f>+#REF!</f>
        <v>#REF!</v>
      </c>
      <c r="AG205" s="307" t="e">
        <f>+#REF!</f>
        <v>#REF!</v>
      </c>
      <c r="AH205" s="307" t="e">
        <f>+#REF!</f>
        <v>#REF!</v>
      </c>
      <c r="AI205" s="307"/>
      <c r="AJ205" s="307"/>
      <c r="AK205" s="307"/>
      <c r="AL205" s="307"/>
      <c r="AM205" s="307"/>
      <c r="AN205" s="307"/>
      <c r="AO205" s="307"/>
      <c r="AP205" s="265"/>
      <c r="AQ205" s="259" t="e">
        <f t="shared" si="63"/>
        <v>#REF!</v>
      </c>
      <c r="AR205" s="248" t="e">
        <f>+AQ205-#REF!</f>
        <v>#REF!</v>
      </c>
    </row>
    <row r="206" spans="1:44" ht="30.75" customHeight="1">
      <c r="A206" s="269">
        <f t="shared" ref="A206" si="66">+A205+1</f>
        <v>85</v>
      </c>
      <c r="B206" s="269">
        <f t="shared" si="46"/>
        <v>85</v>
      </c>
      <c r="C206" s="274" t="s">
        <v>500</v>
      </c>
      <c r="D206" s="307" t="e">
        <f t="shared" si="65"/>
        <v>#REF!</v>
      </c>
      <c r="E206" s="307" t="e">
        <f>+#REF!</f>
        <v>#REF!</v>
      </c>
      <c r="F206" s="307" t="e">
        <f>+#REF!</f>
        <v>#REF!</v>
      </c>
      <c r="G206" s="307" t="e">
        <f t="shared" si="42"/>
        <v>#REF!</v>
      </c>
      <c r="H206" s="307" t="e">
        <f>+#REF!</f>
        <v>#REF!</v>
      </c>
      <c r="I206" s="307" t="e">
        <f>+#REF!</f>
        <v>#REF!</v>
      </c>
      <c r="J206" s="307" t="e">
        <f>+#REF!</f>
        <v>#REF!</v>
      </c>
      <c r="K206" s="307" t="e">
        <f>+#REF!</f>
        <v>#REF!</v>
      </c>
      <c r="L206" s="307" t="e">
        <f>+#REF!</f>
        <v>#REF!</v>
      </c>
      <c r="M206" s="307" t="e">
        <f>+#REF!</f>
        <v>#REF!</v>
      </c>
      <c r="N206" s="307" t="e">
        <f>+#REF!</f>
        <v>#REF!</v>
      </c>
      <c r="O206" s="307" t="e">
        <f>+#REF!</f>
        <v>#REF!</v>
      </c>
      <c r="P206" s="307" t="e">
        <f>+#REF!</f>
        <v>#REF!</v>
      </c>
      <c r="Q206" s="307" t="e">
        <f>+#REF!</f>
        <v>#REF!</v>
      </c>
      <c r="R206" s="307" t="e">
        <f>+#REF!</f>
        <v>#REF!</v>
      </c>
      <c r="S206" s="307" t="e">
        <f>+#REF!</f>
        <v>#REF!</v>
      </c>
      <c r="T206" s="307" t="e">
        <f>+#REF!</f>
        <v>#REF!</v>
      </c>
      <c r="U206" s="307" t="e">
        <f>+#REF!</f>
        <v>#REF!</v>
      </c>
      <c r="V206" s="307" t="e">
        <f>+#REF!</f>
        <v>#REF!</v>
      </c>
      <c r="W206" s="307" t="e">
        <f>+#REF!</f>
        <v>#REF!</v>
      </c>
      <c r="X206" s="307" t="e">
        <f t="shared" ref="X206:X269" si="67">SUM(Y206:AB206)</f>
        <v>#REF!</v>
      </c>
      <c r="Y206" s="307" t="e">
        <f>+#REF!</f>
        <v>#REF!</v>
      </c>
      <c r="Z206" s="307" t="e">
        <f>+#REF!</f>
        <v>#REF!</v>
      </c>
      <c r="AA206" s="307" t="e">
        <f>+#REF!</f>
        <v>#REF!</v>
      </c>
      <c r="AB206" s="307" t="e">
        <f>+#REF!</f>
        <v>#REF!</v>
      </c>
      <c r="AC206" s="307" t="e">
        <f t="shared" si="43"/>
        <v>#REF!</v>
      </c>
      <c r="AD206" s="307" t="e">
        <f>+#REF!</f>
        <v>#REF!</v>
      </c>
      <c r="AE206" s="307" t="e">
        <f>+#REF!</f>
        <v>#REF!</v>
      </c>
      <c r="AF206" s="307" t="e">
        <f>+#REF!</f>
        <v>#REF!</v>
      </c>
      <c r="AG206" s="307" t="e">
        <f>+#REF!</f>
        <v>#REF!</v>
      </c>
      <c r="AH206" s="307" t="e">
        <f>+#REF!</f>
        <v>#REF!</v>
      </c>
      <c r="AI206" s="307"/>
      <c r="AJ206" s="307"/>
      <c r="AK206" s="307"/>
      <c r="AL206" s="307"/>
      <c r="AM206" s="307"/>
      <c r="AN206" s="307"/>
      <c r="AO206" s="307"/>
      <c r="AP206" s="265"/>
      <c r="AQ206" s="259" t="e">
        <f t="shared" si="63"/>
        <v>#REF!</v>
      </c>
      <c r="AR206" s="248" t="e">
        <f>+AQ206-#REF!</f>
        <v>#REF!</v>
      </c>
    </row>
    <row r="207" spans="1:44" ht="30.75" customHeight="1">
      <c r="A207" s="269">
        <f t="shared" ref="A207" si="68">+A206+1</f>
        <v>86</v>
      </c>
      <c r="B207" s="269">
        <f t="shared" si="46"/>
        <v>86</v>
      </c>
      <c r="C207" s="274" t="s">
        <v>494</v>
      </c>
      <c r="D207" s="307" t="e">
        <f t="shared" si="65"/>
        <v>#REF!</v>
      </c>
      <c r="E207" s="307" t="e">
        <f>+#REF!</f>
        <v>#REF!</v>
      </c>
      <c r="F207" s="307" t="e">
        <f>+#REF!</f>
        <v>#REF!</v>
      </c>
      <c r="G207" s="307" t="e">
        <f t="shared" si="42"/>
        <v>#REF!</v>
      </c>
      <c r="H207" s="307" t="e">
        <f>+#REF!</f>
        <v>#REF!</v>
      </c>
      <c r="I207" s="307" t="e">
        <f>+#REF!</f>
        <v>#REF!</v>
      </c>
      <c r="J207" s="307" t="e">
        <f>+#REF!</f>
        <v>#REF!</v>
      </c>
      <c r="K207" s="307" t="e">
        <f>+#REF!</f>
        <v>#REF!</v>
      </c>
      <c r="L207" s="307" t="e">
        <f>+#REF!</f>
        <v>#REF!</v>
      </c>
      <c r="M207" s="307" t="e">
        <f>+#REF!</f>
        <v>#REF!</v>
      </c>
      <c r="N207" s="307" t="e">
        <f>+#REF!</f>
        <v>#REF!</v>
      </c>
      <c r="O207" s="307" t="e">
        <f>+#REF!</f>
        <v>#REF!</v>
      </c>
      <c r="P207" s="307" t="e">
        <f>+#REF!</f>
        <v>#REF!</v>
      </c>
      <c r="Q207" s="307" t="e">
        <f>+#REF!</f>
        <v>#REF!</v>
      </c>
      <c r="R207" s="307" t="e">
        <f>+#REF!</f>
        <v>#REF!</v>
      </c>
      <c r="S207" s="307" t="e">
        <f>+#REF!</f>
        <v>#REF!</v>
      </c>
      <c r="T207" s="307" t="e">
        <f>+#REF!</f>
        <v>#REF!</v>
      </c>
      <c r="U207" s="307" t="e">
        <f>+#REF!</f>
        <v>#REF!</v>
      </c>
      <c r="V207" s="307" t="e">
        <f>+#REF!</f>
        <v>#REF!</v>
      </c>
      <c r="W207" s="307" t="e">
        <f>+#REF!</f>
        <v>#REF!</v>
      </c>
      <c r="X207" s="307" t="e">
        <f t="shared" si="67"/>
        <v>#REF!</v>
      </c>
      <c r="Y207" s="307" t="e">
        <f>+#REF!</f>
        <v>#REF!</v>
      </c>
      <c r="Z207" s="307" t="e">
        <f>+#REF!</f>
        <v>#REF!</v>
      </c>
      <c r="AA207" s="307" t="e">
        <f>+#REF!</f>
        <v>#REF!</v>
      </c>
      <c r="AB207" s="307" t="e">
        <f>+#REF!</f>
        <v>#REF!</v>
      </c>
      <c r="AC207" s="307" t="e">
        <f t="shared" si="43"/>
        <v>#REF!</v>
      </c>
      <c r="AD207" s="307" t="e">
        <f>+#REF!</f>
        <v>#REF!</v>
      </c>
      <c r="AE207" s="307" t="e">
        <f>+#REF!</f>
        <v>#REF!</v>
      </c>
      <c r="AF207" s="307" t="e">
        <f>+#REF!</f>
        <v>#REF!</v>
      </c>
      <c r="AG207" s="307" t="e">
        <f>+#REF!</f>
        <v>#REF!</v>
      </c>
      <c r="AH207" s="307" t="e">
        <f>+#REF!</f>
        <v>#REF!</v>
      </c>
      <c r="AI207" s="307"/>
      <c r="AJ207" s="307"/>
      <c r="AK207" s="307"/>
      <c r="AL207" s="307"/>
      <c r="AM207" s="307"/>
      <c r="AN207" s="307"/>
      <c r="AO207" s="307"/>
      <c r="AP207" s="265"/>
      <c r="AQ207" s="259" t="e">
        <f t="shared" si="63"/>
        <v>#REF!</v>
      </c>
      <c r="AR207" s="248" t="e">
        <f>+AQ207-#REF!</f>
        <v>#REF!</v>
      </c>
    </row>
    <row r="208" spans="1:44" ht="30.75" customHeight="1">
      <c r="A208" s="269">
        <f t="shared" ref="A208" si="69">+A207+1</f>
        <v>87</v>
      </c>
      <c r="B208" s="269">
        <f t="shared" si="46"/>
        <v>87</v>
      </c>
      <c r="C208" s="274" t="s">
        <v>927</v>
      </c>
      <c r="D208" s="307" t="e">
        <f t="shared" si="65"/>
        <v>#REF!</v>
      </c>
      <c r="E208" s="307" t="e">
        <f>+#REF!</f>
        <v>#REF!</v>
      </c>
      <c r="F208" s="307" t="e">
        <f>+#REF!</f>
        <v>#REF!</v>
      </c>
      <c r="G208" s="307" t="e">
        <f t="shared" si="42"/>
        <v>#REF!</v>
      </c>
      <c r="H208" s="307" t="e">
        <f>+#REF!</f>
        <v>#REF!</v>
      </c>
      <c r="I208" s="307" t="e">
        <f>+#REF!</f>
        <v>#REF!</v>
      </c>
      <c r="J208" s="307" t="e">
        <f>+#REF!</f>
        <v>#REF!</v>
      </c>
      <c r="K208" s="307" t="e">
        <f>+#REF!</f>
        <v>#REF!</v>
      </c>
      <c r="L208" s="307" t="e">
        <f>+#REF!</f>
        <v>#REF!</v>
      </c>
      <c r="M208" s="307" t="e">
        <f>+#REF!</f>
        <v>#REF!</v>
      </c>
      <c r="N208" s="307" t="e">
        <f>+#REF!</f>
        <v>#REF!</v>
      </c>
      <c r="O208" s="307" t="e">
        <f>+#REF!</f>
        <v>#REF!</v>
      </c>
      <c r="P208" s="307" t="e">
        <f>+#REF!</f>
        <v>#REF!</v>
      </c>
      <c r="Q208" s="307" t="e">
        <f>+#REF!</f>
        <v>#REF!</v>
      </c>
      <c r="R208" s="307" t="e">
        <f>+#REF!</f>
        <v>#REF!</v>
      </c>
      <c r="S208" s="307" t="e">
        <f>+#REF!</f>
        <v>#REF!</v>
      </c>
      <c r="T208" s="307" t="e">
        <f>+#REF!</f>
        <v>#REF!</v>
      </c>
      <c r="U208" s="307" t="e">
        <f>+#REF!</f>
        <v>#REF!</v>
      </c>
      <c r="V208" s="307" t="e">
        <f>+#REF!</f>
        <v>#REF!</v>
      </c>
      <c r="W208" s="307" t="e">
        <f>+#REF!</f>
        <v>#REF!</v>
      </c>
      <c r="X208" s="307" t="e">
        <f t="shared" si="67"/>
        <v>#REF!</v>
      </c>
      <c r="Y208" s="307" t="e">
        <f>+#REF!</f>
        <v>#REF!</v>
      </c>
      <c r="Z208" s="307" t="e">
        <f>+#REF!</f>
        <v>#REF!</v>
      </c>
      <c r="AA208" s="307" t="e">
        <f>+#REF!</f>
        <v>#REF!</v>
      </c>
      <c r="AB208" s="307" t="e">
        <f>+#REF!</f>
        <v>#REF!</v>
      </c>
      <c r="AC208" s="307" t="e">
        <f t="shared" si="43"/>
        <v>#REF!</v>
      </c>
      <c r="AD208" s="307" t="e">
        <f>+#REF!</f>
        <v>#REF!</v>
      </c>
      <c r="AE208" s="307" t="e">
        <f>+#REF!</f>
        <v>#REF!</v>
      </c>
      <c r="AF208" s="307" t="e">
        <f>+#REF!</f>
        <v>#REF!</v>
      </c>
      <c r="AG208" s="307" t="e">
        <f>+#REF!</f>
        <v>#REF!</v>
      </c>
      <c r="AH208" s="307" t="e">
        <f>+#REF!</f>
        <v>#REF!</v>
      </c>
      <c r="AI208" s="307"/>
      <c r="AJ208" s="307"/>
      <c r="AK208" s="307"/>
      <c r="AL208" s="307"/>
      <c r="AM208" s="307"/>
      <c r="AN208" s="307"/>
      <c r="AO208" s="307"/>
      <c r="AP208" s="265"/>
      <c r="AQ208" s="259" t="e">
        <f t="shared" si="63"/>
        <v>#REF!</v>
      </c>
      <c r="AR208" s="248" t="e">
        <f>+AQ208-#REF!</f>
        <v>#REF!</v>
      </c>
    </row>
    <row r="209" spans="1:44" ht="30.75" customHeight="1">
      <c r="A209" s="269">
        <f t="shared" ref="A209" si="70">+A208+1</f>
        <v>88</v>
      </c>
      <c r="B209" s="269">
        <f t="shared" si="46"/>
        <v>88</v>
      </c>
      <c r="C209" s="274" t="s">
        <v>928</v>
      </c>
      <c r="D209" s="307" t="e">
        <f t="shared" si="65"/>
        <v>#REF!</v>
      </c>
      <c r="E209" s="307" t="e">
        <f>+#REF!</f>
        <v>#REF!</v>
      </c>
      <c r="F209" s="307" t="e">
        <f>+#REF!</f>
        <v>#REF!</v>
      </c>
      <c r="G209" s="307" t="e">
        <f t="shared" si="42"/>
        <v>#REF!</v>
      </c>
      <c r="H209" s="307" t="e">
        <f>+#REF!</f>
        <v>#REF!</v>
      </c>
      <c r="I209" s="307" t="e">
        <f>+#REF!</f>
        <v>#REF!</v>
      </c>
      <c r="J209" s="307" t="e">
        <f>+#REF!</f>
        <v>#REF!</v>
      </c>
      <c r="K209" s="307" t="e">
        <f>+#REF!</f>
        <v>#REF!</v>
      </c>
      <c r="L209" s="307" t="e">
        <f>+#REF!</f>
        <v>#REF!</v>
      </c>
      <c r="M209" s="307" t="e">
        <f>+#REF!</f>
        <v>#REF!</v>
      </c>
      <c r="N209" s="307" t="e">
        <f>+#REF!</f>
        <v>#REF!</v>
      </c>
      <c r="O209" s="307" t="e">
        <f>+#REF!</f>
        <v>#REF!</v>
      </c>
      <c r="P209" s="307" t="e">
        <f>+#REF!</f>
        <v>#REF!</v>
      </c>
      <c r="Q209" s="307" t="e">
        <f>+#REF!</f>
        <v>#REF!</v>
      </c>
      <c r="R209" s="307" t="e">
        <f>+#REF!</f>
        <v>#REF!</v>
      </c>
      <c r="S209" s="307" t="e">
        <f>+#REF!</f>
        <v>#REF!</v>
      </c>
      <c r="T209" s="307" t="e">
        <f>+#REF!</f>
        <v>#REF!</v>
      </c>
      <c r="U209" s="307" t="e">
        <f>+#REF!</f>
        <v>#REF!</v>
      </c>
      <c r="V209" s="307" t="e">
        <f>+#REF!</f>
        <v>#REF!</v>
      </c>
      <c r="W209" s="307" t="e">
        <f>+#REF!</f>
        <v>#REF!</v>
      </c>
      <c r="X209" s="307" t="e">
        <f t="shared" si="67"/>
        <v>#REF!</v>
      </c>
      <c r="Y209" s="307" t="e">
        <f>+#REF!</f>
        <v>#REF!</v>
      </c>
      <c r="Z209" s="307" t="e">
        <f>+#REF!</f>
        <v>#REF!</v>
      </c>
      <c r="AA209" s="307" t="e">
        <f>+#REF!</f>
        <v>#REF!</v>
      </c>
      <c r="AB209" s="307" t="e">
        <f>+#REF!</f>
        <v>#REF!</v>
      </c>
      <c r="AC209" s="307" t="e">
        <f t="shared" si="43"/>
        <v>#REF!</v>
      </c>
      <c r="AD209" s="307" t="e">
        <f>+#REF!</f>
        <v>#REF!</v>
      </c>
      <c r="AE209" s="307" t="e">
        <f>+#REF!</f>
        <v>#REF!</v>
      </c>
      <c r="AF209" s="307" t="e">
        <f>+#REF!</f>
        <v>#REF!</v>
      </c>
      <c r="AG209" s="307" t="e">
        <f>+#REF!</f>
        <v>#REF!</v>
      </c>
      <c r="AH209" s="307" t="e">
        <f>+#REF!</f>
        <v>#REF!</v>
      </c>
      <c r="AI209" s="307"/>
      <c r="AJ209" s="307"/>
      <c r="AK209" s="307"/>
      <c r="AL209" s="307"/>
      <c r="AM209" s="307"/>
      <c r="AN209" s="307"/>
      <c r="AO209" s="307"/>
      <c r="AP209" s="265"/>
      <c r="AQ209" s="259" t="e">
        <f t="shared" si="63"/>
        <v>#REF!</v>
      </c>
      <c r="AR209" s="248" t="e">
        <f>+AQ209-#REF!</f>
        <v>#REF!</v>
      </c>
    </row>
    <row r="210" spans="1:44" ht="30.75" customHeight="1">
      <c r="A210" s="269">
        <f t="shared" ref="A210" si="71">+A209+1</f>
        <v>89</v>
      </c>
      <c r="B210" s="269">
        <f t="shared" si="46"/>
        <v>89</v>
      </c>
      <c r="C210" s="274" t="s">
        <v>929</v>
      </c>
      <c r="D210" s="307" t="e">
        <f t="shared" si="65"/>
        <v>#REF!</v>
      </c>
      <c r="E210" s="307" t="e">
        <f>+#REF!</f>
        <v>#REF!</v>
      </c>
      <c r="F210" s="307" t="e">
        <f>+#REF!</f>
        <v>#REF!</v>
      </c>
      <c r="G210" s="307" t="e">
        <f t="shared" si="42"/>
        <v>#REF!</v>
      </c>
      <c r="H210" s="307" t="e">
        <f>+#REF!</f>
        <v>#REF!</v>
      </c>
      <c r="I210" s="307" t="e">
        <f>+#REF!</f>
        <v>#REF!</v>
      </c>
      <c r="J210" s="307" t="e">
        <f>+#REF!</f>
        <v>#REF!</v>
      </c>
      <c r="K210" s="307" t="e">
        <f>+#REF!</f>
        <v>#REF!</v>
      </c>
      <c r="L210" s="307" t="e">
        <f>+#REF!</f>
        <v>#REF!</v>
      </c>
      <c r="M210" s="307" t="e">
        <f>+#REF!</f>
        <v>#REF!</v>
      </c>
      <c r="N210" s="307" t="e">
        <f>+#REF!</f>
        <v>#REF!</v>
      </c>
      <c r="O210" s="307" t="e">
        <f>+#REF!</f>
        <v>#REF!</v>
      </c>
      <c r="P210" s="307" t="e">
        <f>+#REF!</f>
        <v>#REF!</v>
      </c>
      <c r="Q210" s="307" t="e">
        <f>+#REF!</f>
        <v>#REF!</v>
      </c>
      <c r="R210" s="307" t="e">
        <f>+#REF!</f>
        <v>#REF!</v>
      </c>
      <c r="S210" s="307" t="e">
        <f>+#REF!</f>
        <v>#REF!</v>
      </c>
      <c r="T210" s="307" t="e">
        <f>+#REF!</f>
        <v>#REF!</v>
      </c>
      <c r="U210" s="307" t="e">
        <f>+#REF!</f>
        <v>#REF!</v>
      </c>
      <c r="V210" s="307" t="e">
        <f>+#REF!</f>
        <v>#REF!</v>
      </c>
      <c r="W210" s="307" t="e">
        <f>+#REF!</f>
        <v>#REF!</v>
      </c>
      <c r="X210" s="307" t="e">
        <f t="shared" si="67"/>
        <v>#REF!</v>
      </c>
      <c r="Y210" s="307" t="e">
        <f>+#REF!</f>
        <v>#REF!</v>
      </c>
      <c r="Z210" s="307" t="e">
        <f>+#REF!</f>
        <v>#REF!</v>
      </c>
      <c r="AA210" s="307" t="e">
        <f>+#REF!</f>
        <v>#REF!</v>
      </c>
      <c r="AB210" s="307" t="e">
        <f>+#REF!</f>
        <v>#REF!</v>
      </c>
      <c r="AC210" s="307" t="e">
        <f t="shared" si="43"/>
        <v>#REF!</v>
      </c>
      <c r="AD210" s="307" t="e">
        <f>+#REF!</f>
        <v>#REF!</v>
      </c>
      <c r="AE210" s="307" t="e">
        <f>+#REF!</f>
        <v>#REF!</v>
      </c>
      <c r="AF210" s="307" t="e">
        <f>+#REF!</f>
        <v>#REF!</v>
      </c>
      <c r="AG210" s="307" t="e">
        <f>+#REF!</f>
        <v>#REF!</v>
      </c>
      <c r="AH210" s="307" t="e">
        <f>+#REF!</f>
        <v>#REF!</v>
      </c>
      <c r="AI210" s="307"/>
      <c r="AJ210" s="307"/>
      <c r="AK210" s="307"/>
      <c r="AL210" s="307"/>
      <c r="AM210" s="307"/>
      <c r="AN210" s="307"/>
      <c r="AO210" s="307"/>
      <c r="AP210" s="265"/>
      <c r="AQ210" s="259" t="e">
        <f t="shared" si="63"/>
        <v>#REF!</v>
      </c>
      <c r="AR210" s="248" t="e">
        <f>+AQ210-#REF!</f>
        <v>#REF!</v>
      </c>
    </row>
    <row r="211" spans="1:44" ht="30.75" customHeight="1">
      <c r="A211" s="269">
        <f t="shared" ref="A211" si="72">+A210+1</f>
        <v>90</v>
      </c>
      <c r="B211" s="269">
        <f t="shared" si="46"/>
        <v>90</v>
      </c>
      <c r="C211" s="274" t="s">
        <v>930</v>
      </c>
      <c r="D211" s="307" t="e">
        <f t="shared" si="65"/>
        <v>#REF!</v>
      </c>
      <c r="E211" s="307" t="e">
        <f>+#REF!</f>
        <v>#REF!</v>
      </c>
      <c r="F211" s="307" t="e">
        <f>+#REF!</f>
        <v>#REF!</v>
      </c>
      <c r="G211" s="307" t="e">
        <f t="shared" si="42"/>
        <v>#REF!</v>
      </c>
      <c r="H211" s="307" t="e">
        <f>+#REF!</f>
        <v>#REF!</v>
      </c>
      <c r="I211" s="307" t="e">
        <f>+#REF!</f>
        <v>#REF!</v>
      </c>
      <c r="J211" s="307" t="e">
        <f>+#REF!</f>
        <v>#REF!</v>
      </c>
      <c r="K211" s="307" t="e">
        <f>+#REF!</f>
        <v>#REF!</v>
      </c>
      <c r="L211" s="307" t="e">
        <f>+#REF!</f>
        <v>#REF!</v>
      </c>
      <c r="M211" s="307" t="e">
        <f>+#REF!</f>
        <v>#REF!</v>
      </c>
      <c r="N211" s="307" t="e">
        <f>+#REF!</f>
        <v>#REF!</v>
      </c>
      <c r="O211" s="307" t="e">
        <f>+#REF!</f>
        <v>#REF!</v>
      </c>
      <c r="P211" s="307" t="e">
        <f>+#REF!</f>
        <v>#REF!</v>
      </c>
      <c r="Q211" s="307" t="e">
        <f>+#REF!</f>
        <v>#REF!</v>
      </c>
      <c r="R211" s="307" t="e">
        <f>+#REF!</f>
        <v>#REF!</v>
      </c>
      <c r="S211" s="307" t="e">
        <f>+#REF!</f>
        <v>#REF!</v>
      </c>
      <c r="T211" s="307" t="e">
        <f>+#REF!</f>
        <v>#REF!</v>
      </c>
      <c r="U211" s="307" t="e">
        <f>+#REF!</f>
        <v>#REF!</v>
      </c>
      <c r="V211" s="307" t="e">
        <f>+#REF!</f>
        <v>#REF!</v>
      </c>
      <c r="W211" s="307" t="e">
        <f>+#REF!</f>
        <v>#REF!</v>
      </c>
      <c r="X211" s="307" t="e">
        <f t="shared" si="67"/>
        <v>#REF!</v>
      </c>
      <c r="Y211" s="307" t="e">
        <f>+#REF!</f>
        <v>#REF!</v>
      </c>
      <c r="Z211" s="307" t="e">
        <f>+#REF!</f>
        <v>#REF!</v>
      </c>
      <c r="AA211" s="307" t="e">
        <f>+#REF!</f>
        <v>#REF!</v>
      </c>
      <c r="AB211" s="307" t="e">
        <f>+#REF!</f>
        <v>#REF!</v>
      </c>
      <c r="AC211" s="307" t="e">
        <f t="shared" si="43"/>
        <v>#REF!</v>
      </c>
      <c r="AD211" s="307" t="e">
        <f>+#REF!</f>
        <v>#REF!</v>
      </c>
      <c r="AE211" s="307" t="e">
        <f>+#REF!</f>
        <v>#REF!</v>
      </c>
      <c r="AF211" s="307" t="e">
        <f>+#REF!</f>
        <v>#REF!</v>
      </c>
      <c r="AG211" s="307" t="e">
        <f>+#REF!</f>
        <v>#REF!</v>
      </c>
      <c r="AH211" s="307" t="e">
        <f>+#REF!</f>
        <v>#REF!</v>
      </c>
      <c r="AI211" s="307"/>
      <c r="AJ211" s="307"/>
      <c r="AK211" s="307"/>
      <c r="AL211" s="307"/>
      <c r="AM211" s="307"/>
      <c r="AN211" s="307"/>
      <c r="AO211" s="307"/>
      <c r="AP211" s="265"/>
      <c r="AQ211" s="259" t="e">
        <f t="shared" si="63"/>
        <v>#REF!</v>
      </c>
      <c r="AR211" s="248" t="e">
        <f>+AQ211-#REF!</f>
        <v>#REF!</v>
      </c>
    </row>
    <row r="212" spans="1:44" ht="30.75" customHeight="1">
      <c r="A212" s="269">
        <f t="shared" ref="A212" si="73">+A211+1</f>
        <v>91</v>
      </c>
      <c r="B212" s="269">
        <f t="shared" si="46"/>
        <v>91</v>
      </c>
      <c r="C212" s="274" t="s">
        <v>931</v>
      </c>
      <c r="D212" s="307" t="e">
        <f t="shared" si="65"/>
        <v>#REF!</v>
      </c>
      <c r="E212" s="307" t="e">
        <f>+#REF!</f>
        <v>#REF!</v>
      </c>
      <c r="F212" s="307" t="e">
        <f>+#REF!</f>
        <v>#REF!</v>
      </c>
      <c r="G212" s="307" t="e">
        <f t="shared" si="42"/>
        <v>#REF!</v>
      </c>
      <c r="H212" s="307" t="e">
        <f>+#REF!</f>
        <v>#REF!</v>
      </c>
      <c r="I212" s="307" t="e">
        <f>+#REF!</f>
        <v>#REF!</v>
      </c>
      <c r="J212" s="307" t="e">
        <f>+#REF!</f>
        <v>#REF!</v>
      </c>
      <c r="K212" s="307" t="e">
        <f>+#REF!</f>
        <v>#REF!</v>
      </c>
      <c r="L212" s="307" t="e">
        <f>+#REF!</f>
        <v>#REF!</v>
      </c>
      <c r="M212" s="307" t="e">
        <f>+#REF!</f>
        <v>#REF!</v>
      </c>
      <c r="N212" s="307" t="e">
        <f>+#REF!</f>
        <v>#REF!</v>
      </c>
      <c r="O212" s="307" t="e">
        <f>+#REF!</f>
        <v>#REF!</v>
      </c>
      <c r="P212" s="307" t="e">
        <f>+#REF!</f>
        <v>#REF!</v>
      </c>
      <c r="Q212" s="307" t="e">
        <f>+#REF!</f>
        <v>#REF!</v>
      </c>
      <c r="R212" s="307" t="e">
        <f>+#REF!</f>
        <v>#REF!</v>
      </c>
      <c r="S212" s="307" t="e">
        <f>+#REF!</f>
        <v>#REF!</v>
      </c>
      <c r="T212" s="307" t="e">
        <f>+#REF!</f>
        <v>#REF!</v>
      </c>
      <c r="U212" s="307" t="e">
        <f>+#REF!</f>
        <v>#REF!</v>
      </c>
      <c r="V212" s="307" t="e">
        <f>+#REF!</f>
        <v>#REF!</v>
      </c>
      <c r="W212" s="307" t="e">
        <f>+#REF!</f>
        <v>#REF!</v>
      </c>
      <c r="X212" s="307" t="e">
        <f t="shared" si="67"/>
        <v>#REF!</v>
      </c>
      <c r="Y212" s="307" t="e">
        <f>+#REF!</f>
        <v>#REF!</v>
      </c>
      <c r="Z212" s="307" t="e">
        <f>+#REF!</f>
        <v>#REF!</v>
      </c>
      <c r="AA212" s="307" t="e">
        <f>+#REF!</f>
        <v>#REF!</v>
      </c>
      <c r="AB212" s="307" t="e">
        <f>+#REF!</f>
        <v>#REF!</v>
      </c>
      <c r="AC212" s="307" t="e">
        <f t="shared" si="43"/>
        <v>#REF!</v>
      </c>
      <c r="AD212" s="307" t="e">
        <f>+#REF!</f>
        <v>#REF!</v>
      </c>
      <c r="AE212" s="307" t="e">
        <f>+#REF!</f>
        <v>#REF!</v>
      </c>
      <c r="AF212" s="307" t="e">
        <f>+#REF!</f>
        <v>#REF!</v>
      </c>
      <c r="AG212" s="307" t="e">
        <f>+#REF!</f>
        <v>#REF!</v>
      </c>
      <c r="AH212" s="307" t="e">
        <f>+#REF!</f>
        <v>#REF!</v>
      </c>
      <c r="AI212" s="307"/>
      <c r="AJ212" s="307"/>
      <c r="AK212" s="307"/>
      <c r="AL212" s="307"/>
      <c r="AM212" s="307"/>
      <c r="AN212" s="307"/>
      <c r="AO212" s="307"/>
      <c r="AP212" s="265"/>
      <c r="AQ212" s="259" t="e">
        <f t="shared" si="63"/>
        <v>#REF!</v>
      </c>
      <c r="AR212" s="248" t="e">
        <f>+AQ212-#REF!</f>
        <v>#REF!</v>
      </c>
    </row>
    <row r="213" spans="1:44" ht="30.75" customHeight="1">
      <c r="A213" s="269">
        <f t="shared" ref="A213" si="74">+A212+1</f>
        <v>92</v>
      </c>
      <c r="B213" s="269">
        <f t="shared" si="46"/>
        <v>92</v>
      </c>
      <c r="C213" s="274" t="s">
        <v>932</v>
      </c>
      <c r="D213" s="307" t="e">
        <f t="shared" si="65"/>
        <v>#REF!</v>
      </c>
      <c r="E213" s="307" t="e">
        <f>+#REF!</f>
        <v>#REF!</v>
      </c>
      <c r="F213" s="307" t="e">
        <f>+#REF!</f>
        <v>#REF!</v>
      </c>
      <c r="G213" s="307" t="e">
        <f t="shared" si="42"/>
        <v>#REF!</v>
      </c>
      <c r="H213" s="307" t="e">
        <f>+#REF!</f>
        <v>#REF!</v>
      </c>
      <c r="I213" s="307" t="e">
        <f>+#REF!</f>
        <v>#REF!</v>
      </c>
      <c r="J213" s="307" t="e">
        <f>+#REF!</f>
        <v>#REF!</v>
      </c>
      <c r="K213" s="307" t="e">
        <f>+#REF!</f>
        <v>#REF!</v>
      </c>
      <c r="L213" s="307" t="e">
        <f>+#REF!</f>
        <v>#REF!</v>
      </c>
      <c r="M213" s="307" t="e">
        <f>+#REF!</f>
        <v>#REF!</v>
      </c>
      <c r="N213" s="307" t="e">
        <f>+#REF!</f>
        <v>#REF!</v>
      </c>
      <c r="O213" s="307" t="e">
        <f>+#REF!</f>
        <v>#REF!</v>
      </c>
      <c r="P213" s="307" t="e">
        <f>+#REF!</f>
        <v>#REF!</v>
      </c>
      <c r="Q213" s="307" t="e">
        <f>+#REF!</f>
        <v>#REF!</v>
      </c>
      <c r="R213" s="307" t="e">
        <f>+#REF!</f>
        <v>#REF!</v>
      </c>
      <c r="S213" s="307" t="e">
        <f>+#REF!</f>
        <v>#REF!</v>
      </c>
      <c r="T213" s="307" t="e">
        <f>+#REF!</f>
        <v>#REF!</v>
      </c>
      <c r="U213" s="307" t="e">
        <f>+#REF!</f>
        <v>#REF!</v>
      </c>
      <c r="V213" s="307" t="e">
        <f>+#REF!</f>
        <v>#REF!</v>
      </c>
      <c r="W213" s="307" t="e">
        <f>+#REF!</f>
        <v>#REF!</v>
      </c>
      <c r="X213" s="307" t="e">
        <f t="shared" si="67"/>
        <v>#REF!</v>
      </c>
      <c r="Y213" s="307" t="e">
        <f>+#REF!</f>
        <v>#REF!</v>
      </c>
      <c r="Z213" s="307" t="e">
        <f>+#REF!</f>
        <v>#REF!</v>
      </c>
      <c r="AA213" s="307" t="e">
        <f>+#REF!</f>
        <v>#REF!</v>
      </c>
      <c r="AB213" s="307" t="e">
        <f>+#REF!</f>
        <v>#REF!</v>
      </c>
      <c r="AC213" s="307" t="e">
        <f t="shared" si="43"/>
        <v>#REF!</v>
      </c>
      <c r="AD213" s="307" t="e">
        <f>+#REF!</f>
        <v>#REF!</v>
      </c>
      <c r="AE213" s="307" t="e">
        <f>+#REF!</f>
        <v>#REF!</v>
      </c>
      <c r="AF213" s="307" t="e">
        <f>+#REF!</f>
        <v>#REF!</v>
      </c>
      <c r="AG213" s="307" t="e">
        <f>+#REF!</f>
        <v>#REF!</v>
      </c>
      <c r="AH213" s="307" t="e">
        <f>+#REF!</f>
        <v>#REF!</v>
      </c>
      <c r="AI213" s="307"/>
      <c r="AJ213" s="307"/>
      <c r="AK213" s="307"/>
      <c r="AL213" s="307"/>
      <c r="AM213" s="307"/>
      <c r="AN213" s="307"/>
      <c r="AO213" s="307"/>
      <c r="AP213" s="265"/>
      <c r="AQ213" s="259" t="e">
        <f t="shared" si="63"/>
        <v>#REF!</v>
      </c>
      <c r="AR213" s="248" t="e">
        <f>+AQ213-#REF!</f>
        <v>#REF!</v>
      </c>
    </row>
    <row r="214" spans="1:44" ht="30.75" customHeight="1">
      <c r="A214" s="269">
        <f t="shared" ref="A214" si="75">+A213+1</f>
        <v>93</v>
      </c>
      <c r="B214" s="269">
        <f t="shared" si="46"/>
        <v>93</v>
      </c>
      <c r="C214" s="274" t="s">
        <v>933</v>
      </c>
      <c r="D214" s="307" t="e">
        <f t="shared" si="65"/>
        <v>#REF!</v>
      </c>
      <c r="E214" s="307" t="e">
        <f>+#REF!</f>
        <v>#REF!</v>
      </c>
      <c r="F214" s="307" t="e">
        <f>+#REF!</f>
        <v>#REF!</v>
      </c>
      <c r="G214" s="307" t="e">
        <f t="shared" si="42"/>
        <v>#REF!</v>
      </c>
      <c r="H214" s="307" t="e">
        <f>+#REF!</f>
        <v>#REF!</v>
      </c>
      <c r="I214" s="307" t="e">
        <f>+#REF!</f>
        <v>#REF!</v>
      </c>
      <c r="J214" s="307" t="e">
        <f>+#REF!</f>
        <v>#REF!</v>
      </c>
      <c r="K214" s="307" t="e">
        <f>+#REF!</f>
        <v>#REF!</v>
      </c>
      <c r="L214" s="307" t="e">
        <f>+#REF!</f>
        <v>#REF!</v>
      </c>
      <c r="M214" s="307" t="e">
        <f>+#REF!</f>
        <v>#REF!</v>
      </c>
      <c r="N214" s="307" t="e">
        <f>+#REF!</f>
        <v>#REF!</v>
      </c>
      <c r="O214" s="307" t="e">
        <f>+#REF!</f>
        <v>#REF!</v>
      </c>
      <c r="P214" s="307" t="e">
        <f>+#REF!</f>
        <v>#REF!</v>
      </c>
      <c r="Q214" s="307" t="e">
        <f>+#REF!</f>
        <v>#REF!</v>
      </c>
      <c r="R214" s="307" t="e">
        <f>+#REF!</f>
        <v>#REF!</v>
      </c>
      <c r="S214" s="307" t="e">
        <f>+#REF!</f>
        <v>#REF!</v>
      </c>
      <c r="T214" s="307" t="e">
        <f>+#REF!</f>
        <v>#REF!</v>
      </c>
      <c r="U214" s="307" t="e">
        <f>+#REF!</f>
        <v>#REF!</v>
      </c>
      <c r="V214" s="307" t="e">
        <f>+#REF!</f>
        <v>#REF!</v>
      </c>
      <c r="W214" s="307" t="e">
        <f>+#REF!</f>
        <v>#REF!</v>
      </c>
      <c r="X214" s="307" t="e">
        <f t="shared" si="67"/>
        <v>#REF!</v>
      </c>
      <c r="Y214" s="307" t="e">
        <f>+#REF!</f>
        <v>#REF!</v>
      </c>
      <c r="Z214" s="307" t="e">
        <f>+#REF!</f>
        <v>#REF!</v>
      </c>
      <c r="AA214" s="307" t="e">
        <f>+#REF!</f>
        <v>#REF!</v>
      </c>
      <c r="AB214" s="307" t="e">
        <f>+#REF!</f>
        <v>#REF!</v>
      </c>
      <c r="AC214" s="307" t="e">
        <f t="shared" si="43"/>
        <v>#REF!</v>
      </c>
      <c r="AD214" s="307" t="e">
        <f>+#REF!</f>
        <v>#REF!</v>
      </c>
      <c r="AE214" s="307" t="e">
        <f>+#REF!</f>
        <v>#REF!</v>
      </c>
      <c r="AF214" s="307" t="e">
        <f>+#REF!</f>
        <v>#REF!</v>
      </c>
      <c r="AG214" s="307" t="e">
        <f>+#REF!</f>
        <v>#REF!</v>
      </c>
      <c r="AH214" s="307" t="e">
        <f>+#REF!</f>
        <v>#REF!</v>
      </c>
      <c r="AI214" s="307"/>
      <c r="AJ214" s="307"/>
      <c r="AK214" s="307"/>
      <c r="AL214" s="307"/>
      <c r="AM214" s="307"/>
      <c r="AN214" s="307"/>
      <c r="AO214" s="307"/>
      <c r="AP214" s="265"/>
      <c r="AQ214" s="259" t="e">
        <f t="shared" si="63"/>
        <v>#REF!</v>
      </c>
      <c r="AR214" s="248" t="e">
        <f>+AQ214-#REF!</f>
        <v>#REF!</v>
      </c>
    </row>
    <row r="215" spans="1:44" ht="30.75" customHeight="1">
      <c r="A215" s="269">
        <f t="shared" ref="A215" si="76">+A214+1</f>
        <v>94</v>
      </c>
      <c r="B215" s="269">
        <f t="shared" si="46"/>
        <v>94</v>
      </c>
      <c r="C215" s="274" t="s">
        <v>934</v>
      </c>
      <c r="D215" s="307" t="e">
        <f t="shared" si="65"/>
        <v>#REF!</v>
      </c>
      <c r="E215" s="307" t="e">
        <f>+#REF!</f>
        <v>#REF!</v>
      </c>
      <c r="F215" s="307" t="e">
        <f>+#REF!</f>
        <v>#REF!</v>
      </c>
      <c r="G215" s="307" t="e">
        <f t="shared" si="42"/>
        <v>#REF!</v>
      </c>
      <c r="H215" s="307" t="e">
        <f>+#REF!</f>
        <v>#REF!</v>
      </c>
      <c r="I215" s="307" t="e">
        <f>+#REF!</f>
        <v>#REF!</v>
      </c>
      <c r="J215" s="307" t="e">
        <f>+#REF!</f>
        <v>#REF!</v>
      </c>
      <c r="K215" s="307" t="e">
        <f>+#REF!</f>
        <v>#REF!</v>
      </c>
      <c r="L215" s="307" t="e">
        <f>+#REF!</f>
        <v>#REF!</v>
      </c>
      <c r="M215" s="307" t="e">
        <f>+#REF!</f>
        <v>#REF!</v>
      </c>
      <c r="N215" s="307" t="e">
        <f>+#REF!</f>
        <v>#REF!</v>
      </c>
      <c r="O215" s="307" t="e">
        <f>+#REF!</f>
        <v>#REF!</v>
      </c>
      <c r="P215" s="307" t="e">
        <f>+#REF!</f>
        <v>#REF!</v>
      </c>
      <c r="Q215" s="307" t="e">
        <f>+#REF!</f>
        <v>#REF!</v>
      </c>
      <c r="R215" s="307" t="e">
        <f>+#REF!</f>
        <v>#REF!</v>
      </c>
      <c r="S215" s="307" t="e">
        <f>+#REF!</f>
        <v>#REF!</v>
      </c>
      <c r="T215" s="307" t="e">
        <f>+#REF!</f>
        <v>#REF!</v>
      </c>
      <c r="U215" s="307" t="e">
        <f>+#REF!</f>
        <v>#REF!</v>
      </c>
      <c r="V215" s="307" t="e">
        <f>+#REF!</f>
        <v>#REF!</v>
      </c>
      <c r="W215" s="307" t="e">
        <f>+#REF!</f>
        <v>#REF!</v>
      </c>
      <c r="X215" s="307" t="e">
        <f t="shared" si="67"/>
        <v>#REF!</v>
      </c>
      <c r="Y215" s="307" t="e">
        <f>+#REF!</f>
        <v>#REF!</v>
      </c>
      <c r="Z215" s="307" t="e">
        <f>+#REF!</f>
        <v>#REF!</v>
      </c>
      <c r="AA215" s="307" t="e">
        <f>+#REF!</f>
        <v>#REF!</v>
      </c>
      <c r="AB215" s="307" t="e">
        <f>+#REF!</f>
        <v>#REF!</v>
      </c>
      <c r="AC215" s="307" t="e">
        <f t="shared" si="43"/>
        <v>#REF!</v>
      </c>
      <c r="AD215" s="307" t="e">
        <f>+#REF!</f>
        <v>#REF!</v>
      </c>
      <c r="AE215" s="307" t="e">
        <f>+#REF!</f>
        <v>#REF!</v>
      </c>
      <c r="AF215" s="307" t="e">
        <f>+#REF!</f>
        <v>#REF!</v>
      </c>
      <c r="AG215" s="307" t="e">
        <f>+#REF!</f>
        <v>#REF!</v>
      </c>
      <c r="AH215" s="307" t="e">
        <f>+#REF!</f>
        <v>#REF!</v>
      </c>
      <c r="AI215" s="307"/>
      <c r="AJ215" s="307"/>
      <c r="AK215" s="307"/>
      <c r="AL215" s="307"/>
      <c r="AM215" s="307"/>
      <c r="AN215" s="307"/>
      <c r="AO215" s="307"/>
      <c r="AP215" s="265"/>
      <c r="AQ215" s="259" t="e">
        <f t="shared" si="63"/>
        <v>#REF!</v>
      </c>
      <c r="AR215" s="248" t="e">
        <f>+AQ215-#REF!</f>
        <v>#REF!</v>
      </c>
    </row>
    <row r="216" spans="1:44" ht="30.75" customHeight="1">
      <c r="A216" s="269">
        <f t="shared" ref="A216" si="77">+A215+1</f>
        <v>95</v>
      </c>
      <c r="B216" s="269">
        <f t="shared" si="46"/>
        <v>95</v>
      </c>
      <c r="C216" s="274" t="s">
        <v>935</v>
      </c>
      <c r="D216" s="307" t="e">
        <f t="shared" si="65"/>
        <v>#REF!</v>
      </c>
      <c r="E216" s="307" t="e">
        <f>+#REF!</f>
        <v>#REF!</v>
      </c>
      <c r="F216" s="307" t="e">
        <f>+#REF!</f>
        <v>#REF!</v>
      </c>
      <c r="G216" s="307" t="e">
        <f t="shared" si="42"/>
        <v>#REF!</v>
      </c>
      <c r="H216" s="307" t="e">
        <f>+#REF!</f>
        <v>#REF!</v>
      </c>
      <c r="I216" s="307" t="e">
        <f>+#REF!</f>
        <v>#REF!</v>
      </c>
      <c r="J216" s="307" t="e">
        <f>+#REF!</f>
        <v>#REF!</v>
      </c>
      <c r="K216" s="307" t="e">
        <f>+#REF!</f>
        <v>#REF!</v>
      </c>
      <c r="L216" s="307" t="e">
        <f>+#REF!</f>
        <v>#REF!</v>
      </c>
      <c r="M216" s="307" t="e">
        <f>+#REF!</f>
        <v>#REF!</v>
      </c>
      <c r="N216" s="307" t="e">
        <f>+#REF!</f>
        <v>#REF!</v>
      </c>
      <c r="O216" s="307" t="e">
        <f>+#REF!</f>
        <v>#REF!</v>
      </c>
      <c r="P216" s="307" t="e">
        <f>+#REF!</f>
        <v>#REF!</v>
      </c>
      <c r="Q216" s="307" t="e">
        <f>+#REF!</f>
        <v>#REF!</v>
      </c>
      <c r="R216" s="307" t="e">
        <f>+#REF!</f>
        <v>#REF!</v>
      </c>
      <c r="S216" s="307" t="e">
        <f>+#REF!</f>
        <v>#REF!</v>
      </c>
      <c r="T216" s="307" t="e">
        <f>+#REF!</f>
        <v>#REF!</v>
      </c>
      <c r="U216" s="307" t="e">
        <f>+#REF!</f>
        <v>#REF!</v>
      </c>
      <c r="V216" s="307" t="e">
        <f>+#REF!</f>
        <v>#REF!</v>
      </c>
      <c r="W216" s="307" t="e">
        <f>+#REF!</f>
        <v>#REF!</v>
      </c>
      <c r="X216" s="307" t="e">
        <f t="shared" si="67"/>
        <v>#REF!</v>
      </c>
      <c r="Y216" s="307" t="e">
        <f>+#REF!</f>
        <v>#REF!</v>
      </c>
      <c r="Z216" s="307" t="e">
        <f>+#REF!</f>
        <v>#REF!</v>
      </c>
      <c r="AA216" s="307" t="e">
        <f>+#REF!</f>
        <v>#REF!</v>
      </c>
      <c r="AB216" s="307" t="e">
        <f>+#REF!</f>
        <v>#REF!</v>
      </c>
      <c r="AC216" s="307" t="e">
        <f t="shared" si="43"/>
        <v>#REF!</v>
      </c>
      <c r="AD216" s="307" t="e">
        <f>+#REF!</f>
        <v>#REF!</v>
      </c>
      <c r="AE216" s="307" t="e">
        <f>+#REF!</f>
        <v>#REF!</v>
      </c>
      <c r="AF216" s="307" t="e">
        <f>+#REF!</f>
        <v>#REF!</v>
      </c>
      <c r="AG216" s="307" t="e">
        <f>+#REF!</f>
        <v>#REF!</v>
      </c>
      <c r="AH216" s="307" t="e">
        <f>+#REF!</f>
        <v>#REF!</v>
      </c>
      <c r="AI216" s="307"/>
      <c r="AJ216" s="307"/>
      <c r="AK216" s="307"/>
      <c r="AL216" s="307"/>
      <c r="AM216" s="307"/>
      <c r="AN216" s="307"/>
      <c r="AO216" s="307"/>
      <c r="AP216" s="265"/>
      <c r="AQ216" s="259" t="e">
        <f t="shared" si="63"/>
        <v>#REF!</v>
      </c>
      <c r="AR216" s="248" t="e">
        <f>+AQ216-#REF!</f>
        <v>#REF!</v>
      </c>
    </row>
    <row r="217" spans="1:44" ht="30.75" customHeight="1">
      <c r="A217" s="269">
        <f t="shared" ref="A217" si="78">+A216+1</f>
        <v>96</v>
      </c>
      <c r="B217" s="269">
        <f t="shared" si="46"/>
        <v>96</v>
      </c>
      <c r="C217" s="274" t="s">
        <v>936</v>
      </c>
      <c r="D217" s="307" t="e">
        <f t="shared" si="65"/>
        <v>#REF!</v>
      </c>
      <c r="E217" s="307" t="e">
        <f>+#REF!</f>
        <v>#REF!</v>
      </c>
      <c r="F217" s="307" t="e">
        <f>+#REF!</f>
        <v>#REF!</v>
      </c>
      <c r="G217" s="307" t="e">
        <f t="shared" si="42"/>
        <v>#REF!</v>
      </c>
      <c r="H217" s="307" t="e">
        <f>+#REF!</f>
        <v>#REF!</v>
      </c>
      <c r="I217" s="307" t="e">
        <f>+#REF!</f>
        <v>#REF!</v>
      </c>
      <c r="J217" s="307" t="e">
        <f>+#REF!</f>
        <v>#REF!</v>
      </c>
      <c r="K217" s="307" t="e">
        <f>+#REF!</f>
        <v>#REF!</v>
      </c>
      <c r="L217" s="307" t="e">
        <f>+#REF!</f>
        <v>#REF!</v>
      </c>
      <c r="M217" s="307" t="e">
        <f>+#REF!</f>
        <v>#REF!</v>
      </c>
      <c r="N217" s="307" t="e">
        <f>+#REF!</f>
        <v>#REF!</v>
      </c>
      <c r="O217" s="307" t="e">
        <f>+#REF!</f>
        <v>#REF!</v>
      </c>
      <c r="P217" s="307" t="e">
        <f>+#REF!</f>
        <v>#REF!</v>
      </c>
      <c r="Q217" s="307" t="e">
        <f>+#REF!</f>
        <v>#REF!</v>
      </c>
      <c r="R217" s="307" t="e">
        <f>+#REF!</f>
        <v>#REF!</v>
      </c>
      <c r="S217" s="307" t="e">
        <f>+#REF!</f>
        <v>#REF!</v>
      </c>
      <c r="T217" s="307" t="e">
        <f>+#REF!</f>
        <v>#REF!</v>
      </c>
      <c r="U217" s="307" t="e">
        <f>+#REF!</f>
        <v>#REF!</v>
      </c>
      <c r="V217" s="307" t="e">
        <f>+#REF!</f>
        <v>#REF!</v>
      </c>
      <c r="W217" s="307" t="e">
        <f>+#REF!</f>
        <v>#REF!</v>
      </c>
      <c r="X217" s="307" t="e">
        <f t="shared" si="67"/>
        <v>#REF!</v>
      </c>
      <c r="Y217" s="307" t="e">
        <f>+#REF!</f>
        <v>#REF!</v>
      </c>
      <c r="Z217" s="307" t="e">
        <f>+#REF!</f>
        <v>#REF!</v>
      </c>
      <c r="AA217" s="307" t="e">
        <f>+#REF!</f>
        <v>#REF!</v>
      </c>
      <c r="AB217" s="307" t="e">
        <f>+#REF!</f>
        <v>#REF!</v>
      </c>
      <c r="AC217" s="307" t="e">
        <f t="shared" si="43"/>
        <v>#REF!</v>
      </c>
      <c r="AD217" s="307" t="e">
        <f>+#REF!</f>
        <v>#REF!</v>
      </c>
      <c r="AE217" s="307" t="e">
        <f>+#REF!</f>
        <v>#REF!</v>
      </c>
      <c r="AF217" s="307" t="e">
        <f>+#REF!</f>
        <v>#REF!</v>
      </c>
      <c r="AG217" s="307" t="e">
        <f>+#REF!</f>
        <v>#REF!</v>
      </c>
      <c r="AH217" s="307" t="e">
        <f>+#REF!</f>
        <v>#REF!</v>
      </c>
      <c r="AI217" s="307"/>
      <c r="AJ217" s="307"/>
      <c r="AK217" s="307"/>
      <c r="AL217" s="307"/>
      <c r="AM217" s="307"/>
      <c r="AN217" s="307"/>
      <c r="AO217" s="307"/>
      <c r="AP217" s="265"/>
      <c r="AQ217" s="259" t="e">
        <f t="shared" si="63"/>
        <v>#REF!</v>
      </c>
      <c r="AR217" s="248" t="e">
        <f>+AQ217-#REF!</f>
        <v>#REF!</v>
      </c>
    </row>
    <row r="218" spans="1:44" ht="30.75" customHeight="1">
      <c r="A218" s="269">
        <f t="shared" ref="A218" si="79">+A217+1</f>
        <v>97</v>
      </c>
      <c r="B218" s="269">
        <f t="shared" si="46"/>
        <v>97</v>
      </c>
      <c r="C218" s="274" t="s">
        <v>937</v>
      </c>
      <c r="D218" s="307" t="e">
        <f t="shared" si="65"/>
        <v>#REF!</v>
      </c>
      <c r="E218" s="307" t="e">
        <f>+#REF!</f>
        <v>#REF!</v>
      </c>
      <c r="F218" s="307" t="e">
        <f>+#REF!</f>
        <v>#REF!</v>
      </c>
      <c r="G218" s="307" t="e">
        <f t="shared" si="42"/>
        <v>#REF!</v>
      </c>
      <c r="H218" s="307" t="e">
        <f>+#REF!</f>
        <v>#REF!</v>
      </c>
      <c r="I218" s="307" t="e">
        <f>+#REF!</f>
        <v>#REF!</v>
      </c>
      <c r="J218" s="307" t="e">
        <f>+#REF!</f>
        <v>#REF!</v>
      </c>
      <c r="K218" s="307" t="e">
        <f>+#REF!</f>
        <v>#REF!</v>
      </c>
      <c r="L218" s="307" t="e">
        <f>+#REF!</f>
        <v>#REF!</v>
      </c>
      <c r="M218" s="307" t="e">
        <f>+#REF!</f>
        <v>#REF!</v>
      </c>
      <c r="N218" s="307" t="e">
        <f>+#REF!</f>
        <v>#REF!</v>
      </c>
      <c r="O218" s="307" t="e">
        <f>+#REF!</f>
        <v>#REF!</v>
      </c>
      <c r="P218" s="307" t="e">
        <f>+#REF!</f>
        <v>#REF!</v>
      </c>
      <c r="Q218" s="307" t="e">
        <f>+#REF!</f>
        <v>#REF!</v>
      </c>
      <c r="R218" s="307" t="e">
        <f>+#REF!</f>
        <v>#REF!</v>
      </c>
      <c r="S218" s="307" t="e">
        <f>+#REF!</f>
        <v>#REF!</v>
      </c>
      <c r="T218" s="307" t="e">
        <f>+#REF!</f>
        <v>#REF!</v>
      </c>
      <c r="U218" s="307" t="e">
        <f>+#REF!</f>
        <v>#REF!</v>
      </c>
      <c r="V218" s="307" t="e">
        <f>+#REF!</f>
        <v>#REF!</v>
      </c>
      <c r="W218" s="307" t="e">
        <f>+#REF!</f>
        <v>#REF!</v>
      </c>
      <c r="X218" s="307" t="e">
        <f t="shared" si="67"/>
        <v>#REF!</v>
      </c>
      <c r="Y218" s="307" t="e">
        <f>+#REF!</f>
        <v>#REF!</v>
      </c>
      <c r="Z218" s="307" t="e">
        <f>+#REF!</f>
        <v>#REF!</v>
      </c>
      <c r="AA218" s="307" t="e">
        <f>+#REF!</f>
        <v>#REF!</v>
      </c>
      <c r="AB218" s="307" t="e">
        <f>+#REF!</f>
        <v>#REF!</v>
      </c>
      <c r="AC218" s="307" t="e">
        <f t="shared" si="43"/>
        <v>#REF!</v>
      </c>
      <c r="AD218" s="307" t="e">
        <f>+#REF!</f>
        <v>#REF!</v>
      </c>
      <c r="AE218" s="307" t="e">
        <f>+#REF!</f>
        <v>#REF!</v>
      </c>
      <c r="AF218" s="307" t="e">
        <f>+#REF!</f>
        <v>#REF!</v>
      </c>
      <c r="AG218" s="307" t="e">
        <f>+#REF!</f>
        <v>#REF!</v>
      </c>
      <c r="AH218" s="307" t="e">
        <f>+#REF!</f>
        <v>#REF!</v>
      </c>
      <c r="AI218" s="307"/>
      <c r="AJ218" s="307"/>
      <c r="AK218" s="307"/>
      <c r="AL218" s="307"/>
      <c r="AM218" s="307"/>
      <c r="AN218" s="307"/>
      <c r="AO218" s="307"/>
      <c r="AP218" s="265"/>
      <c r="AQ218" s="259" t="e">
        <f t="shared" si="63"/>
        <v>#REF!</v>
      </c>
      <c r="AR218" s="248" t="e">
        <f>+AQ218-#REF!</f>
        <v>#REF!</v>
      </c>
    </row>
    <row r="219" spans="1:44" ht="30.75" customHeight="1">
      <c r="A219" s="269">
        <f t="shared" ref="A219" si="80">+A218+1</f>
        <v>98</v>
      </c>
      <c r="B219" s="269">
        <f t="shared" si="46"/>
        <v>98</v>
      </c>
      <c r="C219" s="275" t="s">
        <v>938</v>
      </c>
      <c r="D219" s="307" t="e">
        <f t="shared" si="65"/>
        <v>#REF!</v>
      </c>
      <c r="E219" s="307" t="e">
        <f>+#REF!</f>
        <v>#REF!</v>
      </c>
      <c r="F219" s="307" t="e">
        <f>+#REF!</f>
        <v>#REF!</v>
      </c>
      <c r="G219" s="307" t="e">
        <f t="shared" si="42"/>
        <v>#REF!</v>
      </c>
      <c r="H219" s="307" t="e">
        <f>+#REF!</f>
        <v>#REF!</v>
      </c>
      <c r="I219" s="307" t="e">
        <f>+#REF!</f>
        <v>#REF!</v>
      </c>
      <c r="J219" s="307" t="e">
        <f>+#REF!</f>
        <v>#REF!</v>
      </c>
      <c r="K219" s="307" t="e">
        <f>+#REF!</f>
        <v>#REF!</v>
      </c>
      <c r="L219" s="307" t="e">
        <f>+#REF!</f>
        <v>#REF!</v>
      </c>
      <c r="M219" s="307" t="e">
        <f>+#REF!</f>
        <v>#REF!</v>
      </c>
      <c r="N219" s="307" t="e">
        <f>+#REF!</f>
        <v>#REF!</v>
      </c>
      <c r="O219" s="307" t="e">
        <f>+#REF!</f>
        <v>#REF!</v>
      </c>
      <c r="P219" s="307" t="e">
        <f>+#REF!</f>
        <v>#REF!</v>
      </c>
      <c r="Q219" s="307" t="e">
        <f>+#REF!</f>
        <v>#REF!</v>
      </c>
      <c r="R219" s="307" t="e">
        <f>+#REF!</f>
        <v>#REF!</v>
      </c>
      <c r="S219" s="307" t="e">
        <f>+#REF!</f>
        <v>#REF!</v>
      </c>
      <c r="T219" s="307" t="e">
        <f>+#REF!</f>
        <v>#REF!</v>
      </c>
      <c r="U219" s="307" t="e">
        <f>+#REF!</f>
        <v>#REF!</v>
      </c>
      <c r="V219" s="307" t="e">
        <f>+#REF!</f>
        <v>#REF!</v>
      </c>
      <c r="W219" s="307" t="e">
        <f>+#REF!</f>
        <v>#REF!</v>
      </c>
      <c r="X219" s="307" t="e">
        <f t="shared" si="67"/>
        <v>#REF!</v>
      </c>
      <c r="Y219" s="307" t="e">
        <f>+#REF!</f>
        <v>#REF!</v>
      </c>
      <c r="Z219" s="307" t="e">
        <f>+#REF!</f>
        <v>#REF!</v>
      </c>
      <c r="AA219" s="307" t="e">
        <f>+#REF!</f>
        <v>#REF!</v>
      </c>
      <c r="AB219" s="307" t="e">
        <f>+#REF!</f>
        <v>#REF!</v>
      </c>
      <c r="AC219" s="307" t="e">
        <f t="shared" si="43"/>
        <v>#REF!</v>
      </c>
      <c r="AD219" s="307" t="e">
        <f>+#REF!</f>
        <v>#REF!</v>
      </c>
      <c r="AE219" s="307" t="e">
        <f>+#REF!</f>
        <v>#REF!</v>
      </c>
      <c r="AF219" s="307" t="e">
        <f>+#REF!</f>
        <v>#REF!</v>
      </c>
      <c r="AG219" s="307" t="e">
        <f>+#REF!</f>
        <v>#REF!</v>
      </c>
      <c r="AH219" s="307" t="e">
        <f>+#REF!</f>
        <v>#REF!</v>
      </c>
      <c r="AI219" s="307"/>
      <c r="AJ219" s="307"/>
      <c r="AK219" s="307"/>
      <c r="AL219" s="307"/>
      <c r="AM219" s="307"/>
      <c r="AN219" s="307"/>
      <c r="AO219" s="307"/>
      <c r="AP219" s="265"/>
      <c r="AQ219" s="259" t="e">
        <f t="shared" si="63"/>
        <v>#REF!</v>
      </c>
      <c r="AR219" s="248" t="e">
        <f>+AQ219-#REF!</f>
        <v>#REF!</v>
      </c>
    </row>
    <row r="220" spans="1:44" ht="30.75" customHeight="1">
      <c r="A220" s="269">
        <f t="shared" ref="A220" si="81">+A219+1</f>
        <v>99</v>
      </c>
      <c r="B220" s="269">
        <f t="shared" si="46"/>
        <v>99</v>
      </c>
      <c r="C220" s="275" t="s">
        <v>939</v>
      </c>
      <c r="D220" s="307" t="e">
        <f t="shared" si="65"/>
        <v>#REF!</v>
      </c>
      <c r="E220" s="307" t="e">
        <f>+#REF!</f>
        <v>#REF!</v>
      </c>
      <c r="F220" s="307" t="e">
        <f>+#REF!</f>
        <v>#REF!</v>
      </c>
      <c r="G220" s="307" t="e">
        <f t="shared" si="42"/>
        <v>#REF!</v>
      </c>
      <c r="H220" s="307" t="e">
        <f>+#REF!</f>
        <v>#REF!</v>
      </c>
      <c r="I220" s="307" t="e">
        <f>+#REF!</f>
        <v>#REF!</v>
      </c>
      <c r="J220" s="307" t="e">
        <f>+#REF!</f>
        <v>#REF!</v>
      </c>
      <c r="K220" s="307" t="e">
        <f>+#REF!</f>
        <v>#REF!</v>
      </c>
      <c r="L220" s="307" t="e">
        <f>+#REF!</f>
        <v>#REF!</v>
      </c>
      <c r="M220" s="307" t="e">
        <f>+#REF!</f>
        <v>#REF!</v>
      </c>
      <c r="N220" s="307" t="e">
        <f>+#REF!</f>
        <v>#REF!</v>
      </c>
      <c r="O220" s="307" t="e">
        <f>+#REF!</f>
        <v>#REF!</v>
      </c>
      <c r="P220" s="307" t="e">
        <f>+#REF!</f>
        <v>#REF!</v>
      </c>
      <c r="Q220" s="307" t="e">
        <f>+#REF!</f>
        <v>#REF!</v>
      </c>
      <c r="R220" s="307" t="e">
        <f>+#REF!</f>
        <v>#REF!</v>
      </c>
      <c r="S220" s="307" t="e">
        <f>+#REF!</f>
        <v>#REF!</v>
      </c>
      <c r="T220" s="307" t="e">
        <f>+#REF!</f>
        <v>#REF!</v>
      </c>
      <c r="U220" s="307" t="e">
        <f>+#REF!</f>
        <v>#REF!</v>
      </c>
      <c r="V220" s="307" t="e">
        <f>+#REF!</f>
        <v>#REF!</v>
      </c>
      <c r="W220" s="307" t="e">
        <f>+#REF!</f>
        <v>#REF!</v>
      </c>
      <c r="X220" s="307" t="e">
        <f t="shared" si="67"/>
        <v>#REF!</v>
      </c>
      <c r="Y220" s="307" t="e">
        <f>+#REF!</f>
        <v>#REF!</v>
      </c>
      <c r="Z220" s="307" t="e">
        <f>+#REF!</f>
        <v>#REF!</v>
      </c>
      <c r="AA220" s="307" t="e">
        <f>+#REF!</f>
        <v>#REF!</v>
      </c>
      <c r="AB220" s="307" t="e">
        <f>+#REF!</f>
        <v>#REF!</v>
      </c>
      <c r="AC220" s="307" t="e">
        <f t="shared" si="43"/>
        <v>#REF!</v>
      </c>
      <c r="AD220" s="307" t="e">
        <f>+#REF!</f>
        <v>#REF!</v>
      </c>
      <c r="AE220" s="307" t="e">
        <f>+#REF!</f>
        <v>#REF!</v>
      </c>
      <c r="AF220" s="307" t="e">
        <f>+#REF!</f>
        <v>#REF!</v>
      </c>
      <c r="AG220" s="307" t="e">
        <f>+#REF!</f>
        <v>#REF!</v>
      </c>
      <c r="AH220" s="307" t="e">
        <f>+#REF!</f>
        <v>#REF!</v>
      </c>
      <c r="AI220" s="307"/>
      <c r="AJ220" s="307"/>
      <c r="AK220" s="307"/>
      <c r="AL220" s="307"/>
      <c r="AM220" s="307"/>
      <c r="AN220" s="307"/>
      <c r="AO220" s="307"/>
      <c r="AP220" s="265"/>
      <c r="AQ220" s="259" t="e">
        <f t="shared" si="63"/>
        <v>#REF!</v>
      </c>
      <c r="AR220" s="248" t="e">
        <f>+AQ220-#REF!</f>
        <v>#REF!</v>
      </c>
    </row>
    <row r="221" spans="1:44" ht="30.75" customHeight="1">
      <c r="A221" s="269">
        <f t="shared" ref="A221" si="82">+A220+1</f>
        <v>100</v>
      </c>
      <c r="B221" s="269">
        <f t="shared" si="46"/>
        <v>100</v>
      </c>
      <c r="C221" s="275" t="s">
        <v>940</v>
      </c>
      <c r="D221" s="307" t="e">
        <f t="shared" si="65"/>
        <v>#REF!</v>
      </c>
      <c r="E221" s="307" t="e">
        <f>+#REF!</f>
        <v>#REF!</v>
      </c>
      <c r="F221" s="307" t="e">
        <f>+#REF!</f>
        <v>#REF!</v>
      </c>
      <c r="G221" s="307" t="e">
        <f t="shared" si="42"/>
        <v>#REF!</v>
      </c>
      <c r="H221" s="307" t="e">
        <f>+#REF!</f>
        <v>#REF!</v>
      </c>
      <c r="I221" s="307" t="e">
        <f>+#REF!</f>
        <v>#REF!</v>
      </c>
      <c r="J221" s="307" t="e">
        <f>+#REF!</f>
        <v>#REF!</v>
      </c>
      <c r="K221" s="307" t="e">
        <f>+#REF!</f>
        <v>#REF!</v>
      </c>
      <c r="L221" s="307" t="e">
        <f>+#REF!</f>
        <v>#REF!</v>
      </c>
      <c r="M221" s="307" t="e">
        <f>+#REF!</f>
        <v>#REF!</v>
      </c>
      <c r="N221" s="307" t="e">
        <f>+#REF!</f>
        <v>#REF!</v>
      </c>
      <c r="O221" s="307" t="e">
        <f>+#REF!</f>
        <v>#REF!</v>
      </c>
      <c r="P221" s="307" t="e">
        <f>+#REF!</f>
        <v>#REF!</v>
      </c>
      <c r="Q221" s="307" t="e">
        <f>+#REF!</f>
        <v>#REF!</v>
      </c>
      <c r="R221" s="307" t="e">
        <f>+#REF!</f>
        <v>#REF!</v>
      </c>
      <c r="S221" s="307" t="e">
        <f>+#REF!</f>
        <v>#REF!</v>
      </c>
      <c r="T221" s="307" t="e">
        <f>+#REF!</f>
        <v>#REF!</v>
      </c>
      <c r="U221" s="307" t="e">
        <f>+#REF!</f>
        <v>#REF!</v>
      </c>
      <c r="V221" s="307" t="e">
        <f>+#REF!</f>
        <v>#REF!</v>
      </c>
      <c r="W221" s="307" t="e">
        <f>+#REF!</f>
        <v>#REF!</v>
      </c>
      <c r="X221" s="307" t="e">
        <f t="shared" si="67"/>
        <v>#REF!</v>
      </c>
      <c r="Y221" s="307" t="e">
        <f>+#REF!</f>
        <v>#REF!</v>
      </c>
      <c r="Z221" s="307" t="e">
        <f>+#REF!</f>
        <v>#REF!</v>
      </c>
      <c r="AA221" s="307" t="e">
        <f>+#REF!</f>
        <v>#REF!</v>
      </c>
      <c r="AB221" s="307" t="e">
        <f>+#REF!</f>
        <v>#REF!</v>
      </c>
      <c r="AC221" s="307" t="e">
        <f t="shared" si="43"/>
        <v>#REF!</v>
      </c>
      <c r="AD221" s="307" t="e">
        <f>+#REF!</f>
        <v>#REF!</v>
      </c>
      <c r="AE221" s="307" t="e">
        <f>+#REF!</f>
        <v>#REF!</v>
      </c>
      <c r="AF221" s="307" t="e">
        <f>+#REF!</f>
        <v>#REF!</v>
      </c>
      <c r="AG221" s="307" t="e">
        <f>+#REF!</f>
        <v>#REF!</v>
      </c>
      <c r="AH221" s="307" t="e">
        <f>+#REF!</f>
        <v>#REF!</v>
      </c>
      <c r="AI221" s="307"/>
      <c r="AJ221" s="307"/>
      <c r="AK221" s="307"/>
      <c r="AL221" s="307"/>
      <c r="AM221" s="307"/>
      <c r="AN221" s="307"/>
      <c r="AO221" s="307"/>
      <c r="AP221" s="265"/>
      <c r="AQ221" s="259" t="e">
        <f t="shared" si="63"/>
        <v>#REF!</v>
      </c>
      <c r="AR221" s="248" t="e">
        <f>+AQ221-#REF!</f>
        <v>#REF!</v>
      </c>
    </row>
    <row r="222" spans="1:44" ht="30.75" customHeight="1">
      <c r="A222" s="269">
        <f t="shared" ref="A222" si="83">+A221+1</f>
        <v>101</v>
      </c>
      <c r="B222" s="269">
        <f t="shared" si="46"/>
        <v>101</v>
      </c>
      <c r="C222" s="275" t="s">
        <v>941</v>
      </c>
      <c r="D222" s="307" t="e">
        <f t="shared" si="65"/>
        <v>#REF!</v>
      </c>
      <c r="E222" s="307" t="e">
        <f>+#REF!</f>
        <v>#REF!</v>
      </c>
      <c r="F222" s="307" t="e">
        <f>+#REF!</f>
        <v>#REF!</v>
      </c>
      <c r="G222" s="307" t="e">
        <f t="shared" si="42"/>
        <v>#REF!</v>
      </c>
      <c r="H222" s="307" t="e">
        <f>+#REF!</f>
        <v>#REF!</v>
      </c>
      <c r="I222" s="307" t="e">
        <f>+#REF!</f>
        <v>#REF!</v>
      </c>
      <c r="J222" s="307" t="e">
        <f>+#REF!</f>
        <v>#REF!</v>
      </c>
      <c r="K222" s="307" t="e">
        <f>+#REF!</f>
        <v>#REF!</v>
      </c>
      <c r="L222" s="307" t="e">
        <f>+#REF!</f>
        <v>#REF!</v>
      </c>
      <c r="M222" s="307" t="e">
        <f>+#REF!</f>
        <v>#REF!</v>
      </c>
      <c r="N222" s="307" t="e">
        <f>+#REF!</f>
        <v>#REF!</v>
      </c>
      <c r="O222" s="307" t="e">
        <f>+#REF!</f>
        <v>#REF!</v>
      </c>
      <c r="P222" s="307" t="e">
        <f>+#REF!</f>
        <v>#REF!</v>
      </c>
      <c r="Q222" s="307" t="e">
        <f>+#REF!</f>
        <v>#REF!</v>
      </c>
      <c r="R222" s="307" t="e">
        <f>+#REF!</f>
        <v>#REF!</v>
      </c>
      <c r="S222" s="307" t="e">
        <f>+#REF!</f>
        <v>#REF!</v>
      </c>
      <c r="T222" s="307" t="e">
        <f>+#REF!</f>
        <v>#REF!</v>
      </c>
      <c r="U222" s="307" t="e">
        <f>+#REF!</f>
        <v>#REF!</v>
      </c>
      <c r="V222" s="307" t="e">
        <f>+#REF!</f>
        <v>#REF!</v>
      </c>
      <c r="W222" s="307" t="e">
        <f>+#REF!</f>
        <v>#REF!</v>
      </c>
      <c r="X222" s="307" t="e">
        <f t="shared" si="67"/>
        <v>#REF!</v>
      </c>
      <c r="Y222" s="307" t="e">
        <f>+#REF!</f>
        <v>#REF!</v>
      </c>
      <c r="Z222" s="307" t="e">
        <f>+#REF!</f>
        <v>#REF!</v>
      </c>
      <c r="AA222" s="307" t="e">
        <f>+#REF!</f>
        <v>#REF!</v>
      </c>
      <c r="AB222" s="307" t="e">
        <f>+#REF!</f>
        <v>#REF!</v>
      </c>
      <c r="AC222" s="307" t="e">
        <f t="shared" si="43"/>
        <v>#REF!</v>
      </c>
      <c r="AD222" s="307" t="e">
        <f>+#REF!</f>
        <v>#REF!</v>
      </c>
      <c r="AE222" s="307" t="e">
        <f>+#REF!</f>
        <v>#REF!</v>
      </c>
      <c r="AF222" s="307" t="e">
        <f>+#REF!</f>
        <v>#REF!</v>
      </c>
      <c r="AG222" s="307" t="e">
        <f>+#REF!</f>
        <v>#REF!</v>
      </c>
      <c r="AH222" s="307" t="e">
        <f>+#REF!</f>
        <v>#REF!</v>
      </c>
      <c r="AI222" s="307"/>
      <c r="AJ222" s="307"/>
      <c r="AK222" s="307"/>
      <c r="AL222" s="307"/>
      <c r="AM222" s="307"/>
      <c r="AN222" s="307"/>
      <c r="AO222" s="307"/>
      <c r="AP222" s="265"/>
      <c r="AQ222" s="259" t="e">
        <f t="shared" si="63"/>
        <v>#REF!</v>
      </c>
      <c r="AR222" s="248" t="e">
        <f>+AQ222-#REF!</f>
        <v>#REF!</v>
      </c>
    </row>
    <row r="223" spans="1:44" ht="30.75" customHeight="1">
      <c r="A223" s="269">
        <f t="shared" ref="A223" si="84">+A222+1</f>
        <v>102</v>
      </c>
      <c r="B223" s="269">
        <f t="shared" si="46"/>
        <v>102</v>
      </c>
      <c r="C223" s="275" t="s">
        <v>942</v>
      </c>
      <c r="D223" s="307" t="e">
        <f t="shared" si="65"/>
        <v>#REF!</v>
      </c>
      <c r="E223" s="307" t="e">
        <f>+#REF!</f>
        <v>#REF!</v>
      </c>
      <c r="F223" s="307" t="e">
        <f>+#REF!</f>
        <v>#REF!</v>
      </c>
      <c r="G223" s="307" t="e">
        <f t="shared" si="42"/>
        <v>#REF!</v>
      </c>
      <c r="H223" s="307" t="e">
        <f>+#REF!</f>
        <v>#REF!</v>
      </c>
      <c r="I223" s="307" t="e">
        <f>+#REF!</f>
        <v>#REF!</v>
      </c>
      <c r="J223" s="307" t="e">
        <f>+#REF!</f>
        <v>#REF!</v>
      </c>
      <c r="K223" s="307" t="e">
        <f>+#REF!</f>
        <v>#REF!</v>
      </c>
      <c r="L223" s="307" t="e">
        <f>+#REF!</f>
        <v>#REF!</v>
      </c>
      <c r="M223" s="307" t="e">
        <f>+#REF!</f>
        <v>#REF!</v>
      </c>
      <c r="N223" s="307" t="e">
        <f>+#REF!</f>
        <v>#REF!</v>
      </c>
      <c r="O223" s="307" t="e">
        <f>+#REF!</f>
        <v>#REF!</v>
      </c>
      <c r="P223" s="307" t="e">
        <f>+#REF!</f>
        <v>#REF!</v>
      </c>
      <c r="Q223" s="307" t="e">
        <f>+#REF!</f>
        <v>#REF!</v>
      </c>
      <c r="R223" s="307" t="e">
        <f>+#REF!</f>
        <v>#REF!</v>
      </c>
      <c r="S223" s="307" t="e">
        <f>+#REF!</f>
        <v>#REF!</v>
      </c>
      <c r="T223" s="307" t="e">
        <f>+#REF!</f>
        <v>#REF!</v>
      </c>
      <c r="U223" s="307" t="e">
        <f>+#REF!</f>
        <v>#REF!</v>
      </c>
      <c r="V223" s="307" t="e">
        <f>+#REF!</f>
        <v>#REF!</v>
      </c>
      <c r="W223" s="307" t="e">
        <f>+#REF!</f>
        <v>#REF!</v>
      </c>
      <c r="X223" s="307" t="e">
        <f t="shared" si="67"/>
        <v>#REF!</v>
      </c>
      <c r="Y223" s="307" t="e">
        <f>+#REF!</f>
        <v>#REF!</v>
      </c>
      <c r="Z223" s="307" t="e">
        <f>+#REF!</f>
        <v>#REF!</v>
      </c>
      <c r="AA223" s="307" t="e">
        <f>+#REF!</f>
        <v>#REF!</v>
      </c>
      <c r="AB223" s="307" t="e">
        <f>+#REF!</f>
        <v>#REF!</v>
      </c>
      <c r="AC223" s="307" t="e">
        <f t="shared" si="43"/>
        <v>#REF!</v>
      </c>
      <c r="AD223" s="307" t="e">
        <f>+#REF!</f>
        <v>#REF!</v>
      </c>
      <c r="AE223" s="307" t="e">
        <f>+#REF!</f>
        <v>#REF!</v>
      </c>
      <c r="AF223" s="307" t="e">
        <f>+#REF!</f>
        <v>#REF!</v>
      </c>
      <c r="AG223" s="307" t="e">
        <f>+#REF!</f>
        <v>#REF!</v>
      </c>
      <c r="AH223" s="307" t="e">
        <f>+#REF!</f>
        <v>#REF!</v>
      </c>
      <c r="AI223" s="307"/>
      <c r="AJ223" s="307"/>
      <c r="AK223" s="307"/>
      <c r="AL223" s="307"/>
      <c r="AM223" s="307"/>
      <c r="AN223" s="307"/>
      <c r="AO223" s="307"/>
      <c r="AP223" s="265"/>
      <c r="AQ223" s="259" t="e">
        <f t="shared" si="63"/>
        <v>#REF!</v>
      </c>
      <c r="AR223" s="248" t="e">
        <f>+AQ223-#REF!</f>
        <v>#REF!</v>
      </c>
    </row>
    <row r="224" spans="1:44" ht="30.75" customHeight="1">
      <c r="A224" s="269">
        <f t="shared" ref="A224" si="85">+A223+1</f>
        <v>103</v>
      </c>
      <c r="B224" s="269">
        <f t="shared" si="46"/>
        <v>103</v>
      </c>
      <c r="C224" s="275" t="s">
        <v>943</v>
      </c>
      <c r="D224" s="307" t="e">
        <f t="shared" si="65"/>
        <v>#REF!</v>
      </c>
      <c r="E224" s="307" t="e">
        <f>+#REF!</f>
        <v>#REF!</v>
      </c>
      <c r="F224" s="307" t="e">
        <f>+#REF!</f>
        <v>#REF!</v>
      </c>
      <c r="G224" s="307" t="e">
        <f t="shared" si="42"/>
        <v>#REF!</v>
      </c>
      <c r="H224" s="307" t="e">
        <f>+#REF!</f>
        <v>#REF!</v>
      </c>
      <c r="I224" s="307" t="e">
        <f>+#REF!</f>
        <v>#REF!</v>
      </c>
      <c r="J224" s="307" t="e">
        <f>+#REF!</f>
        <v>#REF!</v>
      </c>
      <c r="K224" s="307" t="e">
        <f>+#REF!</f>
        <v>#REF!</v>
      </c>
      <c r="L224" s="307" t="e">
        <f>+#REF!</f>
        <v>#REF!</v>
      </c>
      <c r="M224" s="307" t="e">
        <f>+#REF!</f>
        <v>#REF!</v>
      </c>
      <c r="N224" s="307" t="e">
        <f>+#REF!</f>
        <v>#REF!</v>
      </c>
      <c r="O224" s="307" t="e">
        <f>+#REF!</f>
        <v>#REF!</v>
      </c>
      <c r="P224" s="307" t="e">
        <f>+#REF!</f>
        <v>#REF!</v>
      </c>
      <c r="Q224" s="307" t="e">
        <f>+#REF!</f>
        <v>#REF!</v>
      </c>
      <c r="R224" s="307" t="e">
        <f>+#REF!</f>
        <v>#REF!</v>
      </c>
      <c r="S224" s="307" t="e">
        <f>+#REF!</f>
        <v>#REF!</v>
      </c>
      <c r="T224" s="307" t="e">
        <f>+#REF!</f>
        <v>#REF!</v>
      </c>
      <c r="U224" s="307" t="e">
        <f>+#REF!</f>
        <v>#REF!</v>
      </c>
      <c r="V224" s="307" t="e">
        <f>+#REF!</f>
        <v>#REF!</v>
      </c>
      <c r="W224" s="307" t="e">
        <f>+#REF!</f>
        <v>#REF!</v>
      </c>
      <c r="X224" s="307" t="e">
        <f t="shared" si="67"/>
        <v>#REF!</v>
      </c>
      <c r="Y224" s="307" t="e">
        <f>+#REF!</f>
        <v>#REF!</v>
      </c>
      <c r="Z224" s="307" t="e">
        <f>+#REF!</f>
        <v>#REF!</v>
      </c>
      <c r="AA224" s="307" t="e">
        <f>+#REF!</f>
        <v>#REF!</v>
      </c>
      <c r="AB224" s="307" t="e">
        <f>+#REF!</f>
        <v>#REF!</v>
      </c>
      <c r="AC224" s="307" t="e">
        <f t="shared" si="43"/>
        <v>#REF!</v>
      </c>
      <c r="AD224" s="307" t="e">
        <f>+#REF!</f>
        <v>#REF!</v>
      </c>
      <c r="AE224" s="307" t="e">
        <f>+#REF!</f>
        <v>#REF!</v>
      </c>
      <c r="AF224" s="307" t="e">
        <f>+#REF!</f>
        <v>#REF!</v>
      </c>
      <c r="AG224" s="307" t="e">
        <f>+#REF!</f>
        <v>#REF!</v>
      </c>
      <c r="AH224" s="307" t="e">
        <f>+#REF!</f>
        <v>#REF!</v>
      </c>
      <c r="AI224" s="307"/>
      <c r="AJ224" s="307"/>
      <c r="AK224" s="307"/>
      <c r="AL224" s="307"/>
      <c r="AM224" s="307"/>
      <c r="AN224" s="307"/>
      <c r="AO224" s="307"/>
      <c r="AP224" s="265"/>
      <c r="AQ224" s="259" t="e">
        <f t="shared" si="63"/>
        <v>#REF!</v>
      </c>
      <c r="AR224" s="248" t="e">
        <f>+AQ224-#REF!</f>
        <v>#REF!</v>
      </c>
    </row>
    <row r="225" spans="1:44" ht="30.75" customHeight="1">
      <c r="A225" s="269">
        <f t="shared" ref="A225" si="86">+A224+1</f>
        <v>104</v>
      </c>
      <c r="B225" s="269">
        <f t="shared" si="46"/>
        <v>104</v>
      </c>
      <c r="C225" s="275" t="s">
        <v>944</v>
      </c>
      <c r="D225" s="307" t="e">
        <f t="shared" si="65"/>
        <v>#REF!</v>
      </c>
      <c r="E225" s="307" t="e">
        <f>+#REF!</f>
        <v>#REF!</v>
      </c>
      <c r="F225" s="307" t="e">
        <f>+#REF!</f>
        <v>#REF!</v>
      </c>
      <c r="G225" s="307" t="e">
        <f t="shared" si="42"/>
        <v>#REF!</v>
      </c>
      <c r="H225" s="307" t="e">
        <f>+#REF!</f>
        <v>#REF!</v>
      </c>
      <c r="I225" s="307" t="e">
        <f>+#REF!</f>
        <v>#REF!</v>
      </c>
      <c r="J225" s="307" t="e">
        <f>+#REF!</f>
        <v>#REF!</v>
      </c>
      <c r="K225" s="307" t="e">
        <f>+#REF!</f>
        <v>#REF!</v>
      </c>
      <c r="L225" s="307" t="e">
        <f>+#REF!</f>
        <v>#REF!</v>
      </c>
      <c r="M225" s="307" t="e">
        <f>+#REF!</f>
        <v>#REF!</v>
      </c>
      <c r="N225" s="307" t="e">
        <f>+#REF!</f>
        <v>#REF!</v>
      </c>
      <c r="O225" s="307" t="e">
        <f>+#REF!</f>
        <v>#REF!</v>
      </c>
      <c r="P225" s="307" t="e">
        <f>+#REF!</f>
        <v>#REF!</v>
      </c>
      <c r="Q225" s="307" t="e">
        <f>+#REF!</f>
        <v>#REF!</v>
      </c>
      <c r="R225" s="307" t="e">
        <f>+#REF!</f>
        <v>#REF!</v>
      </c>
      <c r="S225" s="307" t="e">
        <f>+#REF!</f>
        <v>#REF!</v>
      </c>
      <c r="T225" s="307" t="e">
        <f>+#REF!</f>
        <v>#REF!</v>
      </c>
      <c r="U225" s="307" t="e">
        <f>+#REF!</f>
        <v>#REF!</v>
      </c>
      <c r="V225" s="307" t="e">
        <f>+#REF!</f>
        <v>#REF!</v>
      </c>
      <c r="W225" s="307" t="e">
        <f>+#REF!</f>
        <v>#REF!</v>
      </c>
      <c r="X225" s="307" t="e">
        <f t="shared" si="67"/>
        <v>#REF!</v>
      </c>
      <c r="Y225" s="307" t="e">
        <f>+#REF!</f>
        <v>#REF!</v>
      </c>
      <c r="Z225" s="307" t="e">
        <f>+#REF!</f>
        <v>#REF!</v>
      </c>
      <c r="AA225" s="307" t="e">
        <f>+#REF!</f>
        <v>#REF!</v>
      </c>
      <c r="AB225" s="307" t="e">
        <f>+#REF!</f>
        <v>#REF!</v>
      </c>
      <c r="AC225" s="307" t="e">
        <f t="shared" si="43"/>
        <v>#REF!</v>
      </c>
      <c r="AD225" s="307" t="e">
        <f>+#REF!</f>
        <v>#REF!</v>
      </c>
      <c r="AE225" s="307" t="e">
        <f>+#REF!</f>
        <v>#REF!</v>
      </c>
      <c r="AF225" s="307" t="e">
        <f>+#REF!</f>
        <v>#REF!</v>
      </c>
      <c r="AG225" s="307" t="e">
        <f>+#REF!</f>
        <v>#REF!</v>
      </c>
      <c r="AH225" s="307" t="e">
        <f>+#REF!</f>
        <v>#REF!</v>
      </c>
      <c r="AI225" s="307"/>
      <c r="AJ225" s="307"/>
      <c r="AK225" s="307"/>
      <c r="AL225" s="307"/>
      <c r="AM225" s="307"/>
      <c r="AN225" s="307"/>
      <c r="AO225" s="307"/>
      <c r="AP225" s="265"/>
      <c r="AQ225" s="259" t="e">
        <f t="shared" si="63"/>
        <v>#REF!</v>
      </c>
      <c r="AR225" s="248" t="e">
        <f>+AQ225-#REF!</f>
        <v>#REF!</v>
      </c>
    </row>
    <row r="226" spans="1:44" ht="30.75" customHeight="1">
      <c r="A226" s="269">
        <f t="shared" ref="A226" si="87">+A225+1</f>
        <v>105</v>
      </c>
      <c r="B226" s="269">
        <f t="shared" si="46"/>
        <v>105</v>
      </c>
      <c r="C226" s="275" t="s">
        <v>945</v>
      </c>
      <c r="D226" s="307" t="e">
        <f t="shared" si="65"/>
        <v>#REF!</v>
      </c>
      <c r="E226" s="307" t="e">
        <f>+#REF!</f>
        <v>#REF!</v>
      </c>
      <c r="F226" s="307" t="e">
        <f>+#REF!</f>
        <v>#REF!</v>
      </c>
      <c r="G226" s="307" t="e">
        <f t="shared" si="42"/>
        <v>#REF!</v>
      </c>
      <c r="H226" s="307" t="e">
        <f>+#REF!</f>
        <v>#REF!</v>
      </c>
      <c r="I226" s="307" t="e">
        <f>+#REF!</f>
        <v>#REF!</v>
      </c>
      <c r="J226" s="307" t="e">
        <f>+#REF!</f>
        <v>#REF!</v>
      </c>
      <c r="K226" s="307" t="e">
        <f>+#REF!</f>
        <v>#REF!</v>
      </c>
      <c r="L226" s="307" t="e">
        <f>+#REF!</f>
        <v>#REF!</v>
      </c>
      <c r="M226" s="307" t="e">
        <f>+#REF!</f>
        <v>#REF!</v>
      </c>
      <c r="N226" s="307" t="e">
        <f>+#REF!</f>
        <v>#REF!</v>
      </c>
      <c r="O226" s="307" t="e">
        <f>+#REF!</f>
        <v>#REF!</v>
      </c>
      <c r="P226" s="307" t="e">
        <f>+#REF!</f>
        <v>#REF!</v>
      </c>
      <c r="Q226" s="307" t="e">
        <f>+#REF!</f>
        <v>#REF!</v>
      </c>
      <c r="R226" s="307" t="e">
        <f>+#REF!</f>
        <v>#REF!</v>
      </c>
      <c r="S226" s="307" t="e">
        <f>+#REF!</f>
        <v>#REF!</v>
      </c>
      <c r="T226" s="307" t="e">
        <f>+#REF!</f>
        <v>#REF!</v>
      </c>
      <c r="U226" s="307" t="e">
        <f>+#REF!</f>
        <v>#REF!</v>
      </c>
      <c r="V226" s="307" t="e">
        <f>+#REF!</f>
        <v>#REF!</v>
      </c>
      <c r="W226" s="307" t="e">
        <f>+#REF!</f>
        <v>#REF!</v>
      </c>
      <c r="X226" s="307" t="e">
        <f t="shared" si="67"/>
        <v>#REF!</v>
      </c>
      <c r="Y226" s="307" t="e">
        <f>+#REF!</f>
        <v>#REF!</v>
      </c>
      <c r="Z226" s="307" t="e">
        <f>+#REF!</f>
        <v>#REF!</v>
      </c>
      <c r="AA226" s="307" t="e">
        <f>+#REF!</f>
        <v>#REF!</v>
      </c>
      <c r="AB226" s="307" t="e">
        <f>+#REF!</f>
        <v>#REF!</v>
      </c>
      <c r="AC226" s="307" t="e">
        <f t="shared" si="43"/>
        <v>#REF!</v>
      </c>
      <c r="AD226" s="307" t="e">
        <f>+#REF!</f>
        <v>#REF!</v>
      </c>
      <c r="AE226" s="307" t="e">
        <f>+#REF!</f>
        <v>#REF!</v>
      </c>
      <c r="AF226" s="307" t="e">
        <f>+#REF!</f>
        <v>#REF!</v>
      </c>
      <c r="AG226" s="307" t="e">
        <f>+#REF!</f>
        <v>#REF!</v>
      </c>
      <c r="AH226" s="307" t="e">
        <f>+#REF!</f>
        <v>#REF!</v>
      </c>
      <c r="AI226" s="307"/>
      <c r="AJ226" s="307"/>
      <c r="AK226" s="307"/>
      <c r="AL226" s="307"/>
      <c r="AM226" s="307"/>
      <c r="AN226" s="307"/>
      <c r="AO226" s="307"/>
      <c r="AP226" s="265"/>
      <c r="AQ226" s="259" t="e">
        <f t="shared" si="63"/>
        <v>#REF!</v>
      </c>
      <c r="AR226" s="248" t="e">
        <f>+AQ226-#REF!</f>
        <v>#REF!</v>
      </c>
    </row>
    <row r="227" spans="1:44" ht="30.75" customHeight="1">
      <c r="A227" s="269">
        <f t="shared" ref="A227" si="88">+A226+1</f>
        <v>106</v>
      </c>
      <c r="B227" s="269">
        <f t="shared" si="46"/>
        <v>106</v>
      </c>
      <c r="C227" s="275" t="s">
        <v>946</v>
      </c>
      <c r="D227" s="307" t="e">
        <f t="shared" si="65"/>
        <v>#REF!</v>
      </c>
      <c r="E227" s="307" t="e">
        <f>+#REF!</f>
        <v>#REF!</v>
      </c>
      <c r="F227" s="307" t="e">
        <f>+#REF!</f>
        <v>#REF!</v>
      </c>
      <c r="G227" s="307" t="e">
        <f t="shared" si="42"/>
        <v>#REF!</v>
      </c>
      <c r="H227" s="307" t="e">
        <f>+#REF!</f>
        <v>#REF!</v>
      </c>
      <c r="I227" s="307" t="e">
        <f>+#REF!</f>
        <v>#REF!</v>
      </c>
      <c r="J227" s="307" t="e">
        <f>+#REF!</f>
        <v>#REF!</v>
      </c>
      <c r="K227" s="307" t="e">
        <f>+#REF!</f>
        <v>#REF!</v>
      </c>
      <c r="L227" s="307" t="e">
        <f>+#REF!</f>
        <v>#REF!</v>
      </c>
      <c r="M227" s="307" t="e">
        <f>+#REF!</f>
        <v>#REF!</v>
      </c>
      <c r="N227" s="307" t="e">
        <f>+#REF!</f>
        <v>#REF!</v>
      </c>
      <c r="O227" s="307" t="e">
        <f>+#REF!</f>
        <v>#REF!</v>
      </c>
      <c r="P227" s="307" t="e">
        <f>+#REF!</f>
        <v>#REF!</v>
      </c>
      <c r="Q227" s="307" t="e">
        <f>+#REF!</f>
        <v>#REF!</v>
      </c>
      <c r="R227" s="307" t="e">
        <f>+#REF!</f>
        <v>#REF!</v>
      </c>
      <c r="S227" s="307" t="e">
        <f>+#REF!</f>
        <v>#REF!</v>
      </c>
      <c r="T227" s="307" t="e">
        <f>+#REF!</f>
        <v>#REF!</v>
      </c>
      <c r="U227" s="307" t="e">
        <f>+#REF!</f>
        <v>#REF!</v>
      </c>
      <c r="V227" s="307" t="e">
        <f>+#REF!</f>
        <v>#REF!</v>
      </c>
      <c r="W227" s="307" t="e">
        <f>+#REF!</f>
        <v>#REF!</v>
      </c>
      <c r="X227" s="307" t="e">
        <f t="shared" si="67"/>
        <v>#REF!</v>
      </c>
      <c r="Y227" s="307" t="e">
        <f>+#REF!</f>
        <v>#REF!</v>
      </c>
      <c r="Z227" s="307" t="e">
        <f>+#REF!</f>
        <v>#REF!</v>
      </c>
      <c r="AA227" s="307" t="e">
        <f>+#REF!</f>
        <v>#REF!</v>
      </c>
      <c r="AB227" s="307" t="e">
        <f>+#REF!</f>
        <v>#REF!</v>
      </c>
      <c r="AC227" s="307" t="e">
        <f t="shared" si="43"/>
        <v>#REF!</v>
      </c>
      <c r="AD227" s="307" t="e">
        <f>+#REF!</f>
        <v>#REF!</v>
      </c>
      <c r="AE227" s="307" t="e">
        <f>+#REF!</f>
        <v>#REF!</v>
      </c>
      <c r="AF227" s="307" t="e">
        <f>+#REF!</f>
        <v>#REF!</v>
      </c>
      <c r="AG227" s="307" t="e">
        <f>+#REF!</f>
        <v>#REF!</v>
      </c>
      <c r="AH227" s="307" t="e">
        <f>+#REF!</f>
        <v>#REF!</v>
      </c>
      <c r="AI227" s="307"/>
      <c r="AJ227" s="307"/>
      <c r="AK227" s="307"/>
      <c r="AL227" s="307"/>
      <c r="AM227" s="307"/>
      <c r="AN227" s="307"/>
      <c r="AO227" s="307"/>
      <c r="AP227" s="265"/>
      <c r="AQ227" s="259" t="e">
        <f t="shared" si="63"/>
        <v>#REF!</v>
      </c>
      <c r="AR227" s="248" t="e">
        <f>+AQ227-#REF!</f>
        <v>#REF!</v>
      </c>
    </row>
    <row r="228" spans="1:44" ht="30.75" customHeight="1">
      <c r="A228" s="269">
        <f t="shared" ref="A228" si="89">+A227+1</f>
        <v>107</v>
      </c>
      <c r="B228" s="269">
        <f t="shared" si="46"/>
        <v>107</v>
      </c>
      <c r="C228" s="275" t="s">
        <v>947</v>
      </c>
      <c r="D228" s="307" t="e">
        <f t="shared" si="65"/>
        <v>#REF!</v>
      </c>
      <c r="E228" s="307" t="e">
        <f>+#REF!</f>
        <v>#REF!</v>
      </c>
      <c r="F228" s="307" t="e">
        <f>+#REF!</f>
        <v>#REF!</v>
      </c>
      <c r="G228" s="307" t="e">
        <f t="shared" si="42"/>
        <v>#REF!</v>
      </c>
      <c r="H228" s="307" t="e">
        <f>+#REF!</f>
        <v>#REF!</v>
      </c>
      <c r="I228" s="307" t="e">
        <f>+#REF!</f>
        <v>#REF!</v>
      </c>
      <c r="J228" s="307" t="e">
        <f>+#REF!</f>
        <v>#REF!</v>
      </c>
      <c r="K228" s="307" t="e">
        <f>+#REF!</f>
        <v>#REF!</v>
      </c>
      <c r="L228" s="307" t="e">
        <f>+#REF!</f>
        <v>#REF!</v>
      </c>
      <c r="M228" s="307" t="e">
        <f>+#REF!</f>
        <v>#REF!</v>
      </c>
      <c r="N228" s="307" t="e">
        <f>+#REF!</f>
        <v>#REF!</v>
      </c>
      <c r="O228" s="307" t="e">
        <f>+#REF!</f>
        <v>#REF!</v>
      </c>
      <c r="P228" s="307" t="e">
        <f>+#REF!</f>
        <v>#REF!</v>
      </c>
      <c r="Q228" s="307" t="e">
        <f>+#REF!</f>
        <v>#REF!</v>
      </c>
      <c r="R228" s="307" t="e">
        <f>+#REF!</f>
        <v>#REF!</v>
      </c>
      <c r="S228" s="307" t="e">
        <f>+#REF!</f>
        <v>#REF!</v>
      </c>
      <c r="T228" s="307" t="e">
        <f>+#REF!</f>
        <v>#REF!</v>
      </c>
      <c r="U228" s="307" t="e">
        <f>+#REF!</f>
        <v>#REF!</v>
      </c>
      <c r="V228" s="307" t="e">
        <f>+#REF!</f>
        <v>#REF!</v>
      </c>
      <c r="W228" s="307" t="e">
        <f>+#REF!</f>
        <v>#REF!</v>
      </c>
      <c r="X228" s="307" t="e">
        <f t="shared" si="67"/>
        <v>#REF!</v>
      </c>
      <c r="Y228" s="307" t="e">
        <f>+#REF!</f>
        <v>#REF!</v>
      </c>
      <c r="Z228" s="307" t="e">
        <f>+#REF!</f>
        <v>#REF!</v>
      </c>
      <c r="AA228" s="307" t="e">
        <f>+#REF!</f>
        <v>#REF!</v>
      </c>
      <c r="AB228" s="307" t="e">
        <f>+#REF!</f>
        <v>#REF!</v>
      </c>
      <c r="AC228" s="307" t="e">
        <f t="shared" si="43"/>
        <v>#REF!</v>
      </c>
      <c r="AD228" s="307" t="e">
        <f>+#REF!</f>
        <v>#REF!</v>
      </c>
      <c r="AE228" s="307" t="e">
        <f>+#REF!</f>
        <v>#REF!</v>
      </c>
      <c r="AF228" s="307" t="e">
        <f>+#REF!</f>
        <v>#REF!</v>
      </c>
      <c r="AG228" s="307" t="e">
        <f>+#REF!</f>
        <v>#REF!</v>
      </c>
      <c r="AH228" s="307" t="e">
        <f>+#REF!</f>
        <v>#REF!</v>
      </c>
      <c r="AI228" s="307"/>
      <c r="AJ228" s="307"/>
      <c r="AK228" s="307"/>
      <c r="AL228" s="307"/>
      <c r="AM228" s="307"/>
      <c r="AN228" s="307"/>
      <c r="AO228" s="307"/>
      <c r="AP228" s="265"/>
      <c r="AQ228" s="259" t="e">
        <f t="shared" si="63"/>
        <v>#REF!</v>
      </c>
      <c r="AR228" s="248" t="e">
        <f>+AQ228-#REF!</f>
        <v>#REF!</v>
      </c>
    </row>
    <row r="229" spans="1:44" ht="30.75" customHeight="1">
      <c r="A229" s="269">
        <f t="shared" ref="A229" si="90">+A228+1</f>
        <v>108</v>
      </c>
      <c r="B229" s="269">
        <f t="shared" si="46"/>
        <v>108</v>
      </c>
      <c r="C229" s="275" t="s">
        <v>948</v>
      </c>
      <c r="D229" s="307" t="e">
        <f t="shared" si="65"/>
        <v>#REF!</v>
      </c>
      <c r="E229" s="307" t="e">
        <f>+#REF!</f>
        <v>#REF!</v>
      </c>
      <c r="F229" s="307" t="e">
        <f>+#REF!</f>
        <v>#REF!</v>
      </c>
      <c r="G229" s="307" t="e">
        <f t="shared" si="42"/>
        <v>#REF!</v>
      </c>
      <c r="H229" s="307" t="e">
        <f>+#REF!</f>
        <v>#REF!</v>
      </c>
      <c r="I229" s="307" t="e">
        <f>+#REF!</f>
        <v>#REF!</v>
      </c>
      <c r="J229" s="307" t="e">
        <f>+#REF!</f>
        <v>#REF!</v>
      </c>
      <c r="K229" s="307" t="e">
        <f>+#REF!</f>
        <v>#REF!</v>
      </c>
      <c r="L229" s="307" t="e">
        <f>+#REF!</f>
        <v>#REF!</v>
      </c>
      <c r="M229" s="307" t="e">
        <f>+#REF!</f>
        <v>#REF!</v>
      </c>
      <c r="N229" s="307" t="e">
        <f>+#REF!</f>
        <v>#REF!</v>
      </c>
      <c r="O229" s="307" t="e">
        <f>+#REF!</f>
        <v>#REF!</v>
      </c>
      <c r="P229" s="307" t="e">
        <f>+#REF!</f>
        <v>#REF!</v>
      </c>
      <c r="Q229" s="307" t="e">
        <f>+#REF!</f>
        <v>#REF!</v>
      </c>
      <c r="R229" s="307" t="e">
        <f>+#REF!</f>
        <v>#REF!</v>
      </c>
      <c r="S229" s="307" t="e">
        <f>+#REF!</f>
        <v>#REF!</v>
      </c>
      <c r="T229" s="307" t="e">
        <f>+#REF!</f>
        <v>#REF!</v>
      </c>
      <c r="U229" s="307" t="e">
        <f>+#REF!</f>
        <v>#REF!</v>
      </c>
      <c r="V229" s="307" t="e">
        <f>+#REF!</f>
        <v>#REF!</v>
      </c>
      <c r="W229" s="307" t="e">
        <f>+#REF!</f>
        <v>#REF!</v>
      </c>
      <c r="X229" s="307" t="e">
        <f t="shared" si="67"/>
        <v>#REF!</v>
      </c>
      <c r="Y229" s="307" t="e">
        <f>+#REF!</f>
        <v>#REF!</v>
      </c>
      <c r="Z229" s="307" t="e">
        <f>+#REF!</f>
        <v>#REF!</v>
      </c>
      <c r="AA229" s="307" t="e">
        <f>+#REF!</f>
        <v>#REF!</v>
      </c>
      <c r="AB229" s="307" t="e">
        <f>+#REF!</f>
        <v>#REF!</v>
      </c>
      <c r="AC229" s="307" t="e">
        <f t="shared" si="43"/>
        <v>#REF!</v>
      </c>
      <c r="AD229" s="307" t="e">
        <f>+#REF!</f>
        <v>#REF!</v>
      </c>
      <c r="AE229" s="307" t="e">
        <f>+#REF!</f>
        <v>#REF!</v>
      </c>
      <c r="AF229" s="307" t="e">
        <f>+#REF!</f>
        <v>#REF!</v>
      </c>
      <c r="AG229" s="307" t="e">
        <f>+#REF!</f>
        <v>#REF!</v>
      </c>
      <c r="AH229" s="307" t="e">
        <f>+#REF!</f>
        <v>#REF!</v>
      </c>
      <c r="AI229" s="307"/>
      <c r="AJ229" s="307"/>
      <c r="AK229" s="307"/>
      <c r="AL229" s="307"/>
      <c r="AM229" s="307"/>
      <c r="AN229" s="307"/>
      <c r="AO229" s="307"/>
      <c r="AP229" s="265"/>
      <c r="AQ229" s="259" t="e">
        <f t="shared" si="63"/>
        <v>#REF!</v>
      </c>
      <c r="AR229" s="248" t="e">
        <f>+AQ229-#REF!</f>
        <v>#REF!</v>
      </c>
    </row>
    <row r="230" spans="1:44" ht="30.75" customHeight="1">
      <c r="A230" s="269">
        <f t="shared" ref="A230" si="91">+A229+1</f>
        <v>109</v>
      </c>
      <c r="B230" s="269">
        <f t="shared" si="46"/>
        <v>109</v>
      </c>
      <c r="C230" s="275" t="s">
        <v>949</v>
      </c>
      <c r="D230" s="307" t="e">
        <f t="shared" si="65"/>
        <v>#REF!</v>
      </c>
      <c r="E230" s="307" t="e">
        <f>+#REF!</f>
        <v>#REF!</v>
      </c>
      <c r="F230" s="307" t="e">
        <f>+#REF!</f>
        <v>#REF!</v>
      </c>
      <c r="G230" s="307" t="e">
        <f t="shared" si="42"/>
        <v>#REF!</v>
      </c>
      <c r="H230" s="307" t="e">
        <f>+#REF!</f>
        <v>#REF!</v>
      </c>
      <c r="I230" s="307" t="e">
        <f>+#REF!</f>
        <v>#REF!</v>
      </c>
      <c r="J230" s="307" t="e">
        <f>+#REF!</f>
        <v>#REF!</v>
      </c>
      <c r="K230" s="307" t="e">
        <f>+#REF!</f>
        <v>#REF!</v>
      </c>
      <c r="L230" s="307" t="e">
        <f>+#REF!</f>
        <v>#REF!</v>
      </c>
      <c r="M230" s="307" t="e">
        <f>+#REF!</f>
        <v>#REF!</v>
      </c>
      <c r="N230" s="307" t="e">
        <f>+#REF!</f>
        <v>#REF!</v>
      </c>
      <c r="O230" s="307" t="e">
        <f>+#REF!</f>
        <v>#REF!</v>
      </c>
      <c r="P230" s="307" t="e">
        <f>+#REF!</f>
        <v>#REF!</v>
      </c>
      <c r="Q230" s="307" t="e">
        <f>+#REF!</f>
        <v>#REF!</v>
      </c>
      <c r="R230" s="307" t="e">
        <f>+#REF!</f>
        <v>#REF!</v>
      </c>
      <c r="S230" s="307" t="e">
        <f>+#REF!</f>
        <v>#REF!</v>
      </c>
      <c r="T230" s="307" t="e">
        <f>+#REF!</f>
        <v>#REF!</v>
      </c>
      <c r="U230" s="307" t="e">
        <f>+#REF!</f>
        <v>#REF!</v>
      </c>
      <c r="V230" s="307" t="e">
        <f>+#REF!</f>
        <v>#REF!</v>
      </c>
      <c r="W230" s="307" t="e">
        <f>+#REF!</f>
        <v>#REF!</v>
      </c>
      <c r="X230" s="307" t="e">
        <f t="shared" si="67"/>
        <v>#REF!</v>
      </c>
      <c r="Y230" s="307" t="e">
        <f>+#REF!</f>
        <v>#REF!</v>
      </c>
      <c r="Z230" s="307" t="e">
        <f>+#REF!</f>
        <v>#REF!</v>
      </c>
      <c r="AA230" s="307" t="e">
        <f>+#REF!</f>
        <v>#REF!</v>
      </c>
      <c r="AB230" s="307" t="e">
        <f>+#REF!</f>
        <v>#REF!</v>
      </c>
      <c r="AC230" s="307" t="e">
        <f t="shared" si="43"/>
        <v>#REF!</v>
      </c>
      <c r="AD230" s="307" t="e">
        <f>+#REF!</f>
        <v>#REF!</v>
      </c>
      <c r="AE230" s="307" t="e">
        <f>+#REF!</f>
        <v>#REF!</v>
      </c>
      <c r="AF230" s="307" t="e">
        <f>+#REF!</f>
        <v>#REF!</v>
      </c>
      <c r="AG230" s="307" t="e">
        <f>+#REF!</f>
        <v>#REF!</v>
      </c>
      <c r="AH230" s="307" t="e">
        <f>+#REF!</f>
        <v>#REF!</v>
      </c>
      <c r="AI230" s="307"/>
      <c r="AJ230" s="307"/>
      <c r="AK230" s="307"/>
      <c r="AL230" s="307"/>
      <c r="AM230" s="307"/>
      <c r="AN230" s="307"/>
      <c r="AO230" s="307"/>
      <c r="AP230" s="265"/>
      <c r="AQ230" s="259" t="e">
        <f t="shared" si="63"/>
        <v>#REF!</v>
      </c>
      <c r="AR230" s="248" t="e">
        <f>+AQ230-#REF!</f>
        <v>#REF!</v>
      </c>
    </row>
    <row r="231" spans="1:44" ht="30.75" customHeight="1">
      <c r="A231" s="269">
        <f t="shared" ref="A231" si="92">+A230+1</f>
        <v>110</v>
      </c>
      <c r="B231" s="269">
        <f t="shared" si="46"/>
        <v>110</v>
      </c>
      <c r="C231" s="275" t="s">
        <v>950</v>
      </c>
      <c r="D231" s="307" t="e">
        <f t="shared" si="65"/>
        <v>#REF!</v>
      </c>
      <c r="E231" s="307" t="e">
        <f>+#REF!</f>
        <v>#REF!</v>
      </c>
      <c r="F231" s="307" t="e">
        <f>+#REF!</f>
        <v>#REF!</v>
      </c>
      <c r="G231" s="307" t="e">
        <f t="shared" si="42"/>
        <v>#REF!</v>
      </c>
      <c r="H231" s="307" t="e">
        <f>+#REF!</f>
        <v>#REF!</v>
      </c>
      <c r="I231" s="307" t="e">
        <f>+#REF!</f>
        <v>#REF!</v>
      </c>
      <c r="J231" s="307" t="e">
        <f>+#REF!</f>
        <v>#REF!</v>
      </c>
      <c r="K231" s="307" t="e">
        <f>+#REF!</f>
        <v>#REF!</v>
      </c>
      <c r="L231" s="307" t="e">
        <f>+#REF!</f>
        <v>#REF!</v>
      </c>
      <c r="M231" s="307" t="e">
        <f>+#REF!</f>
        <v>#REF!</v>
      </c>
      <c r="N231" s="307" t="e">
        <f>+#REF!</f>
        <v>#REF!</v>
      </c>
      <c r="O231" s="307" t="e">
        <f>+#REF!</f>
        <v>#REF!</v>
      </c>
      <c r="P231" s="307" t="e">
        <f>+#REF!</f>
        <v>#REF!</v>
      </c>
      <c r="Q231" s="307" t="e">
        <f>+#REF!</f>
        <v>#REF!</v>
      </c>
      <c r="R231" s="307" t="e">
        <f>+#REF!</f>
        <v>#REF!</v>
      </c>
      <c r="S231" s="307" t="e">
        <f>+#REF!</f>
        <v>#REF!</v>
      </c>
      <c r="T231" s="307" t="e">
        <f>+#REF!</f>
        <v>#REF!</v>
      </c>
      <c r="U231" s="307" t="e">
        <f>+#REF!</f>
        <v>#REF!</v>
      </c>
      <c r="V231" s="307" t="e">
        <f>+#REF!</f>
        <v>#REF!</v>
      </c>
      <c r="W231" s="307" t="e">
        <f>+#REF!</f>
        <v>#REF!</v>
      </c>
      <c r="X231" s="307" t="e">
        <f t="shared" si="67"/>
        <v>#REF!</v>
      </c>
      <c r="Y231" s="307" t="e">
        <f>+#REF!</f>
        <v>#REF!</v>
      </c>
      <c r="Z231" s="307" t="e">
        <f>+#REF!</f>
        <v>#REF!</v>
      </c>
      <c r="AA231" s="307" t="e">
        <f>+#REF!</f>
        <v>#REF!</v>
      </c>
      <c r="AB231" s="307" t="e">
        <f>+#REF!</f>
        <v>#REF!</v>
      </c>
      <c r="AC231" s="307" t="e">
        <f t="shared" si="43"/>
        <v>#REF!</v>
      </c>
      <c r="AD231" s="307" t="e">
        <f>+#REF!</f>
        <v>#REF!</v>
      </c>
      <c r="AE231" s="307" t="e">
        <f>+#REF!</f>
        <v>#REF!</v>
      </c>
      <c r="AF231" s="307" t="e">
        <f>+#REF!</f>
        <v>#REF!</v>
      </c>
      <c r="AG231" s="307" t="e">
        <f>+#REF!</f>
        <v>#REF!</v>
      </c>
      <c r="AH231" s="307" t="e">
        <f>+#REF!</f>
        <v>#REF!</v>
      </c>
      <c r="AI231" s="307"/>
      <c r="AJ231" s="307"/>
      <c r="AK231" s="307"/>
      <c r="AL231" s="307"/>
      <c r="AM231" s="307"/>
      <c r="AN231" s="307"/>
      <c r="AO231" s="307"/>
      <c r="AP231" s="265"/>
      <c r="AQ231" s="259" t="e">
        <f t="shared" si="63"/>
        <v>#REF!</v>
      </c>
      <c r="AR231" s="248" t="e">
        <f>+AQ231-#REF!</f>
        <v>#REF!</v>
      </c>
    </row>
    <row r="232" spans="1:44" ht="30.75" customHeight="1">
      <c r="A232" s="269">
        <f t="shared" ref="A232" si="93">+A231+1</f>
        <v>111</v>
      </c>
      <c r="B232" s="269">
        <f t="shared" si="46"/>
        <v>111</v>
      </c>
      <c r="C232" s="275" t="s">
        <v>951</v>
      </c>
      <c r="D232" s="307" t="e">
        <f t="shared" si="65"/>
        <v>#REF!</v>
      </c>
      <c r="E232" s="307" t="e">
        <f>+#REF!</f>
        <v>#REF!</v>
      </c>
      <c r="F232" s="307" t="e">
        <f>+#REF!</f>
        <v>#REF!</v>
      </c>
      <c r="G232" s="307" t="e">
        <f t="shared" si="42"/>
        <v>#REF!</v>
      </c>
      <c r="H232" s="307" t="e">
        <f>+#REF!</f>
        <v>#REF!</v>
      </c>
      <c r="I232" s="307" t="e">
        <f>+#REF!</f>
        <v>#REF!</v>
      </c>
      <c r="J232" s="307" t="e">
        <f>+#REF!</f>
        <v>#REF!</v>
      </c>
      <c r="K232" s="307" t="e">
        <f>+#REF!</f>
        <v>#REF!</v>
      </c>
      <c r="L232" s="307" t="e">
        <f>+#REF!</f>
        <v>#REF!</v>
      </c>
      <c r="M232" s="307" t="e">
        <f>+#REF!</f>
        <v>#REF!</v>
      </c>
      <c r="N232" s="307" t="e">
        <f>+#REF!</f>
        <v>#REF!</v>
      </c>
      <c r="O232" s="307" t="e">
        <f>+#REF!</f>
        <v>#REF!</v>
      </c>
      <c r="P232" s="307" t="e">
        <f>+#REF!</f>
        <v>#REF!</v>
      </c>
      <c r="Q232" s="307" t="e">
        <f>+#REF!</f>
        <v>#REF!</v>
      </c>
      <c r="R232" s="307" t="e">
        <f>+#REF!</f>
        <v>#REF!</v>
      </c>
      <c r="S232" s="307" t="e">
        <f>+#REF!</f>
        <v>#REF!</v>
      </c>
      <c r="T232" s="307" t="e">
        <f>+#REF!</f>
        <v>#REF!</v>
      </c>
      <c r="U232" s="307" t="e">
        <f>+#REF!</f>
        <v>#REF!</v>
      </c>
      <c r="V232" s="307" t="e">
        <f>+#REF!</f>
        <v>#REF!</v>
      </c>
      <c r="W232" s="307" t="e">
        <f>+#REF!</f>
        <v>#REF!</v>
      </c>
      <c r="X232" s="307" t="e">
        <f t="shared" si="67"/>
        <v>#REF!</v>
      </c>
      <c r="Y232" s="307" t="e">
        <f>+#REF!</f>
        <v>#REF!</v>
      </c>
      <c r="Z232" s="307" t="e">
        <f>+#REF!</f>
        <v>#REF!</v>
      </c>
      <c r="AA232" s="307" t="e">
        <f>+#REF!</f>
        <v>#REF!</v>
      </c>
      <c r="AB232" s="307" t="e">
        <f>+#REF!</f>
        <v>#REF!</v>
      </c>
      <c r="AC232" s="307" t="e">
        <f t="shared" si="43"/>
        <v>#REF!</v>
      </c>
      <c r="AD232" s="307" t="e">
        <f>+#REF!</f>
        <v>#REF!</v>
      </c>
      <c r="AE232" s="307" t="e">
        <f>+#REF!</f>
        <v>#REF!</v>
      </c>
      <c r="AF232" s="307" t="e">
        <f>+#REF!</f>
        <v>#REF!</v>
      </c>
      <c r="AG232" s="307" t="e">
        <f>+#REF!</f>
        <v>#REF!</v>
      </c>
      <c r="AH232" s="307" t="e">
        <f>+#REF!</f>
        <v>#REF!</v>
      </c>
      <c r="AI232" s="307"/>
      <c r="AJ232" s="307"/>
      <c r="AK232" s="307"/>
      <c r="AL232" s="307"/>
      <c r="AM232" s="307"/>
      <c r="AN232" s="307"/>
      <c r="AO232" s="307"/>
      <c r="AP232" s="265"/>
      <c r="AQ232" s="259" t="e">
        <f t="shared" si="63"/>
        <v>#REF!</v>
      </c>
      <c r="AR232" s="248" t="e">
        <f>+AQ232-#REF!</f>
        <v>#REF!</v>
      </c>
    </row>
    <row r="233" spans="1:44" ht="30.75" customHeight="1">
      <c r="A233" s="269">
        <f t="shared" ref="A233" si="94">+A232+1</f>
        <v>112</v>
      </c>
      <c r="B233" s="269">
        <f t="shared" si="46"/>
        <v>112</v>
      </c>
      <c r="C233" s="275" t="s">
        <v>952</v>
      </c>
      <c r="D233" s="307" t="e">
        <f t="shared" si="65"/>
        <v>#REF!</v>
      </c>
      <c r="E233" s="307" t="e">
        <f>+#REF!</f>
        <v>#REF!</v>
      </c>
      <c r="F233" s="307" t="e">
        <f>+#REF!</f>
        <v>#REF!</v>
      </c>
      <c r="G233" s="307" t="e">
        <f t="shared" si="42"/>
        <v>#REF!</v>
      </c>
      <c r="H233" s="307" t="e">
        <f>+#REF!</f>
        <v>#REF!</v>
      </c>
      <c r="I233" s="307" t="e">
        <f>+#REF!</f>
        <v>#REF!</v>
      </c>
      <c r="J233" s="307" t="e">
        <f>+#REF!</f>
        <v>#REF!</v>
      </c>
      <c r="K233" s="307" t="e">
        <f>+#REF!</f>
        <v>#REF!</v>
      </c>
      <c r="L233" s="307" t="e">
        <f>+#REF!</f>
        <v>#REF!</v>
      </c>
      <c r="M233" s="307" t="e">
        <f>+#REF!</f>
        <v>#REF!</v>
      </c>
      <c r="N233" s="307" t="e">
        <f>+#REF!</f>
        <v>#REF!</v>
      </c>
      <c r="O233" s="307" t="e">
        <f>+#REF!</f>
        <v>#REF!</v>
      </c>
      <c r="P233" s="307" t="e">
        <f>+#REF!</f>
        <v>#REF!</v>
      </c>
      <c r="Q233" s="307" t="e">
        <f>+#REF!</f>
        <v>#REF!</v>
      </c>
      <c r="R233" s="307" t="e">
        <f>+#REF!</f>
        <v>#REF!</v>
      </c>
      <c r="S233" s="307" t="e">
        <f>+#REF!</f>
        <v>#REF!</v>
      </c>
      <c r="T233" s="307" t="e">
        <f>+#REF!</f>
        <v>#REF!</v>
      </c>
      <c r="U233" s="307" t="e">
        <f>+#REF!</f>
        <v>#REF!</v>
      </c>
      <c r="V233" s="307" t="e">
        <f>+#REF!</f>
        <v>#REF!</v>
      </c>
      <c r="W233" s="307" t="e">
        <f>+#REF!</f>
        <v>#REF!</v>
      </c>
      <c r="X233" s="307" t="e">
        <f t="shared" si="67"/>
        <v>#REF!</v>
      </c>
      <c r="Y233" s="307" t="e">
        <f>+#REF!</f>
        <v>#REF!</v>
      </c>
      <c r="Z233" s="307" t="e">
        <f>+#REF!</f>
        <v>#REF!</v>
      </c>
      <c r="AA233" s="307" t="e">
        <f>+#REF!</f>
        <v>#REF!</v>
      </c>
      <c r="AB233" s="307" t="e">
        <f>+#REF!</f>
        <v>#REF!</v>
      </c>
      <c r="AC233" s="307" t="e">
        <f t="shared" si="43"/>
        <v>#REF!</v>
      </c>
      <c r="AD233" s="307" t="e">
        <f>+#REF!</f>
        <v>#REF!</v>
      </c>
      <c r="AE233" s="307" t="e">
        <f>+#REF!</f>
        <v>#REF!</v>
      </c>
      <c r="AF233" s="307" t="e">
        <f>+#REF!</f>
        <v>#REF!</v>
      </c>
      <c r="AG233" s="307" t="e">
        <f>+#REF!</f>
        <v>#REF!</v>
      </c>
      <c r="AH233" s="307" t="e">
        <f>+#REF!</f>
        <v>#REF!</v>
      </c>
      <c r="AI233" s="307"/>
      <c r="AJ233" s="307"/>
      <c r="AK233" s="307"/>
      <c r="AL233" s="307"/>
      <c r="AM233" s="307"/>
      <c r="AN233" s="307"/>
      <c r="AO233" s="307"/>
      <c r="AP233" s="265"/>
      <c r="AQ233" s="259" t="e">
        <f t="shared" si="63"/>
        <v>#REF!</v>
      </c>
      <c r="AR233" s="248" t="e">
        <f>+AQ233-#REF!</f>
        <v>#REF!</v>
      </c>
    </row>
    <row r="234" spans="1:44" ht="30.75" customHeight="1">
      <c r="A234" s="269">
        <f t="shared" ref="A234" si="95">+A233+1</f>
        <v>113</v>
      </c>
      <c r="B234" s="269">
        <f t="shared" si="46"/>
        <v>113</v>
      </c>
      <c r="C234" s="275" t="s">
        <v>953</v>
      </c>
      <c r="D234" s="307" t="e">
        <f t="shared" si="65"/>
        <v>#REF!</v>
      </c>
      <c r="E234" s="307" t="e">
        <f>+#REF!</f>
        <v>#REF!</v>
      </c>
      <c r="F234" s="307" t="e">
        <f>+#REF!</f>
        <v>#REF!</v>
      </c>
      <c r="G234" s="307" t="e">
        <f t="shared" si="42"/>
        <v>#REF!</v>
      </c>
      <c r="H234" s="307" t="e">
        <f>+#REF!</f>
        <v>#REF!</v>
      </c>
      <c r="I234" s="307" t="e">
        <f>+#REF!</f>
        <v>#REF!</v>
      </c>
      <c r="J234" s="307" t="e">
        <f>+#REF!</f>
        <v>#REF!</v>
      </c>
      <c r="K234" s="307" t="e">
        <f>+#REF!</f>
        <v>#REF!</v>
      </c>
      <c r="L234" s="307" t="e">
        <f>+#REF!</f>
        <v>#REF!</v>
      </c>
      <c r="M234" s="307" t="e">
        <f>+#REF!</f>
        <v>#REF!</v>
      </c>
      <c r="N234" s="307" t="e">
        <f>+#REF!</f>
        <v>#REF!</v>
      </c>
      <c r="O234" s="307" t="e">
        <f>+#REF!</f>
        <v>#REF!</v>
      </c>
      <c r="P234" s="307" t="e">
        <f>+#REF!</f>
        <v>#REF!</v>
      </c>
      <c r="Q234" s="307" t="e">
        <f>+#REF!</f>
        <v>#REF!</v>
      </c>
      <c r="R234" s="307" t="e">
        <f>+#REF!</f>
        <v>#REF!</v>
      </c>
      <c r="S234" s="307" t="e">
        <f>+#REF!</f>
        <v>#REF!</v>
      </c>
      <c r="T234" s="307" t="e">
        <f>+#REF!</f>
        <v>#REF!</v>
      </c>
      <c r="U234" s="307" t="e">
        <f>+#REF!</f>
        <v>#REF!</v>
      </c>
      <c r="V234" s="307" t="e">
        <f>+#REF!</f>
        <v>#REF!</v>
      </c>
      <c r="W234" s="307" t="e">
        <f>+#REF!</f>
        <v>#REF!</v>
      </c>
      <c r="X234" s="307" t="e">
        <f t="shared" si="67"/>
        <v>#REF!</v>
      </c>
      <c r="Y234" s="307" t="e">
        <f>+#REF!</f>
        <v>#REF!</v>
      </c>
      <c r="Z234" s="307" t="e">
        <f>+#REF!</f>
        <v>#REF!</v>
      </c>
      <c r="AA234" s="307" t="e">
        <f>+#REF!</f>
        <v>#REF!</v>
      </c>
      <c r="AB234" s="307" t="e">
        <f>+#REF!</f>
        <v>#REF!</v>
      </c>
      <c r="AC234" s="307" t="e">
        <f t="shared" si="43"/>
        <v>#REF!</v>
      </c>
      <c r="AD234" s="307" t="e">
        <f>+#REF!</f>
        <v>#REF!</v>
      </c>
      <c r="AE234" s="307" t="e">
        <f>+#REF!</f>
        <v>#REF!</v>
      </c>
      <c r="AF234" s="307" t="e">
        <f>+#REF!</f>
        <v>#REF!</v>
      </c>
      <c r="AG234" s="307" t="e">
        <f>+#REF!</f>
        <v>#REF!</v>
      </c>
      <c r="AH234" s="307" t="e">
        <f>+#REF!</f>
        <v>#REF!</v>
      </c>
      <c r="AI234" s="307"/>
      <c r="AJ234" s="307"/>
      <c r="AK234" s="307"/>
      <c r="AL234" s="307"/>
      <c r="AM234" s="307"/>
      <c r="AN234" s="307"/>
      <c r="AO234" s="307"/>
      <c r="AP234" s="265"/>
      <c r="AQ234" s="259" t="e">
        <f t="shared" si="63"/>
        <v>#REF!</v>
      </c>
      <c r="AR234" s="248" t="e">
        <f>+AQ234-#REF!</f>
        <v>#REF!</v>
      </c>
    </row>
    <row r="235" spans="1:44" ht="30.75" customHeight="1">
      <c r="A235" s="269">
        <f t="shared" ref="A235" si="96">+A234+1</f>
        <v>114</v>
      </c>
      <c r="B235" s="269">
        <f t="shared" si="46"/>
        <v>114</v>
      </c>
      <c r="C235" s="275" t="s">
        <v>954</v>
      </c>
      <c r="D235" s="307" t="e">
        <f t="shared" si="65"/>
        <v>#REF!</v>
      </c>
      <c r="E235" s="307" t="e">
        <f>+#REF!</f>
        <v>#REF!</v>
      </c>
      <c r="F235" s="307" t="e">
        <f>+#REF!</f>
        <v>#REF!</v>
      </c>
      <c r="G235" s="307" t="e">
        <f t="shared" si="42"/>
        <v>#REF!</v>
      </c>
      <c r="H235" s="307" t="e">
        <f>+#REF!</f>
        <v>#REF!</v>
      </c>
      <c r="I235" s="307" t="e">
        <f>+#REF!</f>
        <v>#REF!</v>
      </c>
      <c r="J235" s="307" t="e">
        <f>+#REF!</f>
        <v>#REF!</v>
      </c>
      <c r="K235" s="307" t="e">
        <f>+#REF!</f>
        <v>#REF!</v>
      </c>
      <c r="L235" s="307" t="e">
        <f>+#REF!</f>
        <v>#REF!</v>
      </c>
      <c r="M235" s="307" t="e">
        <f>+#REF!</f>
        <v>#REF!</v>
      </c>
      <c r="N235" s="307" t="e">
        <f>+#REF!</f>
        <v>#REF!</v>
      </c>
      <c r="O235" s="307" t="e">
        <f>+#REF!</f>
        <v>#REF!</v>
      </c>
      <c r="P235" s="307" t="e">
        <f>+#REF!</f>
        <v>#REF!</v>
      </c>
      <c r="Q235" s="307" t="e">
        <f>+#REF!</f>
        <v>#REF!</v>
      </c>
      <c r="R235" s="307" t="e">
        <f>+#REF!</f>
        <v>#REF!</v>
      </c>
      <c r="S235" s="307" t="e">
        <f>+#REF!</f>
        <v>#REF!</v>
      </c>
      <c r="T235" s="307" t="e">
        <f>+#REF!</f>
        <v>#REF!</v>
      </c>
      <c r="U235" s="307" t="e">
        <f>+#REF!</f>
        <v>#REF!</v>
      </c>
      <c r="V235" s="307" t="e">
        <f>+#REF!</f>
        <v>#REF!</v>
      </c>
      <c r="W235" s="307" t="e">
        <f>+#REF!</f>
        <v>#REF!</v>
      </c>
      <c r="X235" s="307" t="e">
        <f t="shared" si="67"/>
        <v>#REF!</v>
      </c>
      <c r="Y235" s="307" t="e">
        <f>+#REF!</f>
        <v>#REF!</v>
      </c>
      <c r="Z235" s="307" t="e">
        <f>+#REF!</f>
        <v>#REF!</v>
      </c>
      <c r="AA235" s="307" t="e">
        <f>+#REF!</f>
        <v>#REF!</v>
      </c>
      <c r="AB235" s="307" t="e">
        <f>+#REF!</f>
        <v>#REF!</v>
      </c>
      <c r="AC235" s="307" t="e">
        <f t="shared" si="43"/>
        <v>#REF!</v>
      </c>
      <c r="AD235" s="307" t="e">
        <f>+#REF!</f>
        <v>#REF!</v>
      </c>
      <c r="AE235" s="307" t="e">
        <f>+#REF!</f>
        <v>#REF!</v>
      </c>
      <c r="AF235" s="307" t="e">
        <f>+#REF!</f>
        <v>#REF!</v>
      </c>
      <c r="AG235" s="307" t="e">
        <f>+#REF!</f>
        <v>#REF!</v>
      </c>
      <c r="AH235" s="307" t="e">
        <f>+#REF!</f>
        <v>#REF!</v>
      </c>
      <c r="AI235" s="307"/>
      <c r="AJ235" s="307"/>
      <c r="AK235" s="307"/>
      <c r="AL235" s="307"/>
      <c r="AM235" s="307"/>
      <c r="AN235" s="307"/>
      <c r="AO235" s="307"/>
      <c r="AP235" s="265"/>
      <c r="AQ235" s="259" t="e">
        <f t="shared" si="63"/>
        <v>#REF!</v>
      </c>
      <c r="AR235" s="248" t="e">
        <f>+AQ235-#REF!</f>
        <v>#REF!</v>
      </c>
    </row>
    <row r="236" spans="1:44" ht="30.75" customHeight="1">
      <c r="A236" s="269">
        <f t="shared" ref="A236" si="97">+A235+1</f>
        <v>115</v>
      </c>
      <c r="B236" s="269">
        <f t="shared" si="46"/>
        <v>115</v>
      </c>
      <c r="C236" s="275" t="s">
        <v>955</v>
      </c>
      <c r="D236" s="307" t="e">
        <f t="shared" si="65"/>
        <v>#REF!</v>
      </c>
      <c r="E236" s="307" t="e">
        <f>+#REF!</f>
        <v>#REF!</v>
      </c>
      <c r="F236" s="307" t="e">
        <f>+#REF!</f>
        <v>#REF!</v>
      </c>
      <c r="G236" s="307" t="e">
        <f t="shared" si="42"/>
        <v>#REF!</v>
      </c>
      <c r="H236" s="307" t="e">
        <f>+#REF!</f>
        <v>#REF!</v>
      </c>
      <c r="I236" s="307" t="e">
        <f>+#REF!</f>
        <v>#REF!</v>
      </c>
      <c r="J236" s="307" t="e">
        <f>+#REF!</f>
        <v>#REF!</v>
      </c>
      <c r="K236" s="307" t="e">
        <f>+#REF!</f>
        <v>#REF!</v>
      </c>
      <c r="L236" s="307" t="e">
        <f>+#REF!</f>
        <v>#REF!</v>
      </c>
      <c r="M236" s="307" t="e">
        <f>+#REF!</f>
        <v>#REF!</v>
      </c>
      <c r="N236" s="307" t="e">
        <f>+#REF!</f>
        <v>#REF!</v>
      </c>
      <c r="O236" s="307" t="e">
        <f>+#REF!</f>
        <v>#REF!</v>
      </c>
      <c r="P236" s="307" t="e">
        <f>+#REF!</f>
        <v>#REF!</v>
      </c>
      <c r="Q236" s="307" t="e">
        <f>+#REF!</f>
        <v>#REF!</v>
      </c>
      <c r="R236" s="307" t="e">
        <f>+#REF!</f>
        <v>#REF!</v>
      </c>
      <c r="S236" s="307" t="e">
        <f>+#REF!</f>
        <v>#REF!</v>
      </c>
      <c r="T236" s="307" t="e">
        <f>+#REF!</f>
        <v>#REF!</v>
      </c>
      <c r="U236" s="307" t="e">
        <f>+#REF!</f>
        <v>#REF!</v>
      </c>
      <c r="V236" s="307" t="e">
        <f>+#REF!</f>
        <v>#REF!</v>
      </c>
      <c r="W236" s="307" t="e">
        <f>+#REF!</f>
        <v>#REF!</v>
      </c>
      <c r="X236" s="307" t="e">
        <f t="shared" si="67"/>
        <v>#REF!</v>
      </c>
      <c r="Y236" s="307" t="e">
        <f>+#REF!</f>
        <v>#REF!</v>
      </c>
      <c r="Z236" s="307" t="e">
        <f>+#REF!</f>
        <v>#REF!</v>
      </c>
      <c r="AA236" s="307" t="e">
        <f>+#REF!</f>
        <v>#REF!</v>
      </c>
      <c r="AB236" s="307" t="e">
        <f>+#REF!</f>
        <v>#REF!</v>
      </c>
      <c r="AC236" s="307" t="e">
        <f t="shared" si="43"/>
        <v>#REF!</v>
      </c>
      <c r="AD236" s="307" t="e">
        <f>+#REF!</f>
        <v>#REF!</v>
      </c>
      <c r="AE236" s="307" t="e">
        <f>+#REF!</f>
        <v>#REF!</v>
      </c>
      <c r="AF236" s="307" t="e">
        <f>+#REF!</f>
        <v>#REF!</v>
      </c>
      <c r="AG236" s="307" t="e">
        <f>+#REF!</f>
        <v>#REF!</v>
      </c>
      <c r="AH236" s="307" t="e">
        <f>+#REF!</f>
        <v>#REF!</v>
      </c>
      <c r="AI236" s="307"/>
      <c r="AJ236" s="307"/>
      <c r="AK236" s="307"/>
      <c r="AL236" s="307"/>
      <c r="AM236" s="307"/>
      <c r="AN236" s="307"/>
      <c r="AO236" s="307"/>
      <c r="AP236" s="265"/>
      <c r="AQ236" s="259" t="e">
        <f t="shared" si="63"/>
        <v>#REF!</v>
      </c>
      <c r="AR236" s="248" t="e">
        <f>+AQ236-#REF!</f>
        <v>#REF!</v>
      </c>
    </row>
    <row r="237" spans="1:44" ht="30.75" customHeight="1">
      <c r="A237" s="269">
        <f t="shared" ref="A237" si="98">+A236+1</f>
        <v>116</v>
      </c>
      <c r="B237" s="269">
        <f t="shared" si="46"/>
        <v>116</v>
      </c>
      <c r="C237" s="275" t="s">
        <v>956</v>
      </c>
      <c r="D237" s="307" t="e">
        <f t="shared" si="65"/>
        <v>#REF!</v>
      </c>
      <c r="E237" s="307" t="e">
        <f>+#REF!</f>
        <v>#REF!</v>
      </c>
      <c r="F237" s="307" t="e">
        <f>+#REF!</f>
        <v>#REF!</v>
      </c>
      <c r="G237" s="307" t="e">
        <f t="shared" si="42"/>
        <v>#REF!</v>
      </c>
      <c r="H237" s="307" t="e">
        <f>+#REF!</f>
        <v>#REF!</v>
      </c>
      <c r="I237" s="307" t="e">
        <f>+#REF!</f>
        <v>#REF!</v>
      </c>
      <c r="J237" s="307" t="e">
        <f>+#REF!</f>
        <v>#REF!</v>
      </c>
      <c r="K237" s="307" t="e">
        <f>+#REF!</f>
        <v>#REF!</v>
      </c>
      <c r="L237" s="307" t="e">
        <f>+#REF!</f>
        <v>#REF!</v>
      </c>
      <c r="M237" s="307" t="e">
        <f>+#REF!</f>
        <v>#REF!</v>
      </c>
      <c r="N237" s="307" t="e">
        <f>+#REF!</f>
        <v>#REF!</v>
      </c>
      <c r="O237" s="307" t="e">
        <f>+#REF!</f>
        <v>#REF!</v>
      </c>
      <c r="P237" s="307" t="e">
        <f>+#REF!</f>
        <v>#REF!</v>
      </c>
      <c r="Q237" s="307" t="e">
        <f>+#REF!</f>
        <v>#REF!</v>
      </c>
      <c r="R237" s="307" t="e">
        <f>+#REF!</f>
        <v>#REF!</v>
      </c>
      <c r="S237" s="307" t="e">
        <f>+#REF!</f>
        <v>#REF!</v>
      </c>
      <c r="T237" s="307" t="e">
        <f>+#REF!</f>
        <v>#REF!</v>
      </c>
      <c r="U237" s="307" t="e">
        <f>+#REF!</f>
        <v>#REF!</v>
      </c>
      <c r="V237" s="307" t="e">
        <f>+#REF!</f>
        <v>#REF!</v>
      </c>
      <c r="W237" s="307" t="e">
        <f>+#REF!</f>
        <v>#REF!</v>
      </c>
      <c r="X237" s="307" t="e">
        <f t="shared" si="67"/>
        <v>#REF!</v>
      </c>
      <c r="Y237" s="307" t="e">
        <f>+#REF!</f>
        <v>#REF!</v>
      </c>
      <c r="Z237" s="307" t="e">
        <f>+#REF!</f>
        <v>#REF!</v>
      </c>
      <c r="AA237" s="307" t="e">
        <f>+#REF!</f>
        <v>#REF!</v>
      </c>
      <c r="AB237" s="307" t="e">
        <f>+#REF!</f>
        <v>#REF!</v>
      </c>
      <c r="AC237" s="307" t="e">
        <f t="shared" si="43"/>
        <v>#REF!</v>
      </c>
      <c r="AD237" s="307" t="e">
        <f>+#REF!</f>
        <v>#REF!</v>
      </c>
      <c r="AE237" s="307" t="e">
        <f>+#REF!</f>
        <v>#REF!</v>
      </c>
      <c r="AF237" s="307" t="e">
        <f>+#REF!</f>
        <v>#REF!</v>
      </c>
      <c r="AG237" s="307" t="e">
        <f>+#REF!</f>
        <v>#REF!</v>
      </c>
      <c r="AH237" s="307" t="e">
        <f>+#REF!</f>
        <v>#REF!</v>
      </c>
      <c r="AI237" s="307"/>
      <c r="AJ237" s="307"/>
      <c r="AK237" s="307"/>
      <c r="AL237" s="307"/>
      <c r="AM237" s="307"/>
      <c r="AN237" s="307"/>
      <c r="AO237" s="307"/>
      <c r="AP237" s="265"/>
      <c r="AQ237" s="259" t="e">
        <f t="shared" si="63"/>
        <v>#REF!</v>
      </c>
      <c r="AR237" s="248" t="e">
        <f>+AQ237-#REF!</f>
        <v>#REF!</v>
      </c>
    </row>
    <row r="238" spans="1:44" ht="30.75" customHeight="1">
      <c r="A238" s="269">
        <f t="shared" ref="A238" si="99">+A237+1</f>
        <v>117</v>
      </c>
      <c r="B238" s="269">
        <f t="shared" si="46"/>
        <v>117</v>
      </c>
      <c r="C238" s="275" t="s">
        <v>957</v>
      </c>
      <c r="D238" s="307" t="e">
        <f t="shared" si="65"/>
        <v>#REF!</v>
      </c>
      <c r="E238" s="307" t="e">
        <f>+#REF!</f>
        <v>#REF!</v>
      </c>
      <c r="F238" s="307" t="e">
        <f>+#REF!</f>
        <v>#REF!</v>
      </c>
      <c r="G238" s="307" t="e">
        <f t="shared" si="42"/>
        <v>#REF!</v>
      </c>
      <c r="H238" s="307" t="e">
        <f>+#REF!</f>
        <v>#REF!</v>
      </c>
      <c r="I238" s="307" t="e">
        <f>+#REF!</f>
        <v>#REF!</v>
      </c>
      <c r="J238" s="307" t="e">
        <f>+#REF!</f>
        <v>#REF!</v>
      </c>
      <c r="K238" s="307" t="e">
        <f>+#REF!</f>
        <v>#REF!</v>
      </c>
      <c r="L238" s="307" t="e">
        <f>+#REF!</f>
        <v>#REF!</v>
      </c>
      <c r="M238" s="307" t="e">
        <f>+#REF!</f>
        <v>#REF!</v>
      </c>
      <c r="N238" s="307" t="e">
        <f>+#REF!</f>
        <v>#REF!</v>
      </c>
      <c r="O238" s="307" t="e">
        <f>+#REF!</f>
        <v>#REF!</v>
      </c>
      <c r="P238" s="307" t="e">
        <f>+#REF!</f>
        <v>#REF!</v>
      </c>
      <c r="Q238" s="307" t="e">
        <f>+#REF!</f>
        <v>#REF!</v>
      </c>
      <c r="R238" s="307" t="e">
        <f>+#REF!</f>
        <v>#REF!</v>
      </c>
      <c r="S238" s="307" t="e">
        <f>+#REF!</f>
        <v>#REF!</v>
      </c>
      <c r="T238" s="307" t="e">
        <f>+#REF!</f>
        <v>#REF!</v>
      </c>
      <c r="U238" s="307" t="e">
        <f>+#REF!</f>
        <v>#REF!</v>
      </c>
      <c r="V238" s="307" t="e">
        <f>+#REF!</f>
        <v>#REF!</v>
      </c>
      <c r="W238" s="307" t="e">
        <f>+#REF!</f>
        <v>#REF!</v>
      </c>
      <c r="X238" s="307" t="e">
        <f t="shared" si="67"/>
        <v>#REF!</v>
      </c>
      <c r="Y238" s="307" t="e">
        <f>+#REF!</f>
        <v>#REF!</v>
      </c>
      <c r="Z238" s="307" t="e">
        <f>+#REF!</f>
        <v>#REF!</v>
      </c>
      <c r="AA238" s="307" t="e">
        <f>+#REF!</f>
        <v>#REF!</v>
      </c>
      <c r="AB238" s="307" t="e">
        <f>+#REF!</f>
        <v>#REF!</v>
      </c>
      <c r="AC238" s="307" t="e">
        <f t="shared" si="43"/>
        <v>#REF!</v>
      </c>
      <c r="AD238" s="307" t="e">
        <f>+#REF!</f>
        <v>#REF!</v>
      </c>
      <c r="AE238" s="307" t="e">
        <f>+#REF!</f>
        <v>#REF!</v>
      </c>
      <c r="AF238" s="307" t="e">
        <f>+#REF!</f>
        <v>#REF!</v>
      </c>
      <c r="AG238" s="307" t="e">
        <f>+#REF!</f>
        <v>#REF!</v>
      </c>
      <c r="AH238" s="307" t="e">
        <f>+#REF!</f>
        <v>#REF!</v>
      </c>
      <c r="AI238" s="307"/>
      <c r="AJ238" s="307"/>
      <c r="AK238" s="307"/>
      <c r="AL238" s="307"/>
      <c r="AM238" s="307"/>
      <c r="AN238" s="307"/>
      <c r="AO238" s="307"/>
      <c r="AP238" s="265"/>
      <c r="AQ238" s="259" t="e">
        <f t="shared" si="63"/>
        <v>#REF!</v>
      </c>
      <c r="AR238" s="248" t="e">
        <f>+AQ238-#REF!</f>
        <v>#REF!</v>
      </c>
    </row>
    <row r="239" spans="1:44" ht="30.75" customHeight="1">
      <c r="A239" s="269">
        <f t="shared" ref="A239" si="100">+A238+1</f>
        <v>118</v>
      </c>
      <c r="B239" s="269">
        <f t="shared" si="46"/>
        <v>118</v>
      </c>
      <c r="C239" s="275" t="s">
        <v>958</v>
      </c>
      <c r="D239" s="307" t="e">
        <f t="shared" si="65"/>
        <v>#REF!</v>
      </c>
      <c r="E239" s="307" t="e">
        <f>+#REF!</f>
        <v>#REF!</v>
      </c>
      <c r="F239" s="307" t="e">
        <f>+#REF!</f>
        <v>#REF!</v>
      </c>
      <c r="G239" s="307" t="e">
        <f t="shared" si="42"/>
        <v>#REF!</v>
      </c>
      <c r="H239" s="307" t="e">
        <f>+#REF!</f>
        <v>#REF!</v>
      </c>
      <c r="I239" s="307" t="e">
        <f>+#REF!</f>
        <v>#REF!</v>
      </c>
      <c r="J239" s="307" t="e">
        <f>+#REF!</f>
        <v>#REF!</v>
      </c>
      <c r="K239" s="307" t="e">
        <f>+#REF!</f>
        <v>#REF!</v>
      </c>
      <c r="L239" s="307" t="e">
        <f>+#REF!</f>
        <v>#REF!</v>
      </c>
      <c r="M239" s="307" t="e">
        <f>+#REF!</f>
        <v>#REF!</v>
      </c>
      <c r="N239" s="307" t="e">
        <f>+#REF!</f>
        <v>#REF!</v>
      </c>
      <c r="O239" s="307" t="e">
        <f>+#REF!</f>
        <v>#REF!</v>
      </c>
      <c r="P239" s="307" t="e">
        <f>+#REF!</f>
        <v>#REF!</v>
      </c>
      <c r="Q239" s="307" t="e">
        <f>+#REF!</f>
        <v>#REF!</v>
      </c>
      <c r="R239" s="307" t="e">
        <f>+#REF!</f>
        <v>#REF!</v>
      </c>
      <c r="S239" s="307" t="e">
        <f>+#REF!</f>
        <v>#REF!</v>
      </c>
      <c r="T239" s="307" t="e">
        <f>+#REF!</f>
        <v>#REF!</v>
      </c>
      <c r="U239" s="307" t="e">
        <f>+#REF!</f>
        <v>#REF!</v>
      </c>
      <c r="V239" s="307" t="e">
        <f>+#REF!</f>
        <v>#REF!</v>
      </c>
      <c r="W239" s="307" t="e">
        <f>+#REF!</f>
        <v>#REF!</v>
      </c>
      <c r="X239" s="307" t="e">
        <f t="shared" si="67"/>
        <v>#REF!</v>
      </c>
      <c r="Y239" s="307" t="e">
        <f>+#REF!</f>
        <v>#REF!</v>
      </c>
      <c r="Z239" s="307" t="e">
        <f>+#REF!</f>
        <v>#REF!</v>
      </c>
      <c r="AA239" s="307" t="e">
        <f>+#REF!</f>
        <v>#REF!</v>
      </c>
      <c r="AB239" s="307" t="e">
        <f>+#REF!</f>
        <v>#REF!</v>
      </c>
      <c r="AC239" s="307" t="e">
        <f t="shared" si="43"/>
        <v>#REF!</v>
      </c>
      <c r="AD239" s="307" t="e">
        <f>+#REF!</f>
        <v>#REF!</v>
      </c>
      <c r="AE239" s="307" t="e">
        <f>+#REF!</f>
        <v>#REF!</v>
      </c>
      <c r="AF239" s="307" t="e">
        <f>+#REF!</f>
        <v>#REF!</v>
      </c>
      <c r="AG239" s="307" t="e">
        <f>+#REF!</f>
        <v>#REF!</v>
      </c>
      <c r="AH239" s="307" t="e">
        <f>+#REF!</f>
        <v>#REF!</v>
      </c>
      <c r="AI239" s="307"/>
      <c r="AJ239" s="307"/>
      <c r="AK239" s="307"/>
      <c r="AL239" s="307"/>
      <c r="AM239" s="307"/>
      <c r="AN239" s="307"/>
      <c r="AO239" s="307"/>
      <c r="AP239" s="265"/>
      <c r="AQ239" s="259" t="e">
        <f t="shared" si="63"/>
        <v>#REF!</v>
      </c>
      <c r="AR239" s="248" t="e">
        <f>+AQ239-#REF!</f>
        <v>#REF!</v>
      </c>
    </row>
    <row r="240" spans="1:44" ht="30.75" customHeight="1">
      <c r="A240" s="269">
        <f t="shared" ref="A240" si="101">+A239+1</f>
        <v>119</v>
      </c>
      <c r="B240" s="269">
        <f t="shared" si="46"/>
        <v>119</v>
      </c>
      <c r="C240" s="275" t="s">
        <v>959</v>
      </c>
      <c r="D240" s="307" t="e">
        <f t="shared" si="65"/>
        <v>#REF!</v>
      </c>
      <c r="E240" s="307" t="e">
        <f>+#REF!</f>
        <v>#REF!</v>
      </c>
      <c r="F240" s="307" t="e">
        <f>+#REF!</f>
        <v>#REF!</v>
      </c>
      <c r="G240" s="307" t="e">
        <f t="shared" si="42"/>
        <v>#REF!</v>
      </c>
      <c r="H240" s="307" t="e">
        <f>+#REF!</f>
        <v>#REF!</v>
      </c>
      <c r="I240" s="307" t="e">
        <f>+#REF!</f>
        <v>#REF!</v>
      </c>
      <c r="J240" s="307" t="e">
        <f>+#REF!</f>
        <v>#REF!</v>
      </c>
      <c r="K240" s="307" t="e">
        <f>+#REF!</f>
        <v>#REF!</v>
      </c>
      <c r="L240" s="307" t="e">
        <f>+#REF!</f>
        <v>#REF!</v>
      </c>
      <c r="M240" s="307" t="e">
        <f>+#REF!</f>
        <v>#REF!</v>
      </c>
      <c r="N240" s="307" t="e">
        <f>+#REF!</f>
        <v>#REF!</v>
      </c>
      <c r="O240" s="307" t="e">
        <f>+#REF!</f>
        <v>#REF!</v>
      </c>
      <c r="P240" s="307" t="e">
        <f>+#REF!</f>
        <v>#REF!</v>
      </c>
      <c r="Q240" s="307" t="e">
        <f>+#REF!</f>
        <v>#REF!</v>
      </c>
      <c r="R240" s="307" t="e">
        <f>+#REF!</f>
        <v>#REF!</v>
      </c>
      <c r="S240" s="307" t="e">
        <f>+#REF!</f>
        <v>#REF!</v>
      </c>
      <c r="T240" s="307" t="e">
        <f>+#REF!</f>
        <v>#REF!</v>
      </c>
      <c r="U240" s="307" t="e">
        <f>+#REF!</f>
        <v>#REF!</v>
      </c>
      <c r="V240" s="307" t="e">
        <f>+#REF!</f>
        <v>#REF!</v>
      </c>
      <c r="W240" s="307" t="e">
        <f>+#REF!</f>
        <v>#REF!</v>
      </c>
      <c r="X240" s="307" t="e">
        <f t="shared" si="67"/>
        <v>#REF!</v>
      </c>
      <c r="Y240" s="307" t="e">
        <f>+#REF!</f>
        <v>#REF!</v>
      </c>
      <c r="Z240" s="307" t="e">
        <f>+#REF!</f>
        <v>#REF!</v>
      </c>
      <c r="AA240" s="307" t="e">
        <f>+#REF!</f>
        <v>#REF!</v>
      </c>
      <c r="AB240" s="307" t="e">
        <f>+#REF!</f>
        <v>#REF!</v>
      </c>
      <c r="AC240" s="307" t="e">
        <f t="shared" si="43"/>
        <v>#REF!</v>
      </c>
      <c r="AD240" s="307" t="e">
        <f>+#REF!</f>
        <v>#REF!</v>
      </c>
      <c r="AE240" s="307" t="e">
        <f>+#REF!</f>
        <v>#REF!</v>
      </c>
      <c r="AF240" s="307" t="e">
        <f>+#REF!</f>
        <v>#REF!</v>
      </c>
      <c r="AG240" s="307" t="e">
        <f>+#REF!</f>
        <v>#REF!</v>
      </c>
      <c r="AH240" s="307" t="e">
        <f>+#REF!</f>
        <v>#REF!</v>
      </c>
      <c r="AI240" s="307"/>
      <c r="AJ240" s="307"/>
      <c r="AK240" s="307"/>
      <c r="AL240" s="307"/>
      <c r="AM240" s="307"/>
      <c r="AN240" s="307"/>
      <c r="AO240" s="307"/>
      <c r="AP240" s="265"/>
      <c r="AQ240" s="259" t="e">
        <f t="shared" si="63"/>
        <v>#REF!</v>
      </c>
      <c r="AR240" s="248" t="e">
        <f>+AQ240-#REF!</f>
        <v>#REF!</v>
      </c>
    </row>
    <row r="241" spans="1:44" ht="30.75" customHeight="1">
      <c r="A241" s="269">
        <f t="shared" ref="A241" si="102">+A240+1</f>
        <v>120</v>
      </c>
      <c r="B241" s="269">
        <f t="shared" si="46"/>
        <v>120</v>
      </c>
      <c r="C241" s="275" t="s">
        <v>960</v>
      </c>
      <c r="D241" s="307" t="e">
        <f t="shared" si="65"/>
        <v>#REF!</v>
      </c>
      <c r="E241" s="307" t="e">
        <f>+#REF!</f>
        <v>#REF!</v>
      </c>
      <c r="F241" s="307" t="e">
        <f>+#REF!</f>
        <v>#REF!</v>
      </c>
      <c r="G241" s="307" t="e">
        <f t="shared" si="42"/>
        <v>#REF!</v>
      </c>
      <c r="H241" s="307" t="e">
        <f>+#REF!</f>
        <v>#REF!</v>
      </c>
      <c r="I241" s="307" t="e">
        <f>+#REF!</f>
        <v>#REF!</v>
      </c>
      <c r="J241" s="307" t="e">
        <f>+#REF!</f>
        <v>#REF!</v>
      </c>
      <c r="K241" s="307" t="e">
        <f>+#REF!</f>
        <v>#REF!</v>
      </c>
      <c r="L241" s="307" t="e">
        <f>+#REF!</f>
        <v>#REF!</v>
      </c>
      <c r="M241" s="307" t="e">
        <f>+#REF!</f>
        <v>#REF!</v>
      </c>
      <c r="N241" s="307" t="e">
        <f>+#REF!</f>
        <v>#REF!</v>
      </c>
      <c r="O241" s="307" t="e">
        <f>+#REF!</f>
        <v>#REF!</v>
      </c>
      <c r="P241" s="307" t="e">
        <f>+#REF!</f>
        <v>#REF!</v>
      </c>
      <c r="Q241" s="307" t="e">
        <f>+#REF!</f>
        <v>#REF!</v>
      </c>
      <c r="R241" s="307" t="e">
        <f>+#REF!</f>
        <v>#REF!</v>
      </c>
      <c r="S241" s="307" t="e">
        <f>+#REF!</f>
        <v>#REF!</v>
      </c>
      <c r="T241" s="307" t="e">
        <f>+#REF!</f>
        <v>#REF!</v>
      </c>
      <c r="U241" s="307" t="e">
        <f>+#REF!</f>
        <v>#REF!</v>
      </c>
      <c r="V241" s="307" t="e">
        <f>+#REF!</f>
        <v>#REF!</v>
      </c>
      <c r="W241" s="307" t="e">
        <f>+#REF!</f>
        <v>#REF!</v>
      </c>
      <c r="X241" s="307" t="e">
        <f t="shared" si="67"/>
        <v>#REF!</v>
      </c>
      <c r="Y241" s="307" t="e">
        <f>+#REF!</f>
        <v>#REF!</v>
      </c>
      <c r="Z241" s="307" t="e">
        <f>+#REF!</f>
        <v>#REF!</v>
      </c>
      <c r="AA241" s="307" t="e">
        <f>+#REF!</f>
        <v>#REF!</v>
      </c>
      <c r="AB241" s="307" t="e">
        <f>+#REF!</f>
        <v>#REF!</v>
      </c>
      <c r="AC241" s="307" t="e">
        <f t="shared" si="43"/>
        <v>#REF!</v>
      </c>
      <c r="AD241" s="307" t="e">
        <f>+#REF!</f>
        <v>#REF!</v>
      </c>
      <c r="AE241" s="307" t="e">
        <f>+#REF!</f>
        <v>#REF!</v>
      </c>
      <c r="AF241" s="307" t="e">
        <f>+#REF!</f>
        <v>#REF!</v>
      </c>
      <c r="AG241" s="307" t="e">
        <f>+#REF!</f>
        <v>#REF!</v>
      </c>
      <c r="AH241" s="307" t="e">
        <f>+#REF!</f>
        <v>#REF!</v>
      </c>
      <c r="AI241" s="307"/>
      <c r="AJ241" s="307"/>
      <c r="AK241" s="307"/>
      <c r="AL241" s="307"/>
      <c r="AM241" s="307"/>
      <c r="AN241" s="307"/>
      <c r="AO241" s="307"/>
      <c r="AP241" s="265"/>
      <c r="AQ241" s="259" t="e">
        <f t="shared" si="63"/>
        <v>#REF!</v>
      </c>
      <c r="AR241" s="248" t="e">
        <f>+AQ241-#REF!</f>
        <v>#REF!</v>
      </c>
    </row>
    <row r="242" spans="1:44" ht="30.75" customHeight="1">
      <c r="A242" s="269">
        <f t="shared" ref="A242" si="103">+A241+1</f>
        <v>121</v>
      </c>
      <c r="B242" s="269">
        <f t="shared" si="46"/>
        <v>121</v>
      </c>
      <c r="C242" s="275" t="s">
        <v>961</v>
      </c>
      <c r="D242" s="307" t="e">
        <f t="shared" si="65"/>
        <v>#REF!</v>
      </c>
      <c r="E242" s="307" t="e">
        <f>+#REF!</f>
        <v>#REF!</v>
      </c>
      <c r="F242" s="307" t="e">
        <f>+#REF!</f>
        <v>#REF!</v>
      </c>
      <c r="G242" s="307" t="e">
        <f t="shared" si="42"/>
        <v>#REF!</v>
      </c>
      <c r="H242" s="307" t="e">
        <f>+#REF!</f>
        <v>#REF!</v>
      </c>
      <c r="I242" s="307" t="e">
        <f>+#REF!</f>
        <v>#REF!</v>
      </c>
      <c r="J242" s="307" t="e">
        <f>+#REF!</f>
        <v>#REF!</v>
      </c>
      <c r="K242" s="307" t="e">
        <f>+#REF!</f>
        <v>#REF!</v>
      </c>
      <c r="L242" s="307" t="e">
        <f>+#REF!</f>
        <v>#REF!</v>
      </c>
      <c r="M242" s="307" t="e">
        <f>+#REF!</f>
        <v>#REF!</v>
      </c>
      <c r="N242" s="307" t="e">
        <f>+#REF!</f>
        <v>#REF!</v>
      </c>
      <c r="O242" s="307" t="e">
        <f>+#REF!</f>
        <v>#REF!</v>
      </c>
      <c r="P242" s="307" t="e">
        <f>+#REF!</f>
        <v>#REF!</v>
      </c>
      <c r="Q242" s="307" t="e">
        <f>+#REF!</f>
        <v>#REF!</v>
      </c>
      <c r="R242" s="307" t="e">
        <f>+#REF!</f>
        <v>#REF!</v>
      </c>
      <c r="S242" s="307" t="e">
        <f>+#REF!</f>
        <v>#REF!</v>
      </c>
      <c r="T242" s="307" t="e">
        <f>+#REF!</f>
        <v>#REF!</v>
      </c>
      <c r="U242" s="307" t="e">
        <f>+#REF!</f>
        <v>#REF!</v>
      </c>
      <c r="V242" s="307" t="e">
        <f>+#REF!</f>
        <v>#REF!</v>
      </c>
      <c r="W242" s="307" t="e">
        <f>+#REF!</f>
        <v>#REF!</v>
      </c>
      <c r="X242" s="307" t="e">
        <f t="shared" si="67"/>
        <v>#REF!</v>
      </c>
      <c r="Y242" s="307" t="e">
        <f>+#REF!</f>
        <v>#REF!</v>
      </c>
      <c r="Z242" s="307" t="e">
        <f>+#REF!</f>
        <v>#REF!</v>
      </c>
      <c r="AA242" s="307" t="e">
        <f>+#REF!</f>
        <v>#REF!</v>
      </c>
      <c r="AB242" s="307" t="e">
        <f>+#REF!</f>
        <v>#REF!</v>
      </c>
      <c r="AC242" s="307" t="e">
        <f t="shared" si="43"/>
        <v>#REF!</v>
      </c>
      <c r="AD242" s="307" t="e">
        <f>+#REF!</f>
        <v>#REF!</v>
      </c>
      <c r="AE242" s="307" t="e">
        <f>+#REF!</f>
        <v>#REF!</v>
      </c>
      <c r="AF242" s="307" t="e">
        <f>+#REF!</f>
        <v>#REF!</v>
      </c>
      <c r="AG242" s="307" t="e">
        <f>+#REF!</f>
        <v>#REF!</v>
      </c>
      <c r="AH242" s="307" t="e">
        <f>+#REF!</f>
        <v>#REF!</v>
      </c>
      <c r="AI242" s="307"/>
      <c r="AJ242" s="307"/>
      <c r="AK242" s="307"/>
      <c r="AL242" s="307"/>
      <c r="AM242" s="307"/>
      <c r="AN242" s="307"/>
      <c r="AO242" s="307"/>
      <c r="AP242" s="265"/>
      <c r="AQ242" s="259" t="e">
        <f t="shared" si="63"/>
        <v>#REF!</v>
      </c>
      <c r="AR242" s="248" t="e">
        <f>+AQ242-#REF!</f>
        <v>#REF!</v>
      </c>
    </row>
    <row r="243" spans="1:44" ht="30.75" customHeight="1">
      <c r="A243" s="269">
        <f t="shared" ref="A243" si="104">+A242+1</f>
        <v>122</v>
      </c>
      <c r="B243" s="269">
        <f t="shared" si="46"/>
        <v>122</v>
      </c>
      <c r="C243" s="275" t="s">
        <v>962</v>
      </c>
      <c r="D243" s="307" t="e">
        <f t="shared" si="65"/>
        <v>#REF!</v>
      </c>
      <c r="E243" s="307" t="e">
        <f>+#REF!</f>
        <v>#REF!</v>
      </c>
      <c r="F243" s="307" t="e">
        <f>+#REF!</f>
        <v>#REF!</v>
      </c>
      <c r="G243" s="307" t="e">
        <f t="shared" si="42"/>
        <v>#REF!</v>
      </c>
      <c r="H243" s="307" t="e">
        <f>+#REF!</f>
        <v>#REF!</v>
      </c>
      <c r="I243" s="307" t="e">
        <f>+#REF!</f>
        <v>#REF!</v>
      </c>
      <c r="J243" s="307" t="e">
        <f>+#REF!</f>
        <v>#REF!</v>
      </c>
      <c r="K243" s="307" t="e">
        <f>+#REF!</f>
        <v>#REF!</v>
      </c>
      <c r="L243" s="307" t="e">
        <f>+#REF!</f>
        <v>#REF!</v>
      </c>
      <c r="M243" s="307" t="e">
        <f>+#REF!</f>
        <v>#REF!</v>
      </c>
      <c r="N243" s="307" t="e">
        <f>+#REF!</f>
        <v>#REF!</v>
      </c>
      <c r="O243" s="307" t="e">
        <f>+#REF!</f>
        <v>#REF!</v>
      </c>
      <c r="P243" s="307" t="e">
        <f>+#REF!</f>
        <v>#REF!</v>
      </c>
      <c r="Q243" s="307" t="e">
        <f>+#REF!</f>
        <v>#REF!</v>
      </c>
      <c r="R243" s="307" t="e">
        <f>+#REF!</f>
        <v>#REF!</v>
      </c>
      <c r="S243" s="307" t="e">
        <f>+#REF!</f>
        <v>#REF!</v>
      </c>
      <c r="T243" s="307" t="e">
        <f>+#REF!</f>
        <v>#REF!</v>
      </c>
      <c r="U243" s="307" t="e">
        <f>+#REF!</f>
        <v>#REF!</v>
      </c>
      <c r="V243" s="307" t="e">
        <f>+#REF!</f>
        <v>#REF!</v>
      </c>
      <c r="W243" s="307" t="e">
        <f>+#REF!</f>
        <v>#REF!</v>
      </c>
      <c r="X243" s="307" t="e">
        <f t="shared" si="67"/>
        <v>#REF!</v>
      </c>
      <c r="Y243" s="307" t="e">
        <f>+#REF!</f>
        <v>#REF!</v>
      </c>
      <c r="Z243" s="307" t="e">
        <f>+#REF!</f>
        <v>#REF!</v>
      </c>
      <c r="AA243" s="307" t="e">
        <f>+#REF!</f>
        <v>#REF!</v>
      </c>
      <c r="AB243" s="307" t="e">
        <f>+#REF!</f>
        <v>#REF!</v>
      </c>
      <c r="AC243" s="307" t="e">
        <f t="shared" si="43"/>
        <v>#REF!</v>
      </c>
      <c r="AD243" s="307" t="e">
        <f>+#REF!</f>
        <v>#REF!</v>
      </c>
      <c r="AE243" s="307" t="e">
        <f>+#REF!</f>
        <v>#REF!</v>
      </c>
      <c r="AF243" s="307" t="e">
        <f>+#REF!</f>
        <v>#REF!</v>
      </c>
      <c r="AG243" s="307" t="e">
        <f>+#REF!</f>
        <v>#REF!</v>
      </c>
      <c r="AH243" s="307" t="e">
        <f>+#REF!</f>
        <v>#REF!</v>
      </c>
      <c r="AI243" s="307"/>
      <c r="AJ243" s="307"/>
      <c r="AK243" s="307"/>
      <c r="AL243" s="307"/>
      <c r="AM243" s="307"/>
      <c r="AN243" s="307"/>
      <c r="AO243" s="307"/>
      <c r="AP243" s="265"/>
      <c r="AQ243" s="259" t="e">
        <f t="shared" si="63"/>
        <v>#REF!</v>
      </c>
      <c r="AR243" s="248" t="e">
        <f>+AQ243-#REF!</f>
        <v>#REF!</v>
      </c>
    </row>
    <row r="244" spans="1:44" ht="30.75" customHeight="1">
      <c r="A244" s="269">
        <f t="shared" ref="A244" si="105">+A243+1</f>
        <v>123</v>
      </c>
      <c r="B244" s="269">
        <f t="shared" si="46"/>
        <v>123</v>
      </c>
      <c r="C244" s="275" t="s">
        <v>963</v>
      </c>
      <c r="D244" s="307" t="e">
        <f t="shared" si="65"/>
        <v>#REF!</v>
      </c>
      <c r="E244" s="307" t="e">
        <f>+#REF!</f>
        <v>#REF!</v>
      </c>
      <c r="F244" s="307" t="e">
        <f>+#REF!</f>
        <v>#REF!</v>
      </c>
      <c r="G244" s="307" t="e">
        <f t="shared" si="42"/>
        <v>#REF!</v>
      </c>
      <c r="H244" s="307" t="e">
        <f>+#REF!</f>
        <v>#REF!</v>
      </c>
      <c r="I244" s="307" t="e">
        <f>+#REF!</f>
        <v>#REF!</v>
      </c>
      <c r="J244" s="307" t="e">
        <f>+#REF!</f>
        <v>#REF!</v>
      </c>
      <c r="K244" s="307" t="e">
        <f>+#REF!</f>
        <v>#REF!</v>
      </c>
      <c r="L244" s="307" t="e">
        <f>+#REF!</f>
        <v>#REF!</v>
      </c>
      <c r="M244" s="307" t="e">
        <f>+#REF!</f>
        <v>#REF!</v>
      </c>
      <c r="N244" s="307" t="e">
        <f>+#REF!</f>
        <v>#REF!</v>
      </c>
      <c r="O244" s="307" t="e">
        <f>+#REF!</f>
        <v>#REF!</v>
      </c>
      <c r="P244" s="307" t="e">
        <f>+#REF!</f>
        <v>#REF!</v>
      </c>
      <c r="Q244" s="307" t="e">
        <f>+#REF!</f>
        <v>#REF!</v>
      </c>
      <c r="R244" s="307" t="e">
        <f>+#REF!</f>
        <v>#REF!</v>
      </c>
      <c r="S244" s="307" t="e">
        <f>+#REF!</f>
        <v>#REF!</v>
      </c>
      <c r="T244" s="307" t="e">
        <f>+#REF!</f>
        <v>#REF!</v>
      </c>
      <c r="U244" s="307" t="e">
        <f>+#REF!</f>
        <v>#REF!</v>
      </c>
      <c r="V244" s="307" t="e">
        <f>+#REF!</f>
        <v>#REF!</v>
      </c>
      <c r="W244" s="307" t="e">
        <f>+#REF!</f>
        <v>#REF!</v>
      </c>
      <c r="X244" s="307" t="e">
        <f t="shared" si="67"/>
        <v>#REF!</v>
      </c>
      <c r="Y244" s="307" t="e">
        <f>+#REF!</f>
        <v>#REF!</v>
      </c>
      <c r="Z244" s="307" t="e">
        <f>+#REF!</f>
        <v>#REF!</v>
      </c>
      <c r="AA244" s="307" t="e">
        <f>+#REF!</f>
        <v>#REF!</v>
      </c>
      <c r="AB244" s="307" t="e">
        <f>+#REF!</f>
        <v>#REF!</v>
      </c>
      <c r="AC244" s="307" t="e">
        <f t="shared" si="43"/>
        <v>#REF!</v>
      </c>
      <c r="AD244" s="307" t="e">
        <f>+#REF!</f>
        <v>#REF!</v>
      </c>
      <c r="AE244" s="307" t="e">
        <f>+#REF!</f>
        <v>#REF!</v>
      </c>
      <c r="AF244" s="307" t="e">
        <f>+#REF!</f>
        <v>#REF!</v>
      </c>
      <c r="AG244" s="307" t="e">
        <f>+#REF!</f>
        <v>#REF!</v>
      </c>
      <c r="AH244" s="307" t="e">
        <f>+#REF!</f>
        <v>#REF!</v>
      </c>
      <c r="AI244" s="307"/>
      <c r="AJ244" s="307"/>
      <c r="AK244" s="307"/>
      <c r="AL244" s="307"/>
      <c r="AM244" s="307"/>
      <c r="AN244" s="307"/>
      <c r="AO244" s="307"/>
      <c r="AP244" s="265"/>
      <c r="AQ244" s="259" t="e">
        <f t="shared" si="63"/>
        <v>#REF!</v>
      </c>
      <c r="AR244" s="248" t="e">
        <f>+AQ244-#REF!</f>
        <v>#REF!</v>
      </c>
    </row>
    <row r="245" spans="1:44" ht="30.75" customHeight="1">
      <c r="A245" s="269">
        <f t="shared" ref="A245" si="106">+A244+1</f>
        <v>124</v>
      </c>
      <c r="B245" s="269">
        <f t="shared" si="46"/>
        <v>124</v>
      </c>
      <c r="C245" s="275" t="s">
        <v>964</v>
      </c>
      <c r="D245" s="307" t="e">
        <f t="shared" si="65"/>
        <v>#REF!</v>
      </c>
      <c r="E245" s="307" t="e">
        <f>+#REF!</f>
        <v>#REF!</v>
      </c>
      <c r="F245" s="307" t="e">
        <f>+#REF!</f>
        <v>#REF!</v>
      </c>
      <c r="G245" s="307" t="e">
        <f t="shared" si="42"/>
        <v>#REF!</v>
      </c>
      <c r="H245" s="307" t="e">
        <f>+#REF!</f>
        <v>#REF!</v>
      </c>
      <c r="I245" s="307" t="e">
        <f>+#REF!</f>
        <v>#REF!</v>
      </c>
      <c r="J245" s="307" t="e">
        <f>+#REF!</f>
        <v>#REF!</v>
      </c>
      <c r="K245" s="307" t="e">
        <f>+#REF!</f>
        <v>#REF!</v>
      </c>
      <c r="L245" s="307" t="e">
        <f>+#REF!</f>
        <v>#REF!</v>
      </c>
      <c r="M245" s="307" t="e">
        <f>+#REF!</f>
        <v>#REF!</v>
      </c>
      <c r="N245" s="307" t="e">
        <f>+#REF!</f>
        <v>#REF!</v>
      </c>
      <c r="O245" s="307" t="e">
        <f>+#REF!</f>
        <v>#REF!</v>
      </c>
      <c r="P245" s="307" t="e">
        <f>+#REF!</f>
        <v>#REF!</v>
      </c>
      <c r="Q245" s="307" t="e">
        <f>+#REF!</f>
        <v>#REF!</v>
      </c>
      <c r="R245" s="307" t="e">
        <f>+#REF!</f>
        <v>#REF!</v>
      </c>
      <c r="S245" s="307" t="e">
        <f>+#REF!</f>
        <v>#REF!</v>
      </c>
      <c r="T245" s="307" t="e">
        <f>+#REF!</f>
        <v>#REF!</v>
      </c>
      <c r="U245" s="307" t="e">
        <f>+#REF!</f>
        <v>#REF!</v>
      </c>
      <c r="V245" s="307" t="e">
        <f>+#REF!</f>
        <v>#REF!</v>
      </c>
      <c r="W245" s="307" t="e">
        <f>+#REF!</f>
        <v>#REF!</v>
      </c>
      <c r="X245" s="307" t="e">
        <f t="shared" si="67"/>
        <v>#REF!</v>
      </c>
      <c r="Y245" s="307" t="e">
        <f>+#REF!</f>
        <v>#REF!</v>
      </c>
      <c r="Z245" s="307" t="e">
        <f>+#REF!</f>
        <v>#REF!</v>
      </c>
      <c r="AA245" s="307" t="e">
        <f>+#REF!</f>
        <v>#REF!</v>
      </c>
      <c r="AB245" s="307" t="e">
        <f>+#REF!</f>
        <v>#REF!</v>
      </c>
      <c r="AC245" s="307" t="e">
        <f t="shared" si="43"/>
        <v>#REF!</v>
      </c>
      <c r="AD245" s="307" t="e">
        <f>+#REF!</f>
        <v>#REF!</v>
      </c>
      <c r="AE245" s="307" t="e">
        <f>+#REF!</f>
        <v>#REF!</v>
      </c>
      <c r="AF245" s="307" t="e">
        <f>+#REF!</f>
        <v>#REF!</v>
      </c>
      <c r="AG245" s="307" t="e">
        <f>+#REF!</f>
        <v>#REF!</v>
      </c>
      <c r="AH245" s="307" t="e">
        <f>+#REF!</f>
        <v>#REF!</v>
      </c>
      <c r="AI245" s="307"/>
      <c r="AJ245" s="307"/>
      <c r="AK245" s="307"/>
      <c r="AL245" s="307"/>
      <c r="AM245" s="307"/>
      <c r="AN245" s="307"/>
      <c r="AO245" s="307"/>
      <c r="AP245" s="265"/>
      <c r="AQ245" s="259" t="e">
        <f t="shared" si="63"/>
        <v>#REF!</v>
      </c>
      <c r="AR245" s="248" t="e">
        <f>+AQ245-#REF!</f>
        <v>#REF!</v>
      </c>
    </row>
    <row r="246" spans="1:44" ht="30.75" customHeight="1">
      <c r="A246" s="269">
        <f t="shared" ref="A246" si="107">+A245+1</f>
        <v>125</v>
      </c>
      <c r="B246" s="269">
        <f t="shared" si="46"/>
        <v>125</v>
      </c>
      <c r="C246" s="275" t="s">
        <v>965</v>
      </c>
      <c r="D246" s="307" t="e">
        <f t="shared" si="65"/>
        <v>#REF!</v>
      </c>
      <c r="E246" s="307" t="e">
        <f>+#REF!</f>
        <v>#REF!</v>
      </c>
      <c r="F246" s="307" t="e">
        <f>+#REF!</f>
        <v>#REF!</v>
      </c>
      <c r="G246" s="307" t="e">
        <f t="shared" si="42"/>
        <v>#REF!</v>
      </c>
      <c r="H246" s="307" t="e">
        <f>+#REF!</f>
        <v>#REF!</v>
      </c>
      <c r="I246" s="307" t="e">
        <f>+#REF!</f>
        <v>#REF!</v>
      </c>
      <c r="J246" s="307" t="e">
        <f>+#REF!</f>
        <v>#REF!</v>
      </c>
      <c r="K246" s="307" t="e">
        <f>+#REF!</f>
        <v>#REF!</v>
      </c>
      <c r="L246" s="307" t="e">
        <f>+#REF!</f>
        <v>#REF!</v>
      </c>
      <c r="M246" s="307" t="e">
        <f>+#REF!</f>
        <v>#REF!</v>
      </c>
      <c r="N246" s="307" t="e">
        <f>+#REF!</f>
        <v>#REF!</v>
      </c>
      <c r="O246" s="307" t="e">
        <f>+#REF!</f>
        <v>#REF!</v>
      </c>
      <c r="P246" s="307" t="e">
        <f>+#REF!</f>
        <v>#REF!</v>
      </c>
      <c r="Q246" s="307" t="e">
        <f>+#REF!</f>
        <v>#REF!</v>
      </c>
      <c r="R246" s="307" t="e">
        <f>+#REF!</f>
        <v>#REF!</v>
      </c>
      <c r="S246" s="307" t="e">
        <f>+#REF!</f>
        <v>#REF!</v>
      </c>
      <c r="T246" s="307" t="e">
        <f>+#REF!</f>
        <v>#REF!</v>
      </c>
      <c r="U246" s="307" t="e">
        <f>+#REF!</f>
        <v>#REF!</v>
      </c>
      <c r="V246" s="307" t="e">
        <f>+#REF!</f>
        <v>#REF!</v>
      </c>
      <c r="W246" s="307" t="e">
        <f>+#REF!</f>
        <v>#REF!</v>
      </c>
      <c r="X246" s="307" t="e">
        <f t="shared" si="67"/>
        <v>#REF!</v>
      </c>
      <c r="Y246" s="307" t="e">
        <f>+#REF!</f>
        <v>#REF!</v>
      </c>
      <c r="Z246" s="307" t="e">
        <f>+#REF!</f>
        <v>#REF!</v>
      </c>
      <c r="AA246" s="307" t="e">
        <f>+#REF!</f>
        <v>#REF!</v>
      </c>
      <c r="AB246" s="307" t="e">
        <f>+#REF!</f>
        <v>#REF!</v>
      </c>
      <c r="AC246" s="307" t="e">
        <f t="shared" si="43"/>
        <v>#REF!</v>
      </c>
      <c r="AD246" s="307" t="e">
        <f>+#REF!</f>
        <v>#REF!</v>
      </c>
      <c r="AE246" s="307" t="e">
        <f>+#REF!</f>
        <v>#REF!</v>
      </c>
      <c r="AF246" s="307" t="e">
        <f>+#REF!</f>
        <v>#REF!</v>
      </c>
      <c r="AG246" s="307" t="e">
        <f>+#REF!</f>
        <v>#REF!</v>
      </c>
      <c r="AH246" s="307" t="e">
        <f>+#REF!</f>
        <v>#REF!</v>
      </c>
      <c r="AI246" s="307"/>
      <c r="AJ246" s="307"/>
      <c r="AK246" s="307"/>
      <c r="AL246" s="307"/>
      <c r="AM246" s="307"/>
      <c r="AN246" s="307"/>
      <c r="AO246" s="307"/>
      <c r="AP246" s="265"/>
      <c r="AQ246" s="259" t="e">
        <f t="shared" si="63"/>
        <v>#REF!</v>
      </c>
      <c r="AR246" s="248" t="e">
        <f>+AQ246-#REF!</f>
        <v>#REF!</v>
      </c>
    </row>
    <row r="247" spans="1:44" ht="30.75" customHeight="1">
      <c r="A247" s="269">
        <f t="shared" ref="A247" si="108">+A246+1</f>
        <v>126</v>
      </c>
      <c r="B247" s="269">
        <f t="shared" si="46"/>
        <v>126</v>
      </c>
      <c r="C247" s="275" t="s">
        <v>966</v>
      </c>
      <c r="D247" s="307" t="e">
        <f t="shared" si="65"/>
        <v>#REF!</v>
      </c>
      <c r="E247" s="307" t="e">
        <f>+#REF!</f>
        <v>#REF!</v>
      </c>
      <c r="F247" s="307" t="e">
        <f>+#REF!</f>
        <v>#REF!</v>
      </c>
      <c r="G247" s="307" t="e">
        <f t="shared" si="42"/>
        <v>#REF!</v>
      </c>
      <c r="H247" s="307" t="e">
        <f>+#REF!</f>
        <v>#REF!</v>
      </c>
      <c r="I247" s="307" t="e">
        <f>+#REF!</f>
        <v>#REF!</v>
      </c>
      <c r="J247" s="307" t="e">
        <f>+#REF!</f>
        <v>#REF!</v>
      </c>
      <c r="K247" s="307" t="e">
        <f>+#REF!</f>
        <v>#REF!</v>
      </c>
      <c r="L247" s="307" t="e">
        <f>+#REF!</f>
        <v>#REF!</v>
      </c>
      <c r="M247" s="307" t="e">
        <f>+#REF!</f>
        <v>#REF!</v>
      </c>
      <c r="N247" s="307" t="e">
        <f>+#REF!</f>
        <v>#REF!</v>
      </c>
      <c r="O247" s="307" t="e">
        <f>+#REF!</f>
        <v>#REF!</v>
      </c>
      <c r="P247" s="307" t="e">
        <f>+#REF!</f>
        <v>#REF!</v>
      </c>
      <c r="Q247" s="307" t="e">
        <f>+#REF!</f>
        <v>#REF!</v>
      </c>
      <c r="R247" s="307" t="e">
        <f>+#REF!</f>
        <v>#REF!</v>
      </c>
      <c r="S247" s="307" t="e">
        <f>+#REF!</f>
        <v>#REF!</v>
      </c>
      <c r="T247" s="307" t="e">
        <f>+#REF!</f>
        <v>#REF!</v>
      </c>
      <c r="U247" s="307" t="e">
        <f>+#REF!</f>
        <v>#REF!</v>
      </c>
      <c r="V247" s="307" t="e">
        <f>+#REF!</f>
        <v>#REF!</v>
      </c>
      <c r="W247" s="307" t="e">
        <f>+#REF!</f>
        <v>#REF!</v>
      </c>
      <c r="X247" s="307" t="e">
        <f t="shared" si="67"/>
        <v>#REF!</v>
      </c>
      <c r="Y247" s="307" t="e">
        <f>+#REF!</f>
        <v>#REF!</v>
      </c>
      <c r="Z247" s="307" t="e">
        <f>+#REF!</f>
        <v>#REF!</v>
      </c>
      <c r="AA247" s="307" t="e">
        <f>+#REF!</f>
        <v>#REF!</v>
      </c>
      <c r="AB247" s="307" t="e">
        <f>+#REF!</f>
        <v>#REF!</v>
      </c>
      <c r="AC247" s="307" t="e">
        <f t="shared" si="43"/>
        <v>#REF!</v>
      </c>
      <c r="AD247" s="307" t="e">
        <f>+#REF!</f>
        <v>#REF!</v>
      </c>
      <c r="AE247" s="307" t="e">
        <f>+#REF!</f>
        <v>#REF!</v>
      </c>
      <c r="AF247" s="307" t="e">
        <f>+#REF!</f>
        <v>#REF!</v>
      </c>
      <c r="AG247" s="307" t="e">
        <f>+#REF!</f>
        <v>#REF!</v>
      </c>
      <c r="AH247" s="307" t="e">
        <f>+#REF!</f>
        <v>#REF!</v>
      </c>
      <c r="AI247" s="307"/>
      <c r="AJ247" s="307"/>
      <c r="AK247" s="307"/>
      <c r="AL247" s="307"/>
      <c r="AM247" s="307"/>
      <c r="AN247" s="307"/>
      <c r="AO247" s="307"/>
      <c r="AP247" s="265"/>
      <c r="AQ247" s="259" t="e">
        <f t="shared" si="63"/>
        <v>#REF!</v>
      </c>
      <c r="AR247" s="248" t="e">
        <f>+AQ247-#REF!</f>
        <v>#REF!</v>
      </c>
    </row>
    <row r="248" spans="1:44" ht="30.75" customHeight="1">
      <c r="A248" s="269">
        <f t="shared" ref="A248" si="109">+A247+1</f>
        <v>127</v>
      </c>
      <c r="B248" s="269">
        <f t="shared" si="46"/>
        <v>127</v>
      </c>
      <c r="C248" s="275" t="s">
        <v>967</v>
      </c>
      <c r="D248" s="307" t="e">
        <f t="shared" si="65"/>
        <v>#REF!</v>
      </c>
      <c r="E248" s="307" t="e">
        <f>+#REF!</f>
        <v>#REF!</v>
      </c>
      <c r="F248" s="307" t="e">
        <f>+#REF!</f>
        <v>#REF!</v>
      </c>
      <c r="G248" s="307" t="e">
        <f t="shared" si="42"/>
        <v>#REF!</v>
      </c>
      <c r="H248" s="307" t="e">
        <f>+#REF!</f>
        <v>#REF!</v>
      </c>
      <c r="I248" s="307" t="e">
        <f>+#REF!</f>
        <v>#REF!</v>
      </c>
      <c r="J248" s="307" t="e">
        <f>+#REF!</f>
        <v>#REF!</v>
      </c>
      <c r="K248" s="307" t="e">
        <f>+#REF!</f>
        <v>#REF!</v>
      </c>
      <c r="L248" s="307" t="e">
        <f>+#REF!</f>
        <v>#REF!</v>
      </c>
      <c r="M248" s="307" t="e">
        <f>+#REF!</f>
        <v>#REF!</v>
      </c>
      <c r="N248" s="307" t="e">
        <f>+#REF!</f>
        <v>#REF!</v>
      </c>
      <c r="O248" s="307" t="e">
        <f>+#REF!</f>
        <v>#REF!</v>
      </c>
      <c r="P248" s="307" t="e">
        <f>+#REF!</f>
        <v>#REF!</v>
      </c>
      <c r="Q248" s="307" t="e">
        <f>+#REF!</f>
        <v>#REF!</v>
      </c>
      <c r="R248" s="307" t="e">
        <f>+#REF!</f>
        <v>#REF!</v>
      </c>
      <c r="S248" s="307" t="e">
        <f>+#REF!</f>
        <v>#REF!</v>
      </c>
      <c r="T248" s="307" t="e">
        <f>+#REF!</f>
        <v>#REF!</v>
      </c>
      <c r="U248" s="307" t="e">
        <f>+#REF!</f>
        <v>#REF!</v>
      </c>
      <c r="V248" s="307" t="e">
        <f>+#REF!</f>
        <v>#REF!</v>
      </c>
      <c r="W248" s="307" t="e">
        <f>+#REF!</f>
        <v>#REF!</v>
      </c>
      <c r="X248" s="307" t="e">
        <f t="shared" si="67"/>
        <v>#REF!</v>
      </c>
      <c r="Y248" s="307" t="e">
        <f>+#REF!</f>
        <v>#REF!</v>
      </c>
      <c r="Z248" s="307" t="e">
        <f>+#REF!</f>
        <v>#REF!</v>
      </c>
      <c r="AA248" s="307" t="e">
        <f>+#REF!</f>
        <v>#REF!</v>
      </c>
      <c r="AB248" s="307" t="e">
        <f>+#REF!</f>
        <v>#REF!</v>
      </c>
      <c r="AC248" s="307" t="e">
        <f t="shared" si="43"/>
        <v>#REF!</v>
      </c>
      <c r="AD248" s="307" t="e">
        <f>+#REF!</f>
        <v>#REF!</v>
      </c>
      <c r="AE248" s="307" t="e">
        <f>+#REF!</f>
        <v>#REF!</v>
      </c>
      <c r="AF248" s="307" t="e">
        <f>+#REF!</f>
        <v>#REF!</v>
      </c>
      <c r="AG248" s="307" t="e">
        <f>+#REF!</f>
        <v>#REF!</v>
      </c>
      <c r="AH248" s="307" t="e">
        <f>+#REF!</f>
        <v>#REF!</v>
      </c>
      <c r="AI248" s="307"/>
      <c r="AJ248" s="307"/>
      <c r="AK248" s="307"/>
      <c r="AL248" s="307"/>
      <c r="AM248" s="307"/>
      <c r="AN248" s="307"/>
      <c r="AO248" s="307"/>
      <c r="AP248" s="265"/>
      <c r="AQ248" s="259" t="e">
        <f t="shared" si="63"/>
        <v>#REF!</v>
      </c>
      <c r="AR248" s="248" t="e">
        <f>+AQ248-#REF!</f>
        <v>#REF!</v>
      </c>
    </row>
    <row r="249" spans="1:44" ht="30.75" customHeight="1">
      <c r="A249" s="269">
        <f t="shared" ref="A249" si="110">+A248+1</f>
        <v>128</v>
      </c>
      <c r="B249" s="269">
        <f t="shared" si="46"/>
        <v>128</v>
      </c>
      <c r="C249" s="275" t="s">
        <v>968</v>
      </c>
      <c r="D249" s="307" t="e">
        <f t="shared" si="65"/>
        <v>#REF!</v>
      </c>
      <c r="E249" s="307" t="e">
        <f>+#REF!</f>
        <v>#REF!</v>
      </c>
      <c r="F249" s="307" t="e">
        <f>+#REF!</f>
        <v>#REF!</v>
      </c>
      <c r="G249" s="307" t="e">
        <f t="shared" si="42"/>
        <v>#REF!</v>
      </c>
      <c r="H249" s="307" t="e">
        <f>+#REF!</f>
        <v>#REF!</v>
      </c>
      <c r="I249" s="307" t="e">
        <f>+#REF!</f>
        <v>#REF!</v>
      </c>
      <c r="J249" s="307" t="e">
        <f>+#REF!</f>
        <v>#REF!</v>
      </c>
      <c r="K249" s="307" t="e">
        <f>+#REF!</f>
        <v>#REF!</v>
      </c>
      <c r="L249" s="307" t="e">
        <f>+#REF!</f>
        <v>#REF!</v>
      </c>
      <c r="M249" s="307" t="e">
        <f>+#REF!</f>
        <v>#REF!</v>
      </c>
      <c r="N249" s="307" t="e">
        <f>+#REF!</f>
        <v>#REF!</v>
      </c>
      <c r="O249" s="307" t="e">
        <f>+#REF!</f>
        <v>#REF!</v>
      </c>
      <c r="P249" s="307" t="e">
        <f>+#REF!</f>
        <v>#REF!</v>
      </c>
      <c r="Q249" s="307" t="e">
        <f>+#REF!</f>
        <v>#REF!</v>
      </c>
      <c r="R249" s="307" t="e">
        <f>+#REF!</f>
        <v>#REF!</v>
      </c>
      <c r="S249" s="307" t="e">
        <f>+#REF!</f>
        <v>#REF!</v>
      </c>
      <c r="T249" s="307" t="e">
        <f>+#REF!</f>
        <v>#REF!</v>
      </c>
      <c r="U249" s="307" t="e">
        <f>+#REF!</f>
        <v>#REF!</v>
      </c>
      <c r="V249" s="307" t="e">
        <f>+#REF!</f>
        <v>#REF!</v>
      </c>
      <c r="W249" s="307" t="e">
        <f>+#REF!</f>
        <v>#REF!</v>
      </c>
      <c r="X249" s="307" t="e">
        <f t="shared" si="67"/>
        <v>#REF!</v>
      </c>
      <c r="Y249" s="307" t="e">
        <f>+#REF!</f>
        <v>#REF!</v>
      </c>
      <c r="Z249" s="307" t="e">
        <f>+#REF!</f>
        <v>#REF!</v>
      </c>
      <c r="AA249" s="307" t="e">
        <f>+#REF!</f>
        <v>#REF!</v>
      </c>
      <c r="AB249" s="307" t="e">
        <f>+#REF!</f>
        <v>#REF!</v>
      </c>
      <c r="AC249" s="307" t="e">
        <f t="shared" si="43"/>
        <v>#REF!</v>
      </c>
      <c r="AD249" s="307" t="e">
        <f>+#REF!</f>
        <v>#REF!</v>
      </c>
      <c r="AE249" s="307" t="e">
        <f>+#REF!</f>
        <v>#REF!</v>
      </c>
      <c r="AF249" s="307" t="e">
        <f>+#REF!</f>
        <v>#REF!</v>
      </c>
      <c r="AG249" s="307" t="e">
        <f>+#REF!</f>
        <v>#REF!</v>
      </c>
      <c r="AH249" s="307" t="e">
        <f>+#REF!</f>
        <v>#REF!</v>
      </c>
      <c r="AI249" s="307"/>
      <c r="AJ249" s="307"/>
      <c r="AK249" s="307"/>
      <c r="AL249" s="307"/>
      <c r="AM249" s="307"/>
      <c r="AN249" s="307"/>
      <c r="AO249" s="307"/>
      <c r="AP249" s="265"/>
      <c r="AQ249" s="259" t="e">
        <f t="shared" si="63"/>
        <v>#REF!</v>
      </c>
      <c r="AR249" s="248" t="e">
        <f>+AQ249-#REF!</f>
        <v>#REF!</v>
      </c>
    </row>
    <row r="250" spans="1:44" ht="30.75" customHeight="1">
      <c r="A250" s="269">
        <f t="shared" ref="A250" si="111">+A249+1</f>
        <v>129</v>
      </c>
      <c r="B250" s="269">
        <f t="shared" si="46"/>
        <v>129</v>
      </c>
      <c r="C250" s="275" t="s">
        <v>969</v>
      </c>
      <c r="D250" s="307" t="e">
        <f t="shared" si="65"/>
        <v>#REF!</v>
      </c>
      <c r="E250" s="307" t="e">
        <f>+#REF!</f>
        <v>#REF!</v>
      </c>
      <c r="F250" s="307" t="e">
        <f>+#REF!</f>
        <v>#REF!</v>
      </c>
      <c r="G250" s="307" t="e">
        <f t="shared" ref="G250:G277" si="112">SUM(H250:W250)</f>
        <v>#REF!</v>
      </c>
      <c r="H250" s="307" t="e">
        <f>+#REF!</f>
        <v>#REF!</v>
      </c>
      <c r="I250" s="307" t="e">
        <f>+#REF!</f>
        <v>#REF!</v>
      </c>
      <c r="J250" s="307" t="e">
        <f>+#REF!</f>
        <v>#REF!</v>
      </c>
      <c r="K250" s="307" t="e">
        <f>+#REF!</f>
        <v>#REF!</v>
      </c>
      <c r="L250" s="307" t="e">
        <f>+#REF!</f>
        <v>#REF!</v>
      </c>
      <c r="M250" s="307" t="e">
        <f>+#REF!</f>
        <v>#REF!</v>
      </c>
      <c r="N250" s="307" t="e">
        <f>+#REF!</f>
        <v>#REF!</v>
      </c>
      <c r="O250" s="307" t="e">
        <f>+#REF!</f>
        <v>#REF!</v>
      </c>
      <c r="P250" s="307" t="e">
        <f>+#REF!</f>
        <v>#REF!</v>
      </c>
      <c r="Q250" s="307" t="e">
        <f>+#REF!</f>
        <v>#REF!</v>
      </c>
      <c r="R250" s="307" t="e">
        <f>+#REF!</f>
        <v>#REF!</v>
      </c>
      <c r="S250" s="307" t="e">
        <f>+#REF!</f>
        <v>#REF!</v>
      </c>
      <c r="T250" s="307" t="e">
        <f>+#REF!</f>
        <v>#REF!</v>
      </c>
      <c r="U250" s="307" t="e">
        <f>+#REF!</f>
        <v>#REF!</v>
      </c>
      <c r="V250" s="307" t="e">
        <f>+#REF!</f>
        <v>#REF!</v>
      </c>
      <c r="W250" s="307" t="e">
        <f>+#REF!</f>
        <v>#REF!</v>
      </c>
      <c r="X250" s="307" t="e">
        <f t="shared" si="67"/>
        <v>#REF!</v>
      </c>
      <c r="Y250" s="307" t="e">
        <f>+#REF!</f>
        <v>#REF!</v>
      </c>
      <c r="Z250" s="307" t="e">
        <f>+#REF!</f>
        <v>#REF!</v>
      </c>
      <c r="AA250" s="307" t="e">
        <f>+#REF!</f>
        <v>#REF!</v>
      </c>
      <c r="AB250" s="307" t="e">
        <f>+#REF!</f>
        <v>#REF!</v>
      </c>
      <c r="AC250" s="307" t="e">
        <f t="shared" ref="AC250:AC277" si="113">SUM(AD250:AN250)</f>
        <v>#REF!</v>
      </c>
      <c r="AD250" s="307" t="e">
        <f>+#REF!</f>
        <v>#REF!</v>
      </c>
      <c r="AE250" s="307" t="e">
        <f>+#REF!</f>
        <v>#REF!</v>
      </c>
      <c r="AF250" s="307" t="e">
        <f>+#REF!</f>
        <v>#REF!</v>
      </c>
      <c r="AG250" s="307" t="e">
        <f>+#REF!</f>
        <v>#REF!</v>
      </c>
      <c r="AH250" s="307" t="e">
        <f>+#REF!</f>
        <v>#REF!</v>
      </c>
      <c r="AI250" s="307"/>
      <c r="AJ250" s="307"/>
      <c r="AK250" s="307"/>
      <c r="AL250" s="307"/>
      <c r="AM250" s="307"/>
      <c r="AN250" s="307"/>
      <c r="AO250" s="307"/>
      <c r="AP250" s="265"/>
      <c r="AQ250" s="259" t="e">
        <f t="shared" si="63"/>
        <v>#REF!</v>
      </c>
      <c r="AR250" s="248" t="e">
        <f>+AQ250-#REF!</f>
        <v>#REF!</v>
      </c>
    </row>
    <row r="251" spans="1:44" ht="30.75" customHeight="1">
      <c r="A251" s="269">
        <f t="shared" ref="A251" si="114">+A250+1</f>
        <v>130</v>
      </c>
      <c r="B251" s="269">
        <f t="shared" si="46"/>
        <v>130</v>
      </c>
      <c r="C251" s="275" t="s">
        <v>970</v>
      </c>
      <c r="D251" s="307" t="e">
        <f t="shared" si="65"/>
        <v>#REF!</v>
      </c>
      <c r="E251" s="307" t="e">
        <f>+#REF!</f>
        <v>#REF!</v>
      </c>
      <c r="F251" s="307" t="e">
        <f>+#REF!</f>
        <v>#REF!</v>
      </c>
      <c r="G251" s="307" t="e">
        <f t="shared" si="112"/>
        <v>#REF!</v>
      </c>
      <c r="H251" s="307" t="e">
        <f>+#REF!</f>
        <v>#REF!</v>
      </c>
      <c r="I251" s="307" t="e">
        <f>+#REF!</f>
        <v>#REF!</v>
      </c>
      <c r="J251" s="307" t="e">
        <f>+#REF!</f>
        <v>#REF!</v>
      </c>
      <c r="K251" s="307" t="e">
        <f>+#REF!</f>
        <v>#REF!</v>
      </c>
      <c r="L251" s="307" t="e">
        <f>+#REF!</f>
        <v>#REF!</v>
      </c>
      <c r="M251" s="307" t="e">
        <f>+#REF!</f>
        <v>#REF!</v>
      </c>
      <c r="N251" s="307" t="e">
        <f>+#REF!</f>
        <v>#REF!</v>
      </c>
      <c r="O251" s="307" t="e">
        <f>+#REF!</f>
        <v>#REF!</v>
      </c>
      <c r="P251" s="307" t="e">
        <f>+#REF!</f>
        <v>#REF!</v>
      </c>
      <c r="Q251" s="307" t="e">
        <f>+#REF!</f>
        <v>#REF!</v>
      </c>
      <c r="R251" s="307" t="e">
        <f>+#REF!</f>
        <v>#REF!</v>
      </c>
      <c r="S251" s="307" t="e">
        <f>+#REF!</f>
        <v>#REF!</v>
      </c>
      <c r="T251" s="307" t="e">
        <f>+#REF!</f>
        <v>#REF!</v>
      </c>
      <c r="U251" s="307" t="e">
        <f>+#REF!</f>
        <v>#REF!</v>
      </c>
      <c r="V251" s="307" t="e">
        <f>+#REF!</f>
        <v>#REF!</v>
      </c>
      <c r="W251" s="307" t="e">
        <f>+#REF!</f>
        <v>#REF!</v>
      </c>
      <c r="X251" s="307" t="e">
        <f t="shared" si="67"/>
        <v>#REF!</v>
      </c>
      <c r="Y251" s="307" t="e">
        <f>+#REF!</f>
        <v>#REF!</v>
      </c>
      <c r="Z251" s="307" t="e">
        <f>+#REF!</f>
        <v>#REF!</v>
      </c>
      <c r="AA251" s="307" t="e">
        <f>+#REF!</f>
        <v>#REF!</v>
      </c>
      <c r="AB251" s="307" t="e">
        <f>+#REF!</f>
        <v>#REF!</v>
      </c>
      <c r="AC251" s="307" t="e">
        <f t="shared" si="113"/>
        <v>#REF!</v>
      </c>
      <c r="AD251" s="307" t="e">
        <f>+#REF!</f>
        <v>#REF!</v>
      </c>
      <c r="AE251" s="307" t="e">
        <f>+#REF!</f>
        <v>#REF!</v>
      </c>
      <c r="AF251" s="307" t="e">
        <f>+#REF!</f>
        <v>#REF!</v>
      </c>
      <c r="AG251" s="307" t="e">
        <f>+#REF!</f>
        <v>#REF!</v>
      </c>
      <c r="AH251" s="307" t="e">
        <f>+#REF!</f>
        <v>#REF!</v>
      </c>
      <c r="AI251" s="307"/>
      <c r="AJ251" s="307"/>
      <c r="AK251" s="307"/>
      <c r="AL251" s="307"/>
      <c r="AM251" s="307"/>
      <c r="AN251" s="307"/>
      <c r="AO251" s="307"/>
      <c r="AP251" s="265"/>
      <c r="AQ251" s="259" t="e">
        <f t="shared" si="63"/>
        <v>#REF!</v>
      </c>
      <c r="AR251" s="248" t="e">
        <f>+AQ251-#REF!</f>
        <v>#REF!</v>
      </c>
    </row>
    <row r="252" spans="1:44" ht="30.75" customHeight="1">
      <c r="A252" s="269">
        <f t="shared" ref="A252" si="115">+A251+1</f>
        <v>131</v>
      </c>
      <c r="B252" s="269">
        <f t="shared" ref="B252:B277" si="116">+B251+1</f>
        <v>131</v>
      </c>
      <c r="C252" s="275" t="s">
        <v>971</v>
      </c>
      <c r="D252" s="307" t="e">
        <f t="shared" si="65"/>
        <v>#REF!</v>
      </c>
      <c r="E252" s="307" t="e">
        <f>+#REF!</f>
        <v>#REF!</v>
      </c>
      <c r="F252" s="307" t="e">
        <f>+#REF!</f>
        <v>#REF!</v>
      </c>
      <c r="G252" s="307" t="e">
        <f t="shared" si="112"/>
        <v>#REF!</v>
      </c>
      <c r="H252" s="307" t="e">
        <f>+#REF!</f>
        <v>#REF!</v>
      </c>
      <c r="I252" s="307" t="e">
        <f>+#REF!</f>
        <v>#REF!</v>
      </c>
      <c r="J252" s="307" t="e">
        <f>+#REF!</f>
        <v>#REF!</v>
      </c>
      <c r="K252" s="307" t="e">
        <f>+#REF!</f>
        <v>#REF!</v>
      </c>
      <c r="L252" s="307" t="e">
        <f>+#REF!</f>
        <v>#REF!</v>
      </c>
      <c r="M252" s="307" t="e">
        <f>+#REF!</f>
        <v>#REF!</v>
      </c>
      <c r="N252" s="307" t="e">
        <f>+#REF!</f>
        <v>#REF!</v>
      </c>
      <c r="O252" s="307" t="e">
        <f>+#REF!</f>
        <v>#REF!</v>
      </c>
      <c r="P252" s="307" t="e">
        <f>+#REF!</f>
        <v>#REF!</v>
      </c>
      <c r="Q252" s="307" t="e">
        <f>+#REF!</f>
        <v>#REF!</v>
      </c>
      <c r="R252" s="307" t="e">
        <f>+#REF!</f>
        <v>#REF!</v>
      </c>
      <c r="S252" s="307" t="e">
        <f>+#REF!</f>
        <v>#REF!</v>
      </c>
      <c r="T252" s="307" t="e">
        <f>+#REF!</f>
        <v>#REF!</v>
      </c>
      <c r="U252" s="307" t="e">
        <f>+#REF!</f>
        <v>#REF!</v>
      </c>
      <c r="V252" s="307" t="e">
        <f>+#REF!</f>
        <v>#REF!</v>
      </c>
      <c r="W252" s="307" t="e">
        <f>+#REF!</f>
        <v>#REF!</v>
      </c>
      <c r="X252" s="307" t="e">
        <f t="shared" si="67"/>
        <v>#REF!</v>
      </c>
      <c r="Y252" s="307" t="e">
        <f>+#REF!</f>
        <v>#REF!</v>
      </c>
      <c r="Z252" s="307" t="e">
        <f>+#REF!</f>
        <v>#REF!</v>
      </c>
      <c r="AA252" s="307" t="e">
        <f>+#REF!</f>
        <v>#REF!</v>
      </c>
      <c r="AB252" s="307" t="e">
        <f>+#REF!</f>
        <v>#REF!</v>
      </c>
      <c r="AC252" s="307" t="e">
        <f t="shared" si="113"/>
        <v>#REF!</v>
      </c>
      <c r="AD252" s="307" t="e">
        <f>+#REF!</f>
        <v>#REF!</v>
      </c>
      <c r="AE252" s="307" t="e">
        <f>+#REF!</f>
        <v>#REF!</v>
      </c>
      <c r="AF252" s="307" t="e">
        <f>+#REF!</f>
        <v>#REF!</v>
      </c>
      <c r="AG252" s="307" t="e">
        <f>+#REF!</f>
        <v>#REF!</v>
      </c>
      <c r="AH252" s="307" t="e">
        <f>+#REF!</f>
        <v>#REF!</v>
      </c>
      <c r="AI252" s="307"/>
      <c r="AJ252" s="307"/>
      <c r="AK252" s="307"/>
      <c r="AL252" s="307"/>
      <c r="AM252" s="307"/>
      <c r="AN252" s="307"/>
      <c r="AO252" s="307"/>
      <c r="AP252" s="265"/>
      <c r="AQ252" s="259" t="e">
        <f t="shared" si="63"/>
        <v>#REF!</v>
      </c>
      <c r="AR252" s="248" t="e">
        <f>+AQ252-#REF!</f>
        <v>#REF!</v>
      </c>
    </row>
    <row r="253" spans="1:44" ht="30.75" customHeight="1">
      <c r="A253" s="269">
        <f t="shared" ref="A253" si="117">+A252+1</f>
        <v>132</v>
      </c>
      <c r="B253" s="269">
        <f t="shared" si="116"/>
        <v>132</v>
      </c>
      <c r="C253" s="275" t="s">
        <v>972</v>
      </c>
      <c r="D253" s="307" t="e">
        <f t="shared" si="65"/>
        <v>#REF!</v>
      </c>
      <c r="E253" s="307" t="e">
        <f>+#REF!</f>
        <v>#REF!</v>
      </c>
      <c r="F253" s="307" t="e">
        <f>+#REF!</f>
        <v>#REF!</v>
      </c>
      <c r="G253" s="307" t="e">
        <f t="shared" si="112"/>
        <v>#REF!</v>
      </c>
      <c r="H253" s="307" t="e">
        <f>+#REF!</f>
        <v>#REF!</v>
      </c>
      <c r="I253" s="307" t="e">
        <f>+#REF!</f>
        <v>#REF!</v>
      </c>
      <c r="J253" s="307" t="e">
        <f>+#REF!</f>
        <v>#REF!</v>
      </c>
      <c r="K253" s="307" t="e">
        <f>+#REF!</f>
        <v>#REF!</v>
      </c>
      <c r="L253" s="307" t="e">
        <f>+#REF!</f>
        <v>#REF!</v>
      </c>
      <c r="M253" s="307" t="e">
        <f>+#REF!</f>
        <v>#REF!</v>
      </c>
      <c r="N253" s="307" t="e">
        <f>+#REF!</f>
        <v>#REF!</v>
      </c>
      <c r="O253" s="307" t="e">
        <f>+#REF!</f>
        <v>#REF!</v>
      </c>
      <c r="P253" s="307" t="e">
        <f>+#REF!</f>
        <v>#REF!</v>
      </c>
      <c r="Q253" s="307" t="e">
        <f>+#REF!</f>
        <v>#REF!</v>
      </c>
      <c r="R253" s="307" t="e">
        <f>+#REF!</f>
        <v>#REF!</v>
      </c>
      <c r="S253" s="307" t="e">
        <f>+#REF!</f>
        <v>#REF!</v>
      </c>
      <c r="T253" s="307" t="e">
        <f>+#REF!</f>
        <v>#REF!</v>
      </c>
      <c r="U253" s="307" t="e">
        <f>+#REF!</f>
        <v>#REF!</v>
      </c>
      <c r="V253" s="307" t="e">
        <f>+#REF!</f>
        <v>#REF!</v>
      </c>
      <c r="W253" s="307" t="e">
        <f>+#REF!</f>
        <v>#REF!</v>
      </c>
      <c r="X253" s="307" t="e">
        <f t="shared" si="67"/>
        <v>#REF!</v>
      </c>
      <c r="Y253" s="307" t="e">
        <f>+#REF!</f>
        <v>#REF!</v>
      </c>
      <c r="Z253" s="307" t="e">
        <f>+#REF!</f>
        <v>#REF!</v>
      </c>
      <c r="AA253" s="307" t="e">
        <f>+#REF!</f>
        <v>#REF!</v>
      </c>
      <c r="AB253" s="307" t="e">
        <f>+#REF!</f>
        <v>#REF!</v>
      </c>
      <c r="AC253" s="307" t="e">
        <f t="shared" si="113"/>
        <v>#REF!</v>
      </c>
      <c r="AD253" s="307" t="e">
        <f>+#REF!</f>
        <v>#REF!</v>
      </c>
      <c r="AE253" s="307" t="e">
        <f>+#REF!</f>
        <v>#REF!</v>
      </c>
      <c r="AF253" s="307" t="e">
        <f>+#REF!</f>
        <v>#REF!</v>
      </c>
      <c r="AG253" s="307" t="e">
        <f>+#REF!</f>
        <v>#REF!</v>
      </c>
      <c r="AH253" s="307" t="e">
        <f>+#REF!</f>
        <v>#REF!</v>
      </c>
      <c r="AI253" s="307"/>
      <c r="AJ253" s="307"/>
      <c r="AK253" s="307"/>
      <c r="AL253" s="307"/>
      <c r="AM253" s="307"/>
      <c r="AN253" s="307"/>
      <c r="AO253" s="307"/>
      <c r="AP253" s="265"/>
      <c r="AQ253" s="259" t="e">
        <f t="shared" si="63"/>
        <v>#REF!</v>
      </c>
      <c r="AR253" s="248" t="e">
        <f>+AQ253-#REF!</f>
        <v>#REF!</v>
      </c>
    </row>
    <row r="254" spans="1:44" ht="30.75" customHeight="1">
      <c r="A254" s="269">
        <f t="shared" ref="A254" si="118">+A253+1</f>
        <v>133</v>
      </c>
      <c r="B254" s="269">
        <f t="shared" si="116"/>
        <v>133</v>
      </c>
      <c r="C254" s="275" t="s">
        <v>973</v>
      </c>
      <c r="D254" s="307" t="e">
        <f t="shared" si="65"/>
        <v>#REF!</v>
      </c>
      <c r="E254" s="307" t="e">
        <f>+#REF!</f>
        <v>#REF!</v>
      </c>
      <c r="F254" s="307" t="e">
        <f>+#REF!</f>
        <v>#REF!</v>
      </c>
      <c r="G254" s="307" t="e">
        <f t="shared" si="112"/>
        <v>#REF!</v>
      </c>
      <c r="H254" s="307" t="e">
        <f>+#REF!</f>
        <v>#REF!</v>
      </c>
      <c r="I254" s="307" t="e">
        <f>+#REF!</f>
        <v>#REF!</v>
      </c>
      <c r="J254" s="307" t="e">
        <f>+#REF!</f>
        <v>#REF!</v>
      </c>
      <c r="K254" s="307" t="e">
        <f>+#REF!</f>
        <v>#REF!</v>
      </c>
      <c r="L254" s="307" t="e">
        <f>+#REF!</f>
        <v>#REF!</v>
      </c>
      <c r="M254" s="307" t="e">
        <f>+#REF!</f>
        <v>#REF!</v>
      </c>
      <c r="N254" s="307" t="e">
        <f>+#REF!</f>
        <v>#REF!</v>
      </c>
      <c r="O254" s="307" t="e">
        <f>+#REF!</f>
        <v>#REF!</v>
      </c>
      <c r="P254" s="307" t="e">
        <f>+#REF!</f>
        <v>#REF!</v>
      </c>
      <c r="Q254" s="307" t="e">
        <f>+#REF!</f>
        <v>#REF!</v>
      </c>
      <c r="R254" s="307" t="e">
        <f>+#REF!</f>
        <v>#REF!</v>
      </c>
      <c r="S254" s="307" t="e">
        <f>+#REF!</f>
        <v>#REF!</v>
      </c>
      <c r="T254" s="307" t="e">
        <f>+#REF!</f>
        <v>#REF!</v>
      </c>
      <c r="U254" s="307" t="e">
        <f>+#REF!</f>
        <v>#REF!</v>
      </c>
      <c r="V254" s="307" t="e">
        <f>+#REF!</f>
        <v>#REF!</v>
      </c>
      <c r="W254" s="307" t="e">
        <f>+#REF!</f>
        <v>#REF!</v>
      </c>
      <c r="X254" s="307" t="e">
        <f t="shared" si="67"/>
        <v>#REF!</v>
      </c>
      <c r="Y254" s="307" t="e">
        <f>+#REF!</f>
        <v>#REF!</v>
      </c>
      <c r="Z254" s="307" t="e">
        <f>+#REF!</f>
        <v>#REF!</v>
      </c>
      <c r="AA254" s="307" t="e">
        <f>+#REF!</f>
        <v>#REF!</v>
      </c>
      <c r="AB254" s="307" t="e">
        <f>+#REF!</f>
        <v>#REF!</v>
      </c>
      <c r="AC254" s="307" t="e">
        <f t="shared" si="113"/>
        <v>#REF!</v>
      </c>
      <c r="AD254" s="307" t="e">
        <f>+#REF!</f>
        <v>#REF!</v>
      </c>
      <c r="AE254" s="307" t="e">
        <f>+#REF!</f>
        <v>#REF!</v>
      </c>
      <c r="AF254" s="307" t="e">
        <f>+#REF!</f>
        <v>#REF!</v>
      </c>
      <c r="AG254" s="307" t="e">
        <f>+#REF!</f>
        <v>#REF!</v>
      </c>
      <c r="AH254" s="307" t="e">
        <f>+#REF!</f>
        <v>#REF!</v>
      </c>
      <c r="AI254" s="307"/>
      <c r="AJ254" s="307"/>
      <c r="AK254" s="307"/>
      <c r="AL254" s="307"/>
      <c r="AM254" s="307"/>
      <c r="AN254" s="307"/>
      <c r="AO254" s="307"/>
      <c r="AP254" s="265"/>
      <c r="AQ254" s="259" t="e">
        <f t="shared" si="63"/>
        <v>#REF!</v>
      </c>
      <c r="AR254" s="248" t="e">
        <f>+AQ254-#REF!</f>
        <v>#REF!</v>
      </c>
    </row>
    <row r="255" spans="1:44" ht="30.75" customHeight="1">
      <c r="A255" s="269">
        <f t="shared" ref="A255" si="119">+A254+1</f>
        <v>134</v>
      </c>
      <c r="B255" s="269">
        <f t="shared" si="116"/>
        <v>134</v>
      </c>
      <c r="C255" s="275" t="s">
        <v>974</v>
      </c>
      <c r="D255" s="307" t="e">
        <f t="shared" si="65"/>
        <v>#REF!</v>
      </c>
      <c r="E255" s="307" t="e">
        <f>+#REF!</f>
        <v>#REF!</v>
      </c>
      <c r="F255" s="307" t="e">
        <f>+#REF!</f>
        <v>#REF!</v>
      </c>
      <c r="G255" s="307" t="e">
        <f t="shared" si="112"/>
        <v>#REF!</v>
      </c>
      <c r="H255" s="307" t="e">
        <f>+#REF!</f>
        <v>#REF!</v>
      </c>
      <c r="I255" s="307" t="e">
        <f>+#REF!</f>
        <v>#REF!</v>
      </c>
      <c r="J255" s="307" t="e">
        <f>+#REF!</f>
        <v>#REF!</v>
      </c>
      <c r="K255" s="307" t="e">
        <f>+#REF!</f>
        <v>#REF!</v>
      </c>
      <c r="L255" s="307" t="e">
        <f>+#REF!</f>
        <v>#REF!</v>
      </c>
      <c r="M255" s="307" t="e">
        <f>+#REF!</f>
        <v>#REF!</v>
      </c>
      <c r="N255" s="307" t="e">
        <f>+#REF!</f>
        <v>#REF!</v>
      </c>
      <c r="O255" s="307" t="e">
        <f>+#REF!</f>
        <v>#REF!</v>
      </c>
      <c r="P255" s="307" t="e">
        <f>+#REF!</f>
        <v>#REF!</v>
      </c>
      <c r="Q255" s="307" t="e">
        <f>+#REF!</f>
        <v>#REF!</v>
      </c>
      <c r="R255" s="307" t="e">
        <f>+#REF!</f>
        <v>#REF!</v>
      </c>
      <c r="S255" s="307" t="e">
        <f>+#REF!</f>
        <v>#REF!</v>
      </c>
      <c r="T255" s="307" t="e">
        <f>+#REF!</f>
        <v>#REF!</v>
      </c>
      <c r="U255" s="307" t="e">
        <f>+#REF!</f>
        <v>#REF!</v>
      </c>
      <c r="V255" s="307" t="e">
        <f>+#REF!</f>
        <v>#REF!</v>
      </c>
      <c r="W255" s="307" t="e">
        <f>+#REF!</f>
        <v>#REF!</v>
      </c>
      <c r="X255" s="307" t="e">
        <f t="shared" si="67"/>
        <v>#REF!</v>
      </c>
      <c r="Y255" s="307" t="e">
        <f>+#REF!</f>
        <v>#REF!</v>
      </c>
      <c r="Z255" s="307" t="e">
        <f>+#REF!</f>
        <v>#REF!</v>
      </c>
      <c r="AA255" s="307" t="e">
        <f>+#REF!</f>
        <v>#REF!</v>
      </c>
      <c r="AB255" s="307" t="e">
        <f>+#REF!</f>
        <v>#REF!</v>
      </c>
      <c r="AC255" s="307" t="e">
        <f t="shared" si="113"/>
        <v>#REF!</v>
      </c>
      <c r="AD255" s="307" t="e">
        <f>+#REF!</f>
        <v>#REF!</v>
      </c>
      <c r="AE255" s="307" t="e">
        <f>+#REF!</f>
        <v>#REF!</v>
      </c>
      <c r="AF255" s="307" t="e">
        <f>+#REF!</f>
        <v>#REF!</v>
      </c>
      <c r="AG255" s="307" t="e">
        <f>+#REF!</f>
        <v>#REF!</v>
      </c>
      <c r="AH255" s="307" t="e">
        <f>+#REF!</f>
        <v>#REF!</v>
      </c>
      <c r="AI255" s="307"/>
      <c r="AJ255" s="307"/>
      <c r="AK255" s="307"/>
      <c r="AL255" s="307"/>
      <c r="AM255" s="307"/>
      <c r="AN255" s="307"/>
      <c r="AO255" s="307"/>
      <c r="AP255" s="265"/>
      <c r="AQ255" s="259" t="e">
        <f t="shared" si="63"/>
        <v>#REF!</v>
      </c>
      <c r="AR255" s="248" t="e">
        <f>+AQ255-#REF!</f>
        <v>#REF!</v>
      </c>
    </row>
    <row r="256" spans="1:44" ht="30.75" customHeight="1">
      <c r="A256" s="269">
        <f t="shared" ref="A256" si="120">+A255+1</f>
        <v>135</v>
      </c>
      <c r="B256" s="269">
        <f t="shared" si="116"/>
        <v>135</v>
      </c>
      <c r="C256" s="275" t="s">
        <v>975</v>
      </c>
      <c r="D256" s="307" t="e">
        <f t="shared" si="65"/>
        <v>#REF!</v>
      </c>
      <c r="E256" s="307" t="e">
        <f>+#REF!</f>
        <v>#REF!</v>
      </c>
      <c r="F256" s="307" t="e">
        <f>+#REF!</f>
        <v>#REF!</v>
      </c>
      <c r="G256" s="307" t="e">
        <f t="shared" si="112"/>
        <v>#REF!</v>
      </c>
      <c r="H256" s="307" t="e">
        <f>+#REF!</f>
        <v>#REF!</v>
      </c>
      <c r="I256" s="307" t="e">
        <f>+#REF!</f>
        <v>#REF!</v>
      </c>
      <c r="J256" s="307" t="e">
        <f>+#REF!</f>
        <v>#REF!</v>
      </c>
      <c r="K256" s="307" t="e">
        <f>+#REF!</f>
        <v>#REF!</v>
      </c>
      <c r="L256" s="307" t="e">
        <f>+#REF!</f>
        <v>#REF!</v>
      </c>
      <c r="M256" s="307" t="e">
        <f>+#REF!</f>
        <v>#REF!</v>
      </c>
      <c r="N256" s="307" t="e">
        <f>+#REF!</f>
        <v>#REF!</v>
      </c>
      <c r="O256" s="307" t="e">
        <f>+#REF!</f>
        <v>#REF!</v>
      </c>
      <c r="P256" s="307" t="e">
        <f>+#REF!</f>
        <v>#REF!</v>
      </c>
      <c r="Q256" s="307" t="e">
        <f>+#REF!</f>
        <v>#REF!</v>
      </c>
      <c r="R256" s="307" t="e">
        <f>+#REF!</f>
        <v>#REF!</v>
      </c>
      <c r="S256" s="307" t="e">
        <f>+#REF!</f>
        <v>#REF!</v>
      </c>
      <c r="T256" s="307" t="e">
        <f>+#REF!</f>
        <v>#REF!</v>
      </c>
      <c r="U256" s="307" t="e">
        <f>+#REF!</f>
        <v>#REF!</v>
      </c>
      <c r="V256" s="307" t="e">
        <f>+#REF!</f>
        <v>#REF!</v>
      </c>
      <c r="W256" s="307" t="e">
        <f>+#REF!</f>
        <v>#REF!</v>
      </c>
      <c r="X256" s="307" t="e">
        <f t="shared" si="67"/>
        <v>#REF!</v>
      </c>
      <c r="Y256" s="307" t="e">
        <f>+#REF!</f>
        <v>#REF!</v>
      </c>
      <c r="Z256" s="307" t="e">
        <f>+#REF!</f>
        <v>#REF!</v>
      </c>
      <c r="AA256" s="307" t="e">
        <f>+#REF!</f>
        <v>#REF!</v>
      </c>
      <c r="AB256" s="307" t="e">
        <f>+#REF!</f>
        <v>#REF!</v>
      </c>
      <c r="AC256" s="307" t="e">
        <f t="shared" si="113"/>
        <v>#REF!</v>
      </c>
      <c r="AD256" s="307" t="e">
        <f>+#REF!</f>
        <v>#REF!</v>
      </c>
      <c r="AE256" s="307" t="e">
        <f>+#REF!</f>
        <v>#REF!</v>
      </c>
      <c r="AF256" s="307" t="e">
        <f>+#REF!</f>
        <v>#REF!</v>
      </c>
      <c r="AG256" s="307" t="e">
        <f>+#REF!</f>
        <v>#REF!</v>
      </c>
      <c r="AH256" s="307" t="e">
        <f>+#REF!</f>
        <v>#REF!</v>
      </c>
      <c r="AI256" s="307"/>
      <c r="AJ256" s="307"/>
      <c r="AK256" s="307"/>
      <c r="AL256" s="307"/>
      <c r="AM256" s="307"/>
      <c r="AN256" s="307"/>
      <c r="AO256" s="307"/>
      <c r="AP256" s="265"/>
      <c r="AQ256" s="259" t="e">
        <f t="shared" si="63"/>
        <v>#REF!</v>
      </c>
      <c r="AR256" s="248" t="e">
        <f>+AQ256-#REF!</f>
        <v>#REF!</v>
      </c>
    </row>
    <row r="257" spans="1:44" ht="30.75" customHeight="1">
      <c r="A257" s="269">
        <f t="shared" ref="A257" si="121">+A256+1</f>
        <v>136</v>
      </c>
      <c r="B257" s="269">
        <f t="shared" si="116"/>
        <v>136</v>
      </c>
      <c r="C257" s="275" t="s">
        <v>976</v>
      </c>
      <c r="D257" s="307" t="e">
        <f t="shared" si="65"/>
        <v>#REF!</v>
      </c>
      <c r="E257" s="307" t="e">
        <f>+#REF!</f>
        <v>#REF!</v>
      </c>
      <c r="F257" s="307" t="e">
        <f>+#REF!</f>
        <v>#REF!</v>
      </c>
      <c r="G257" s="307" t="e">
        <f t="shared" si="112"/>
        <v>#REF!</v>
      </c>
      <c r="H257" s="307" t="e">
        <f>+#REF!</f>
        <v>#REF!</v>
      </c>
      <c r="I257" s="307" t="e">
        <f>+#REF!</f>
        <v>#REF!</v>
      </c>
      <c r="J257" s="307" t="e">
        <f>+#REF!</f>
        <v>#REF!</v>
      </c>
      <c r="K257" s="307" t="e">
        <f>+#REF!</f>
        <v>#REF!</v>
      </c>
      <c r="L257" s="307" t="e">
        <f>+#REF!</f>
        <v>#REF!</v>
      </c>
      <c r="M257" s="307" t="e">
        <f>+#REF!</f>
        <v>#REF!</v>
      </c>
      <c r="N257" s="307" t="e">
        <f>+#REF!</f>
        <v>#REF!</v>
      </c>
      <c r="O257" s="307" t="e">
        <f>+#REF!</f>
        <v>#REF!</v>
      </c>
      <c r="P257" s="307" t="e">
        <f>+#REF!</f>
        <v>#REF!</v>
      </c>
      <c r="Q257" s="307" t="e">
        <f>+#REF!</f>
        <v>#REF!</v>
      </c>
      <c r="R257" s="307" t="e">
        <f>+#REF!</f>
        <v>#REF!</v>
      </c>
      <c r="S257" s="307" t="e">
        <f>+#REF!</f>
        <v>#REF!</v>
      </c>
      <c r="T257" s="307" t="e">
        <f>+#REF!</f>
        <v>#REF!</v>
      </c>
      <c r="U257" s="307" t="e">
        <f>+#REF!</f>
        <v>#REF!</v>
      </c>
      <c r="V257" s="307" t="e">
        <f>+#REF!</f>
        <v>#REF!</v>
      </c>
      <c r="W257" s="307" t="e">
        <f>+#REF!</f>
        <v>#REF!</v>
      </c>
      <c r="X257" s="307" t="e">
        <f t="shared" si="67"/>
        <v>#REF!</v>
      </c>
      <c r="Y257" s="307" t="e">
        <f>+#REF!</f>
        <v>#REF!</v>
      </c>
      <c r="Z257" s="307" t="e">
        <f>+#REF!</f>
        <v>#REF!</v>
      </c>
      <c r="AA257" s="307" t="e">
        <f>+#REF!</f>
        <v>#REF!</v>
      </c>
      <c r="AB257" s="307" t="e">
        <f>+#REF!</f>
        <v>#REF!</v>
      </c>
      <c r="AC257" s="307" t="e">
        <f t="shared" si="113"/>
        <v>#REF!</v>
      </c>
      <c r="AD257" s="307" t="e">
        <f>+#REF!</f>
        <v>#REF!</v>
      </c>
      <c r="AE257" s="307" t="e">
        <f>+#REF!</f>
        <v>#REF!</v>
      </c>
      <c r="AF257" s="307" t="e">
        <f>+#REF!</f>
        <v>#REF!</v>
      </c>
      <c r="AG257" s="307" t="e">
        <f>+#REF!</f>
        <v>#REF!</v>
      </c>
      <c r="AH257" s="307" t="e">
        <f>+#REF!</f>
        <v>#REF!</v>
      </c>
      <c r="AI257" s="307"/>
      <c r="AJ257" s="307"/>
      <c r="AK257" s="307"/>
      <c r="AL257" s="307"/>
      <c r="AM257" s="307"/>
      <c r="AN257" s="307"/>
      <c r="AO257" s="307"/>
      <c r="AP257" s="265"/>
      <c r="AQ257" s="259" t="e">
        <f t="shared" si="63"/>
        <v>#REF!</v>
      </c>
      <c r="AR257" s="248" t="e">
        <f>+AQ257-#REF!</f>
        <v>#REF!</v>
      </c>
    </row>
    <row r="258" spans="1:44" ht="30.75" customHeight="1">
      <c r="A258" s="269">
        <f t="shared" ref="A258" si="122">+A257+1</f>
        <v>137</v>
      </c>
      <c r="B258" s="269">
        <f t="shared" si="116"/>
        <v>137</v>
      </c>
      <c r="C258" s="276" t="s">
        <v>977</v>
      </c>
      <c r="D258" s="307" t="e">
        <f t="shared" si="65"/>
        <v>#REF!</v>
      </c>
      <c r="E258" s="307" t="e">
        <f>+#REF!</f>
        <v>#REF!</v>
      </c>
      <c r="F258" s="307" t="e">
        <f>+#REF!</f>
        <v>#REF!</v>
      </c>
      <c r="G258" s="307" t="e">
        <f t="shared" si="112"/>
        <v>#REF!</v>
      </c>
      <c r="H258" s="307" t="e">
        <f>+#REF!</f>
        <v>#REF!</v>
      </c>
      <c r="I258" s="307" t="e">
        <f>+#REF!</f>
        <v>#REF!</v>
      </c>
      <c r="J258" s="307" t="e">
        <f>+#REF!</f>
        <v>#REF!</v>
      </c>
      <c r="K258" s="307" t="e">
        <f>+#REF!</f>
        <v>#REF!</v>
      </c>
      <c r="L258" s="307" t="e">
        <f>+#REF!</f>
        <v>#REF!</v>
      </c>
      <c r="M258" s="307" t="e">
        <f>+#REF!</f>
        <v>#REF!</v>
      </c>
      <c r="N258" s="307" t="e">
        <f>+#REF!</f>
        <v>#REF!</v>
      </c>
      <c r="O258" s="307" t="e">
        <f>+#REF!</f>
        <v>#REF!</v>
      </c>
      <c r="P258" s="307" t="e">
        <f>+#REF!</f>
        <v>#REF!</v>
      </c>
      <c r="Q258" s="307" t="e">
        <f>+#REF!</f>
        <v>#REF!</v>
      </c>
      <c r="R258" s="307" t="e">
        <f>+#REF!</f>
        <v>#REF!</v>
      </c>
      <c r="S258" s="307" t="e">
        <f>+#REF!</f>
        <v>#REF!</v>
      </c>
      <c r="T258" s="307" t="e">
        <f>+#REF!</f>
        <v>#REF!</v>
      </c>
      <c r="U258" s="307" t="e">
        <f>+#REF!</f>
        <v>#REF!</v>
      </c>
      <c r="V258" s="307" t="e">
        <f>+#REF!</f>
        <v>#REF!</v>
      </c>
      <c r="W258" s="307" t="e">
        <f>+#REF!</f>
        <v>#REF!</v>
      </c>
      <c r="X258" s="307" t="e">
        <f t="shared" si="67"/>
        <v>#REF!</v>
      </c>
      <c r="Y258" s="307" t="e">
        <f>+#REF!</f>
        <v>#REF!</v>
      </c>
      <c r="Z258" s="307" t="e">
        <f>+#REF!</f>
        <v>#REF!</v>
      </c>
      <c r="AA258" s="307" t="e">
        <f>+#REF!</f>
        <v>#REF!</v>
      </c>
      <c r="AB258" s="307" t="e">
        <f>+#REF!</f>
        <v>#REF!</v>
      </c>
      <c r="AC258" s="307" t="e">
        <f t="shared" si="113"/>
        <v>#REF!</v>
      </c>
      <c r="AD258" s="307" t="e">
        <f>+#REF!</f>
        <v>#REF!</v>
      </c>
      <c r="AE258" s="307" t="e">
        <f>+#REF!</f>
        <v>#REF!</v>
      </c>
      <c r="AF258" s="307" t="e">
        <f>+#REF!</f>
        <v>#REF!</v>
      </c>
      <c r="AG258" s="307" t="e">
        <f>+#REF!</f>
        <v>#REF!</v>
      </c>
      <c r="AH258" s="307" t="e">
        <f>+#REF!</f>
        <v>#REF!</v>
      </c>
      <c r="AI258" s="307"/>
      <c r="AJ258" s="307"/>
      <c r="AK258" s="307"/>
      <c r="AL258" s="307"/>
      <c r="AM258" s="307"/>
      <c r="AN258" s="307"/>
      <c r="AO258" s="307"/>
      <c r="AP258" s="265"/>
      <c r="AQ258" s="259" t="e">
        <f t="shared" si="63"/>
        <v>#REF!</v>
      </c>
      <c r="AR258" s="248" t="e">
        <f>+AQ258-#REF!</f>
        <v>#REF!</v>
      </c>
    </row>
    <row r="259" spans="1:44" ht="30.75" customHeight="1">
      <c r="A259" s="269">
        <f t="shared" ref="A259" si="123">+A258+1</f>
        <v>138</v>
      </c>
      <c r="B259" s="269">
        <f t="shared" si="116"/>
        <v>138</v>
      </c>
      <c r="C259" s="276" t="s">
        <v>978</v>
      </c>
      <c r="D259" s="307" t="e">
        <f t="shared" si="65"/>
        <v>#REF!</v>
      </c>
      <c r="E259" s="307" t="e">
        <f>+#REF!</f>
        <v>#REF!</v>
      </c>
      <c r="F259" s="307" t="e">
        <f>+#REF!</f>
        <v>#REF!</v>
      </c>
      <c r="G259" s="307" t="e">
        <f t="shared" si="112"/>
        <v>#REF!</v>
      </c>
      <c r="H259" s="307" t="e">
        <f>+#REF!</f>
        <v>#REF!</v>
      </c>
      <c r="I259" s="307" t="e">
        <f>+#REF!</f>
        <v>#REF!</v>
      </c>
      <c r="J259" s="307" t="e">
        <f>+#REF!</f>
        <v>#REF!</v>
      </c>
      <c r="K259" s="307" t="e">
        <f>+#REF!</f>
        <v>#REF!</v>
      </c>
      <c r="L259" s="307" t="e">
        <f>+#REF!</f>
        <v>#REF!</v>
      </c>
      <c r="M259" s="307" t="e">
        <f>+#REF!</f>
        <v>#REF!</v>
      </c>
      <c r="N259" s="307" t="e">
        <f>+#REF!</f>
        <v>#REF!</v>
      </c>
      <c r="O259" s="307" t="e">
        <f>+#REF!</f>
        <v>#REF!</v>
      </c>
      <c r="P259" s="307" t="e">
        <f>+#REF!</f>
        <v>#REF!</v>
      </c>
      <c r="Q259" s="307" t="e">
        <f>+#REF!</f>
        <v>#REF!</v>
      </c>
      <c r="R259" s="307" t="e">
        <f>+#REF!</f>
        <v>#REF!</v>
      </c>
      <c r="S259" s="307" t="e">
        <f>+#REF!</f>
        <v>#REF!</v>
      </c>
      <c r="T259" s="307" t="e">
        <f>+#REF!</f>
        <v>#REF!</v>
      </c>
      <c r="U259" s="307" t="e">
        <f>+#REF!</f>
        <v>#REF!</v>
      </c>
      <c r="V259" s="307" t="e">
        <f>+#REF!</f>
        <v>#REF!</v>
      </c>
      <c r="W259" s="307" t="e">
        <f>+#REF!</f>
        <v>#REF!</v>
      </c>
      <c r="X259" s="307" t="e">
        <f t="shared" si="67"/>
        <v>#REF!</v>
      </c>
      <c r="Y259" s="307" t="e">
        <f>+#REF!</f>
        <v>#REF!</v>
      </c>
      <c r="Z259" s="307" t="e">
        <f>+#REF!</f>
        <v>#REF!</v>
      </c>
      <c r="AA259" s="307" t="e">
        <f>+#REF!</f>
        <v>#REF!</v>
      </c>
      <c r="AB259" s="307" t="e">
        <f>+#REF!</f>
        <v>#REF!</v>
      </c>
      <c r="AC259" s="307" t="e">
        <f t="shared" si="113"/>
        <v>#REF!</v>
      </c>
      <c r="AD259" s="307" t="e">
        <f>+#REF!</f>
        <v>#REF!</v>
      </c>
      <c r="AE259" s="307" t="e">
        <f>+#REF!</f>
        <v>#REF!</v>
      </c>
      <c r="AF259" s="307" t="e">
        <f>+#REF!</f>
        <v>#REF!</v>
      </c>
      <c r="AG259" s="307" t="e">
        <f>+#REF!</f>
        <v>#REF!</v>
      </c>
      <c r="AH259" s="307" t="e">
        <f>+#REF!</f>
        <v>#REF!</v>
      </c>
      <c r="AI259" s="307"/>
      <c r="AJ259" s="307"/>
      <c r="AK259" s="307"/>
      <c r="AL259" s="307"/>
      <c r="AM259" s="307"/>
      <c r="AN259" s="307"/>
      <c r="AO259" s="307"/>
      <c r="AP259" s="265"/>
      <c r="AQ259" s="259" t="e">
        <f t="shared" si="63"/>
        <v>#REF!</v>
      </c>
      <c r="AR259" s="248" t="e">
        <f>+AQ259-#REF!</f>
        <v>#REF!</v>
      </c>
    </row>
    <row r="260" spans="1:44" ht="30.75" customHeight="1">
      <c r="A260" s="269">
        <f t="shared" ref="A260" si="124">+A259+1</f>
        <v>139</v>
      </c>
      <c r="B260" s="269">
        <f t="shared" si="116"/>
        <v>139</v>
      </c>
      <c r="C260" s="277" t="s">
        <v>979</v>
      </c>
      <c r="D260" s="307" t="e">
        <f t="shared" si="65"/>
        <v>#REF!</v>
      </c>
      <c r="E260" s="307" t="e">
        <f>+#REF!</f>
        <v>#REF!</v>
      </c>
      <c r="F260" s="307" t="e">
        <f>+#REF!</f>
        <v>#REF!</v>
      </c>
      <c r="G260" s="307" t="e">
        <f t="shared" si="112"/>
        <v>#REF!</v>
      </c>
      <c r="H260" s="307" t="e">
        <f>+#REF!</f>
        <v>#REF!</v>
      </c>
      <c r="I260" s="307" t="e">
        <f>+#REF!</f>
        <v>#REF!</v>
      </c>
      <c r="J260" s="307" t="e">
        <f>+#REF!</f>
        <v>#REF!</v>
      </c>
      <c r="K260" s="307" t="e">
        <f>+#REF!</f>
        <v>#REF!</v>
      </c>
      <c r="L260" s="307" t="e">
        <f>+#REF!</f>
        <v>#REF!</v>
      </c>
      <c r="M260" s="307" t="e">
        <f>+#REF!</f>
        <v>#REF!</v>
      </c>
      <c r="N260" s="307" t="e">
        <f>+#REF!</f>
        <v>#REF!</v>
      </c>
      <c r="O260" s="307" t="e">
        <f>+#REF!</f>
        <v>#REF!</v>
      </c>
      <c r="P260" s="307" t="e">
        <f>+#REF!</f>
        <v>#REF!</v>
      </c>
      <c r="Q260" s="307" t="e">
        <f>+#REF!</f>
        <v>#REF!</v>
      </c>
      <c r="R260" s="307" t="e">
        <f>+#REF!</f>
        <v>#REF!</v>
      </c>
      <c r="S260" s="307" t="e">
        <f>+#REF!</f>
        <v>#REF!</v>
      </c>
      <c r="T260" s="307" t="e">
        <f>+#REF!</f>
        <v>#REF!</v>
      </c>
      <c r="U260" s="307" t="e">
        <f>+#REF!</f>
        <v>#REF!</v>
      </c>
      <c r="V260" s="307" t="e">
        <f>+#REF!</f>
        <v>#REF!</v>
      </c>
      <c r="W260" s="307" t="e">
        <f>+#REF!</f>
        <v>#REF!</v>
      </c>
      <c r="X260" s="307" t="e">
        <f t="shared" si="67"/>
        <v>#REF!</v>
      </c>
      <c r="Y260" s="307" t="e">
        <f>+#REF!</f>
        <v>#REF!</v>
      </c>
      <c r="Z260" s="307" t="e">
        <f>+#REF!</f>
        <v>#REF!</v>
      </c>
      <c r="AA260" s="307" t="e">
        <f>+#REF!</f>
        <v>#REF!</v>
      </c>
      <c r="AB260" s="307" t="e">
        <f>+#REF!</f>
        <v>#REF!</v>
      </c>
      <c r="AC260" s="307" t="e">
        <f t="shared" si="113"/>
        <v>#REF!</v>
      </c>
      <c r="AD260" s="307" t="e">
        <f>+#REF!</f>
        <v>#REF!</v>
      </c>
      <c r="AE260" s="307" t="e">
        <f>+#REF!</f>
        <v>#REF!</v>
      </c>
      <c r="AF260" s="307" t="e">
        <f>+#REF!</f>
        <v>#REF!</v>
      </c>
      <c r="AG260" s="307" t="e">
        <f>+#REF!</f>
        <v>#REF!</v>
      </c>
      <c r="AH260" s="307" t="e">
        <f>+#REF!</f>
        <v>#REF!</v>
      </c>
      <c r="AI260" s="307"/>
      <c r="AJ260" s="307"/>
      <c r="AK260" s="307"/>
      <c r="AL260" s="307"/>
      <c r="AM260" s="307"/>
      <c r="AN260" s="307"/>
      <c r="AO260" s="307"/>
      <c r="AP260" s="265"/>
      <c r="AQ260" s="259" t="e">
        <f t="shared" si="63"/>
        <v>#REF!</v>
      </c>
      <c r="AR260" s="248" t="e">
        <f>+AQ260-#REF!</f>
        <v>#REF!</v>
      </c>
    </row>
    <row r="261" spans="1:44" ht="30.75" customHeight="1">
      <c r="A261" s="269">
        <f t="shared" ref="A261" si="125">+A260+1</f>
        <v>140</v>
      </c>
      <c r="B261" s="269">
        <f t="shared" si="116"/>
        <v>140</v>
      </c>
      <c r="C261" s="277" t="s">
        <v>980</v>
      </c>
      <c r="D261" s="307" t="e">
        <f t="shared" si="65"/>
        <v>#REF!</v>
      </c>
      <c r="E261" s="307" t="e">
        <f>+#REF!</f>
        <v>#REF!</v>
      </c>
      <c r="F261" s="307" t="e">
        <f>+#REF!</f>
        <v>#REF!</v>
      </c>
      <c r="G261" s="307" t="e">
        <f t="shared" si="112"/>
        <v>#REF!</v>
      </c>
      <c r="H261" s="307" t="e">
        <f>+#REF!</f>
        <v>#REF!</v>
      </c>
      <c r="I261" s="307" t="e">
        <f>+#REF!</f>
        <v>#REF!</v>
      </c>
      <c r="J261" s="307" t="e">
        <f>+#REF!</f>
        <v>#REF!</v>
      </c>
      <c r="K261" s="307" t="e">
        <f>+#REF!</f>
        <v>#REF!</v>
      </c>
      <c r="L261" s="307" t="e">
        <f>+#REF!</f>
        <v>#REF!</v>
      </c>
      <c r="M261" s="307" t="e">
        <f>+#REF!</f>
        <v>#REF!</v>
      </c>
      <c r="N261" s="307" t="e">
        <f>+#REF!</f>
        <v>#REF!</v>
      </c>
      <c r="O261" s="307" t="e">
        <f>+#REF!</f>
        <v>#REF!</v>
      </c>
      <c r="P261" s="307" t="e">
        <f>+#REF!</f>
        <v>#REF!</v>
      </c>
      <c r="Q261" s="307" t="e">
        <f>+#REF!</f>
        <v>#REF!</v>
      </c>
      <c r="R261" s="307" t="e">
        <f>+#REF!</f>
        <v>#REF!</v>
      </c>
      <c r="S261" s="307" t="e">
        <f>+#REF!</f>
        <v>#REF!</v>
      </c>
      <c r="T261" s="307" t="e">
        <f>+#REF!</f>
        <v>#REF!</v>
      </c>
      <c r="U261" s="307" t="e">
        <f>+#REF!</f>
        <v>#REF!</v>
      </c>
      <c r="V261" s="307" t="e">
        <f>+#REF!</f>
        <v>#REF!</v>
      </c>
      <c r="W261" s="307" t="e">
        <f>+#REF!</f>
        <v>#REF!</v>
      </c>
      <c r="X261" s="307" t="e">
        <f t="shared" si="67"/>
        <v>#REF!</v>
      </c>
      <c r="Y261" s="307" t="e">
        <f>+#REF!</f>
        <v>#REF!</v>
      </c>
      <c r="Z261" s="307" t="e">
        <f>+#REF!</f>
        <v>#REF!</v>
      </c>
      <c r="AA261" s="307" t="e">
        <f>+#REF!</f>
        <v>#REF!</v>
      </c>
      <c r="AB261" s="307" t="e">
        <f>+#REF!</f>
        <v>#REF!</v>
      </c>
      <c r="AC261" s="307" t="e">
        <f t="shared" si="113"/>
        <v>#REF!</v>
      </c>
      <c r="AD261" s="307" t="e">
        <f>+#REF!</f>
        <v>#REF!</v>
      </c>
      <c r="AE261" s="307" t="e">
        <f>+#REF!</f>
        <v>#REF!</v>
      </c>
      <c r="AF261" s="307" t="e">
        <f>+#REF!</f>
        <v>#REF!</v>
      </c>
      <c r="AG261" s="307" t="e">
        <f>+#REF!</f>
        <v>#REF!</v>
      </c>
      <c r="AH261" s="307" t="e">
        <f>+#REF!</f>
        <v>#REF!</v>
      </c>
      <c r="AI261" s="307"/>
      <c r="AJ261" s="307"/>
      <c r="AK261" s="307"/>
      <c r="AL261" s="307"/>
      <c r="AM261" s="307"/>
      <c r="AN261" s="307"/>
      <c r="AO261" s="307"/>
      <c r="AP261" s="265"/>
      <c r="AQ261" s="259" t="e">
        <f t="shared" si="63"/>
        <v>#REF!</v>
      </c>
      <c r="AR261" s="248" t="e">
        <f>+AQ261-#REF!</f>
        <v>#REF!</v>
      </c>
    </row>
    <row r="262" spans="1:44" ht="30.75" customHeight="1">
      <c r="A262" s="269">
        <f t="shared" ref="A262" si="126">+A261+1</f>
        <v>141</v>
      </c>
      <c r="B262" s="269">
        <f t="shared" si="116"/>
        <v>141</v>
      </c>
      <c r="C262" s="277" t="s">
        <v>981</v>
      </c>
      <c r="D262" s="307" t="e">
        <f t="shared" si="65"/>
        <v>#REF!</v>
      </c>
      <c r="E262" s="307" t="e">
        <f>+#REF!</f>
        <v>#REF!</v>
      </c>
      <c r="F262" s="307" t="e">
        <f>+#REF!</f>
        <v>#REF!</v>
      </c>
      <c r="G262" s="307" t="e">
        <f t="shared" si="112"/>
        <v>#REF!</v>
      </c>
      <c r="H262" s="307" t="e">
        <f>+#REF!</f>
        <v>#REF!</v>
      </c>
      <c r="I262" s="307" t="e">
        <f>+#REF!</f>
        <v>#REF!</v>
      </c>
      <c r="J262" s="307" t="e">
        <f>+#REF!</f>
        <v>#REF!</v>
      </c>
      <c r="K262" s="307" t="e">
        <f>+#REF!</f>
        <v>#REF!</v>
      </c>
      <c r="L262" s="307" t="e">
        <f>+#REF!</f>
        <v>#REF!</v>
      </c>
      <c r="M262" s="307" t="e">
        <f>+#REF!</f>
        <v>#REF!</v>
      </c>
      <c r="N262" s="307" t="e">
        <f>+#REF!</f>
        <v>#REF!</v>
      </c>
      <c r="O262" s="307" t="e">
        <f>+#REF!</f>
        <v>#REF!</v>
      </c>
      <c r="P262" s="307" t="e">
        <f>+#REF!</f>
        <v>#REF!</v>
      </c>
      <c r="Q262" s="307" t="e">
        <f>+#REF!</f>
        <v>#REF!</v>
      </c>
      <c r="R262" s="307" t="e">
        <f>+#REF!</f>
        <v>#REF!</v>
      </c>
      <c r="S262" s="307" t="e">
        <f>+#REF!</f>
        <v>#REF!</v>
      </c>
      <c r="T262" s="307" t="e">
        <f>+#REF!</f>
        <v>#REF!</v>
      </c>
      <c r="U262" s="307" t="e">
        <f>+#REF!</f>
        <v>#REF!</v>
      </c>
      <c r="V262" s="307" t="e">
        <f>+#REF!</f>
        <v>#REF!</v>
      </c>
      <c r="W262" s="307" t="e">
        <f>+#REF!</f>
        <v>#REF!</v>
      </c>
      <c r="X262" s="307" t="e">
        <f t="shared" si="67"/>
        <v>#REF!</v>
      </c>
      <c r="Y262" s="307" t="e">
        <f>+#REF!</f>
        <v>#REF!</v>
      </c>
      <c r="Z262" s="307" t="e">
        <f>+#REF!</f>
        <v>#REF!</v>
      </c>
      <c r="AA262" s="307" t="e">
        <f>+#REF!</f>
        <v>#REF!</v>
      </c>
      <c r="AB262" s="307" t="e">
        <f>+#REF!</f>
        <v>#REF!</v>
      </c>
      <c r="AC262" s="307" t="e">
        <f t="shared" si="113"/>
        <v>#REF!</v>
      </c>
      <c r="AD262" s="307" t="e">
        <f>+#REF!</f>
        <v>#REF!</v>
      </c>
      <c r="AE262" s="307" t="e">
        <f>+#REF!</f>
        <v>#REF!</v>
      </c>
      <c r="AF262" s="307" t="e">
        <f>+#REF!</f>
        <v>#REF!</v>
      </c>
      <c r="AG262" s="307" t="e">
        <f>+#REF!</f>
        <v>#REF!</v>
      </c>
      <c r="AH262" s="307" t="e">
        <f>+#REF!</f>
        <v>#REF!</v>
      </c>
      <c r="AI262" s="307"/>
      <c r="AJ262" s="307"/>
      <c r="AK262" s="307"/>
      <c r="AL262" s="307"/>
      <c r="AM262" s="307"/>
      <c r="AN262" s="307"/>
      <c r="AO262" s="307"/>
      <c r="AP262" s="265"/>
      <c r="AQ262" s="259" t="e">
        <f t="shared" si="63"/>
        <v>#REF!</v>
      </c>
      <c r="AR262" s="248" t="e">
        <f>+AQ262-#REF!</f>
        <v>#REF!</v>
      </c>
    </row>
    <row r="263" spans="1:44" ht="30.75" customHeight="1">
      <c r="A263" s="269">
        <f t="shared" ref="A263" si="127">+A262+1</f>
        <v>142</v>
      </c>
      <c r="B263" s="269">
        <f t="shared" si="116"/>
        <v>142</v>
      </c>
      <c r="C263" s="277" t="s">
        <v>982</v>
      </c>
      <c r="D263" s="307" t="e">
        <f t="shared" si="65"/>
        <v>#REF!</v>
      </c>
      <c r="E263" s="307" t="e">
        <f>+#REF!</f>
        <v>#REF!</v>
      </c>
      <c r="F263" s="307" t="e">
        <f>+#REF!</f>
        <v>#REF!</v>
      </c>
      <c r="G263" s="307" t="e">
        <f t="shared" si="112"/>
        <v>#REF!</v>
      </c>
      <c r="H263" s="307" t="e">
        <f>+#REF!</f>
        <v>#REF!</v>
      </c>
      <c r="I263" s="307" t="e">
        <f>+#REF!</f>
        <v>#REF!</v>
      </c>
      <c r="J263" s="307" t="e">
        <f>+#REF!</f>
        <v>#REF!</v>
      </c>
      <c r="K263" s="307" t="e">
        <f>+#REF!</f>
        <v>#REF!</v>
      </c>
      <c r="L263" s="307" t="e">
        <f>+#REF!</f>
        <v>#REF!</v>
      </c>
      <c r="M263" s="307" t="e">
        <f>+#REF!</f>
        <v>#REF!</v>
      </c>
      <c r="N263" s="307" t="e">
        <f>+#REF!</f>
        <v>#REF!</v>
      </c>
      <c r="O263" s="307" t="e">
        <f>+#REF!</f>
        <v>#REF!</v>
      </c>
      <c r="P263" s="307" t="e">
        <f>+#REF!</f>
        <v>#REF!</v>
      </c>
      <c r="Q263" s="307" t="e">
        <f>+#REF!</f>
        <v>#REF!</v>
      </c>
      <c r="R263" s="307" t="e">
        <f>+#REF!</f>
        <v>#REF!</v>
      </c>
      <c r="S263" s="307" t="e">
        <f>+#REF!</f>
        <v>#REF!</v>
      </c>
      <c r="T263" s="307" t="e">
        <f>+#REF!</f>
        <v>#REF!</v>
      </c>
      <c r="U263" s="307" t="e">
        <f>+#REF!</f>
        <v>#REF!</v>
      </c>
      <c r="V263" s="307" t="e">
        <f>+#REF!</f>
        <v>#REF!</v>
      </c>
      <c r="W263" s="307" t="e">
        <f>+#REF!</f>
        <v>#REF!</v>
      </c>
      <c r="X263" s="307" t="e">
        <f t="shared" si="67"/>
        <v>#REF!</v>
      </c>
      <c r="Y263" s="307" t="e">
        <f>+#REF!</f>
        <v>#REF!</v>
      </c>
      <c r="Z263" s="307" t="e">
        <f>+#REF!</f>
        <v>#REF!</v>
      </c>
      <c r="AA263" s="307" t="e">
        <f>+#REF!</f>
        <v>#REF!</v>
      </c>
      <c r="AB263" s="307" t="e">
        <f>+#REF!</f>
        <v>#REF!</v>
      </c>
      <c r="AC263" s="307" t="e">
        <f t="shared" si="113"/>
        <v>#REF!</v>
      </c>
      <c r="AD263" s="307" t="e">
        <f>+#REF!</f>
        <v>#REF!</v>
      </c>
      <c r="AE263" s="307" t="e">
        <f>+#REF!</f>
        <v>#REF!</v>
      </c>
      <c r="AF263" s="307" t="e">
        <f>+#REF!</f>
        <v>#REF!</v>
      </c>
      <c r="AG263" s="307" t="e">
        <f>+#REF!</f>
        <v>#REF!</v>
      </c>
      <c r="AH263" s="307" t="e">
        <f>+#REF!</f>
        <v>#REF!</v>
      </c>
      <c r="AI263" s="307"/>
      <c r="AJ263" s="307"/>
      <c r="AK263" s="307"/>
      <c r="AL263" s="307"/>
      <c r="AM263" s="307"/>
      <c r="AN263" s="307"/>
      <c r="AO263" s="307"/>
      <c r="AP263" s="265"/>
      <c r="AQ263" s="259" t="e">
        <f t="shared" si="63"/>
        <v>#REF!</v>
      </c>
      <c r="AR263" s="248" t="e">
        <f>+AQ263-#REF!</f>
        <v>#REF!</v>
      </c>
    </row>
    <row r="264" spans="1:44" ht="30.75" customHeight="1">
      <c r="A264" s="269">
        <f t="shared" ref="A264" si="128">+A263+1</f>
        <v>143</v>
      </c>
      <c r="B264" s="269">
        <f t="shared" si="116"/>
        <v>143</v>
      </c>
      <c r="C264" s="276" t="s">
        <v>983</v>
      </c>
      <c r="D264" s="307" t="e">
        <f t="shared" si="65"/>
        <v>#REF!</v>
      </c>
      <c r="E264" s="307" t="e">
        <f>+#REF!</f>
        <v>#REF!</v>
      </c>
      <c r="F264" s="307" t="e">
        <f>+#REF!</f>
        <v>#REF!</v>
      </c>
      <c r="G264" s="307" t="e">
        <f t="shared" si="112"/>
        <v>#REF!</v>
      </c>
      <c r="H264" s="307" t="e">
        <f>+#REF!</f>
        <v>#REF!</v>
      </c>
      <c r="I264" s="307" t="e">
        <f>+#REF!</f>
        <v>#REF!</v>
      </c>
      <c r="J264" s="307" t="e">
        <f>+#REF!</f>
        <v>#REF!</v>
      </c>
      <c r="K264" s="307" t="e">
        <f>+#REF!</f>
        <v>#REF!</v>
      </c>
      <c r="L264" s="307" t="e">
        <f>+#REF!</f>
        <v>#REF!</v>
      </c>
      <c r="M264" s="307" t="e">
        <f>+#REF!</f>
        <v>#REF!</v>
      </c>
      <c r="N264" s="307" t="e">
        <f>+#REF!</f>
        <v>#REF!</v>
      </c>
      <c r="O264" s="307" t="e">
        <f>+#REF!</f>
        <v>#REF!</v>
      </c>
      <c r="P264" s="307" t="e">
        <f>+#REF!</f>
        <v>#REF!</v>
      </c>
      <c r="Q264" s="307" t="e">
        <f>+#REF!</f>
        <v>#REF!</v>
      </c>
      <c r="R264" s="307" t="e">
        <f>+#REF!</f>
        <v>#REF!</v>
      </c>
      <c r="S264" s="307" t="e">
        <f>+#REF!</f>
        <v>#REF!</v>
      </c>
      <c r="T264" s="307" t="e">
        <f>+#REF!</f>
        <v>#REF!</v>
      </c>
      <c r="U264" s="307" t="e">
        <f>+#REF!</f>
        <v>#REF!</v>
      </c>
      <c r="V264" s="307" t="e">
        <f>+#REF!</f>
        <v>#REF!</v>
      </c>
      <c r="W264" s="307" t="e">
        <f>+#REF!</f>
        <v>#REF!</v>
      </c>
      <c r="X264" s="307" t="e">
        <f t="shared" si="67"/>
        <v>#REF!</v>
      </c>
      <c r="Y264" s="307" t="e">
        <f>+#REF!</f>
        <v>#REF!</v>
      </c>
      <c r="Z264" s="307" t="e">
        <f>+#REF!</f>
        <v>#REF!</v>
      </c>
      <c r="AA264" s="307" t="e">
        <f>+#REF!</f>
        <v>#REF!</v>
      </c>
      <c r="AB264" s="307" t="e">
        <f>+#REF!</f>
        <v>#REF!</v>
      </c>
      <c r="AC264" s="307" t="e">
        <f t="shared" si="113"/>
        <v>#REF!</v>
      </c>
      <c r="AD264" s="307" t="e">
        <f>+#REF!</f>
        <v>#REF!</v>
      </c>
      <c r="AE264" s="307" t="e">
        <f>+#REF!</f>
        <v>#REF!</v>
      </c>
      <c r="AF264" s="307" t="e">
        <f>+#REF!</f>
        <v>#REF!</v>
      </c>
      <c r="AG264" s="307" t="e">
        <f>+#REF!</f>
        <v>#REF!</v>
      </c>
      <c r="AH264" s="307" t="e">
        <f>+#REF!</f>
        <v>#REF!</v>
      </c>
      <c r="AI264" s="307"/>
      <c r="AJ264" s="307"/>
      <c r="AK264" s="307"/>
      <c r="AL264" s="307"/>
      <c r="AM264" s="307"/>
      <c r="AN264" s="307"/>
      <c r="AO264" s="307"/>
      <c r="AP264" s="265"/>
      <c r="AQ264" s="259" t="e">
        <f t="shared" si="63"/>
        <v>#REF!</v>
      </c>
      <c r="AR264" s="248" t="e">
        <f>+AQ264-#REF!</f>
        <v>#REF!</v>
      </c>
    </row>
    <row r="265" spans="1:44" ht="30.75" customHeight="1">
      <c r="A265" s="269">
        <f t="shared" ref="A265" si="129">+A264+1</f>
        <v>144</v>
      </c>
      <c r="B265" s="269">
        <f t="shared" si="116"/>
        <v>144</v>
      </c>
      <c r="C265" s="275" t="s">
        <v>984</v>
      </c>
      <c r="D265" s="307" t="e">
        <f t="shared" si="65"/>
        <v>#REF!</v>
      </c>
      <c r="E265" s="307" t="e">
        <f>+#REF!</f>
        <v>#REF!</v>
      </c>
      <c r="F265" s="307" t="e">
        <f>+#REF!</f>
        <v>#REF!</v>
      </c>
      <c r="G265" s="307" t="e">
        <f t="shared" si="112"/>
        <v>#REF!</v>
      </c>
      <c r="H265" s="307" t="e">
        <f>+#REF!</f>
        <v>#REF!</v>
      </c>
      <c r="I265" s="307" t="e">
        <f>+#REF!</f>
        <v>#REF!</v>
      </c>
      <c r="J265" s="307" t="e">
        <f>+#REF!</f>
        <v>#REF!</v>
      </c>
      <c r="K265" s="307" t="e">
        <f>+#REF!</f>
        <v>#REF!</v>
      </c>
      <c r="L265" s="307" t="e">
        <f>+#REF!</f>
        <v>#REF!</v>
      </c>
      <c r="M265" s="307" t="e">
        <f>+#REF!</f>
        <v>#REF!</v>
      </c>
      <c r="N265" s="307" t="e">
        <f>+#REF!</f>
        <v>#REF!</v>
      </c>
      <c r="O265" s="307" t="e">
        <f>+#REF!</f>
        <v>#REF!</v>
      </c>
      <c r="P265" s="307" t="e">
        <f>+#REF!</f>
        <v>#REF!</v>
      </c>
      <c r="Q265" s="307" t="e">
        <f>+#REF!</f>
        <v>#REF!</v>
      </c>
      <c r="R265" s="307" t="e">
        <f>+#REF!</f>
        <v>#REF!</v>
      </c>
      <c r="S265" s="307" t="e">
        <f>+#REF!</f>
        <v>#REF!</v>
      </c>
      <c r="T265" s="307" t="e">
        <f>+#REF!</f>
        <v>#REF!</v>
      </c>
      <c r="U265" s="307" t="e">
        <f>+#REF!</f>
        <v>#REF!</v>
      </c>
      <c r="V265" s="307" t="e">
        <f>+#REF!</f>
        <v>#REF!</v>
      </c>
      <c r="W265" s="307" t="e">
        <f>+#REF!</f>
        <v>#REF!</v>
      </c>
      <c r="X265" s="307" t="e">
        <f t="shared" si="67"/>
        <v>#REF!</v>
      </c>
      <c r="Y265" s="307" t="e">
        <f>+#REF!</f>
        <v>#REF!</v>
      </c>
      <c r="Z265" s="307" t="e">
        <f>+#REF!</f>
        <v>#REF!</v>
      </c>
      <c r="AA265" s="307" t="e">
        <f>+#REF!</f>
        <v>#REF!</v>
      </c>
      <c r="AB265" s="307" t="e">
        <f>+#REF!</f>
        <v>#REF!</v>
      </c>
      <c r="AC265" s="307" t="e">
        <f t="shared" si="113"/>
        <v>#REF!</v>
      </c>
      <c r="AD265" s="307" t="e">
        <f>+#REF!</f>
        <v>#REF!</v>
      </c>
      <c r="AE265" s="307" t="e">
        <f>+#REF!</f>
        <v>#REF!</v>
      </c>
      <c r="AF265" s="307" t="e">
        <f>+#REF!</f>
        <v>#REF!</v>
      </c>
      <c r="AG265" s="307" t="e">
        <f>+#REF!</f>
        <v>#REF!</v>
      </c>
      <c r="AH265" s="307" t="e">
        <f>+#REF!</f>
        <v>#REF!</v>
      </c>
      <c r="AI265" s="307"/>
      <c r="AJ265" s="307"/>
      <c r="AK265" s="307"/>
      <c r="AL265" s="307"/>
      <c r="AM265" s="307"/>
      <c r="AN265" s="307"/>
      <c r="AO265" s="307"/>
      <c r="AP265" s="265"/>
      <c r="AQ265" s="259" t="e">
        <f t="shared" si="63"/>
        <v>#REF!</v>
      </c>
      <c r="AR265" s="248" t="e">
        <f>+AQ265-#REF!</f>
        <v>#REF!</v>
      </c>
    </row>
    <row r="266" spans="1:44" ht="30.75" customHeight="1">
      <c r="A266" s="269">
        <f t="shared" ref="A266" si="130">+A265+1</f>
        <v>145</v>
      </c>
      <c r="B266" s="269">
        <f t="shared" si="116"/>
        <v>145</v>
      </c>
      <c r="C266" s="275" t="s">
        <v>985</v>
      </c>
      <c r="D266" s="307" t="e">
        <f t="shared" si="65"/>
        <v>#REF!</v>
      </c>
      <c r="E266" s="307" t="e">
        <f>+#REF!</f>
        <v>#REF!</v>
      </c>
      <c r="F266" s="307" t="e">
        <f>+#REF!</f>
        <v>#REF!</v>
      </c>
      <c r="G266" s="307" t="e">
        <f t="shared" si="112"/>
        <v>#REF!</v>
      </c>
      <c r="H266" s="307" t="e">
        <f>+#REF!</f>
        <v>#REF!</v>
      </c>
      <c r="I266" s="307" t="e">
        <f>+#REF!</f>
        <v>#REF!</v>
      </c>
      <c r="J266" s="307" t="e">
        <f>+#REF!</f>
        <v>#REF!</v>
      </c>
      <c r="K266" s="307" t="e">
        <f>+#REF!</f>
        <v>#REF!</v>
      </c>
      <c r="L266" s="307" t="e">
        <f>+#REF!</f>
        <v>#REF!</v>
      </c>
      <c r="M266" s="307" t="e">
        <f>+#REF!</f>
        <v>#REF!</v>
      </c>
      <c r="N266" s="307" t="e">
        <f>+#REF!</f>
        <v>#REF!</v>
      </c>
      <c r="O266" s="307" t="e">
        <f>+#REF!</f>
        <v>#REF!</v>
      </c>
      <c r="P266" s="307" t="e">
        <f>+#REF!</f>
        <v>#REF!</v>
      </c>
      <c r="Q266" s="307" t="e">
        <f>+#REF!</f>
        <v>#REF!</v>
      </c>
      <c r="R266" s="307" t="e">
        <f>+#REF!</f>
        <v>#REF!</v>
      </c>
      <c r="S266" s="307" t="e">
        <f>+#REF!</f>
        <v>#REF!</v>
      </c>
      <c r="T266" s="307" t="e">
        <f>+#REF!</f>
        <v>#REF!</v>
      </c>
      <c r="U266" s="307" t="e">
        <f>+#REF!</f>
        <v>#REF!</v>
      </c>
      <c r="V266" s="307" t="e">
        <f>+#REF!</f>
        <v>#REF!</v>
      </c>
      <c r="W266" s="307" t="e">
        <f>+#REF!</f>
        <v>#REF!</v>
      </c>
      <c r="X266" s="307" t="e">
        <f t="shared" si="67"/>
        <v>#REF!</v>
      </c>
      <c r="Y266" s="307" t="e">
        <f>+#REF!</f>
        <v>#REF!</v>
      </c>
      <c r="Z266" s="307" t="e">
        <f>+#REF!</f>
        <v>#REF!</v>
      </c>
      <c r="AA266" s="307" t="e">
        <f>+#REF!</f>
        <v>#REF!</v>
      </c>
      <c r="AB266" s="307" t="e">
        <f>+#REF!</f>
        <v>#REF!</v>
      </c>
      <c r="AC266" s="307" t="e">
        <f t="shared" si="113"/>
        <v>#REF!</v>
      </c>
      <c r="AD266" s="307" t="e">
        <f>+#REF!</f>
        <v>#REF!</v>
      </c>
      <c r="AE266" s="307" t="e">
        <f>+#REF!</f>
        <v>#REF!</v>
      </c>
      <c r="AF266" s="307" t="e">
        <f>+#REF!</f>
        <v>#REF!</v>
      </c>
      <c r="AG266" s="307" t="e">
        <f>+#REF!</f>
        <v>#REF!</v>
      </c>
      <c r="AH266" s="307" t="e">
        <f>+#REF!</f>
        <v>#REF!</v>
      </c>
      <c r="AI266" s="307"/>
      <c r="AJ266" s="307"/>
      <c r="AK266" s="307"/>
      <c r="AL266" s="307"/>
      <c r="AM266" s="307"/>
      <c r="AN266" s="307"/>
      <c r="AO266" s="307"/>
      <c r="AP266" s="265"/>
      <c r="AQ266" s="259" t="e">
        <f t="shared" si="63"/>
        <v>#REF!</v>
      </c>
      <c r="AR266" s="248" t="e">
        <f>+AQ266-#REF!</f>
        <v>#REF!</v>
      </c>
    </row>
    <row r="267" spans="1:44" ht="30.75" customHeight="1">
      <c r="A267" s="269">
        <f t="shared" ref="A267" si="131">+A266+1</f>
        <v>146</v>
      </c>
      <c r="B267" s="269">
        <f t="shared" si="116"/>
        <v>146</v>
      </c>
      <c r="C267" s="274" t="s">
        <v>986</v>
      </c>
      <c r="D267" s="307" t="e">
        <f t="shared" si="65"/>
        <v>#REF!</v>
      </c>
      <c r="E267" s="307" t="e">
        <f>+#REF!</f>
        <v>#REF!</v>
      </c>
      <c r="F267" s="307" t="e">
        <f>+#REF!</f>
        <v>#REF!</v>
      </c>
      <c r="G267" s="307" t="e">
        <f t="shared" si="112"/>
        <v>#REF!</v>
      </c>
      <c r="H267" s="307" t="e">
        <f>+#REF!</f>
        <v>#REF!</v>
      </c>
      <c r="I267" s="307" t="e">
        <f>+#REF!</f>
        <v>#REF!</v>
      </c>
      <c r="J267" s="307" t="e">
        <f>+#REF!</f>
        <v>#REF!</v>
      </c>
      <c r="K267" s="307" t="e">
        <f>+#REF!</f>
        <v>#REF!</v>
      </c>
      <c r="L267" s="307" t="e">
        <f>+#REF!</f>
        <v>#REF!</v>
      </c>
      <c r="M267" s="307" t="e">
        <f>+#REF!</f>
        <v>#REF!</v>
      </c>
      <c r="N267" s="307" t="e">
        <f>+#REF!</f>
        <v>#REF!</v>
      </c>
      <c r="O267" s="307" t="e">
        <f>+#REF!</f>
        <v>#REF!</v>
      </c>
      <c r="P267" s="307" t="e">
        <f>+#REF!</f>
        <v>#REF!</v>
      </c>
      <c r="Q267" s="307" t="e">
        <f>+#REF!</f>
        <v>#REF!</v>
      </c>
      <c r="R267" s="307" t="e">
        <f>+#REF!</f>
        <v>#REF!</v>
      </c>
      <c r="S267" s="307" t="e">
        <f>+#REF!</f>
        <v>#REF!</v>
      </c>
      <c r="T267" s="307" t="e">
        <f>+#REF!</f>
        <v>#REF!</v>
      </c>
      <c r="U267" s="307" t="e">
        <f>+#REF!</f>
        <v>#REF!</v>
      </c>
      <c r="V267" s="307" t="e">
        <f>+#REF!</f>
        <v>#REF!</v>
      </c>
      <c r="W267" s="307" t="e">
        <f>+#REF!</f>
        <v>#REF!</v>
      </c>
      <c r="X267" s="307" t="e">
        <f t="shared" si="67"/>
        <v>#REF!</v>
      </c>
      <c r="Y267" s="307" t="e">
        <f>+#REF!</f>
        <v>#REF!</v>
      </c>
      <c r="Z267" s="307" t="e">
        <f>+#REF!</f>
        <v>#REF!</v>
      </c>
      <c r="AA267" s="307" t="e">
        <f>+#REF!</f>
        <v>#REF!</v>
      </c>
      <c r="AB267" s="307" t="e">
        <f>+#REF!</f>
        <v>#REF!</v>
      </c>
      <c r="AC267" s="307" t="e">
        <f t="shared" si="113"/>
        <v>#REF!</v>
      </c>
      <c r="AD267" s="307" t="e">
        <f>+#REF!</f>
        <v>#REF!</v>
      </c>
      <c r="AE267" s="307" t="e">
        <f>+#REF!</f>
        <v>#REF!</v>
      </c>
      <c r="AF267" s="307" t="e">
        <f>+#REF!</f>
        <v>#REF!</v>
      </c>
      <c r="AG267" s="307" t="e">
        <f>+#REF!</f>
        <v>#REF!</v>
      </c>
      <c r="AH267" s="307" t="e">
        <f>+#REF!</f>
        <v>#REF!</v>
      </c>
      <c r="AI267" s="307"/>
      <c r="AJ267" s="307"/>
      <c r="AK267" s="307"/>
      <c r="AL267" s="307"/>
      <c r="AM267" s="307"/>
      <c r="AN267" s="307"/>
      <c r="AO267" s="307"/>
      <c r="AP267" s="265"/>
      <c r="AQ267" s="259" t="e">
        <f t="shared" si="63"/>
        <v>#REF!</v>
      </c>
      <c r="AR267" s="248" t="e">
        <f>+AQ267-#REF!</f>
        <v>#REF!</v>
      </c>
    </row>
    <row r="268" spans="1:44" ht="30.75" customHeight="1">
      <c r="A268" s="269">
        <f t="shared" ref="A268" si="132">+A267+1</f>
        <v>147</v>
      </c>
      <c r="B268" s="269">
        <f t="shared" si="116"/>
        <v>147</v>
      </c>
      <c r="C268" s="278" t="s">
        <v>987</v>
      </c>
      <c r="D268" s="307" t="e">
        <f t="shared" si="65"/>
        <v>#REF!</v>
      </c>
      <c r="E268" s="307" t="e">
        <f>+#REF!</f>
        <v>#REF!</v>
      </c>
      <c r="F268" s="307" t="e">
        <f>+#REF!</f>
        <v>#REF!</v>
      </c>
      <c r="G268" s="307" t="e">
        <f t="shared" si="112"/>
        <v>#REF!</v>
      </c>
      <c r="H268" s="307" t="e">
        <f>+#REF!</f>
        <v>#REF!</v>
      </c>
      <c r="I268" s="307" t="e">
        <f>+#REF!</f>
        <v>#REF!</v>
      </c>
      <c r="J268" s="307" t="e">
        <f>+#REF!</f>
        <v>#REF!</v>
      </c>
      <c r="K268" s="307" t="e">
        <f>+#REF!</f>
        <v>#REF!</v>
      </c>
      <c r="L268" s="307" t="e">
        <f>+#REF!</f>
        <v>#REF!</v>
      </c>
      <c r="M268" s="307" t="e">
        <f>+#REF!</f>
        <v>#REF!</v>
      </c>
      <c r="N268" s="307" t="e">
        <f>+#REF!</f>
        <v>#REF!</v>
      </c>
      <c r="O268" s="307" t="e">
        <f>+#REF!</f>
        <v>#REF!</v>
      </c>
      <c r="P268" s="307" t="e">
        <f>+#REF!</f>
        <v>#REF!</v>
      </c>
      <c r="Q268" s="307" t="e">
        <f>+#REF!</f>
        <v>#REF!</v>
      </c>
      <c r="R268" s="307" t="e">
        <f>+#REF!</f>
        <v>#REF!</v>
      </c>
      <c r="S268" s="307" t="e">
        <f>+#REF!</f>
        <v>#REF!</v>
      </c>
      <c r="T268" s="307" t="e">
        <f>+#REF!</f>
        <v>#REF!</v>
      </c>
      <c r="U268" s="307" t="e">
        <f>+#REF!</f>
        <v>#REF!</v>
      </c>
      <c r="V268" s="307" t="e">
        <f>+#REF!</f>
        <v>#REF!</v>
      </c>
      <c r="W268" s="307" t="e">
        <f>+#REF!</f>
        <v>#REF!</v>
      </c>
      <c r="X268" s="307" t="e">
        <f t="shared" si="67"/>
        <v>#REF!</v>
      </c>
      <c r="Y268" s="307" t="e">
        <f>+#REF!</f>
        <v>#REF!</v>
      </c>
      <c r="Z268" s="307" t="e">
        <f>+#REF!</f>
        <v>#REF!</v>
      </c>
      <c r="AA268" s="307" t="e">
        <f>+#REF!</f>
        <v>#REF!</v>
      </c>
      <c r="AB268" s="307" t="e">
        <f>+#REF!</f>
        <v>#REF!</v>
      </c>
      <c r="AC268" s="307" t="e">
        <f t="shared" si="113"/>
        <v>#REF!</v>
      </c>
      <c r="AD268" s="307" t="e">
        <f>+#REF!</f>
        <v>#REF!</v>
      </c>
      <c r="AE268" s="307" t="e">
        <f>+#REF!</f>
        <v>#REF!</v>
      </c>
      <c r="AF268" s="307" t="e">
        <f>+#REF!</f>
        <v>#REF!</v>
      </c>
      <c r="AG268" s="307" t="e">
        <f>+#REF!</f>
        <v>#REF!</v>
      </c>
      <c r="AH268" s="307" t="e">
        <f>+#REF!</f>
        <v>#REF!</v>
      </c>
      <c r="AI268" s="307"/>
      <c r="AJ268" s="307"/>
      <c r="AK268" s="307"/>
      <c r="AL268" s="307"/>
      <c r="AM268" s="307"/>
      <c r="AN268" s="307"/>
      <c r="AO268" s="307"/>
      <c r="AP268" s="265"/>
      <c r="AQ268" s="259" t="e">
        <f t="shared" ref="AQ268:AQ277" si="133">SUM(D268:AN268)-D268-G268-X268-AC268</f>
        <v>#REF!</v>
      </c>
      <c r="AR268" s="248" t="e">
        <f>+AQ268-#REF!</f>
        <v>#REF!</v>
      </c>
    </row>
    <row r="269" spans="1:44" ht="30.75" customHeight="1">
      <c r="A269" s="269">
        <f t="shared" ref="A269" si="134">+A268+1</f>
        <v>148</v>
      </c>
      <c r="B269" s="269">
        <f t="shared" si="116"/>
        <v>148</v>
      </c>
      <c r="C269" s="279" t="s">
        <v>988</v>
      </c>
      <c r="D269" s="307" t="e">
        <f t="shared" ref="D269:D277" si="135">SUM(E269:F269)</f>
        <v>#REF!</v>
      </c>
      <c r="E269" s="307" t="e">
        <f>+#REF!</f>
        <v>#REF!</v>
      </c>
      <c r="F269" s="307" t="e">
        <f>+#REF!</f>
        <v>#REF!</v>
      </c>
      <c r="G269" s="307" t="e">
        <f t="shared" si="112"/>
        <v>#REF!</v>
      </c>
      <c r="H269" s="307" t="e">
        <f>+#REF!</f>
        <v>#REF!</v>
      </c>
      <c r="I269" s="307" t="e">
        <f>+#REF!</f>
        <v>#REF!</v>
      </c>
      <c r="J269" s="307" t="e">
        <f>+#REF!</f>
        <v>#REF!</v>
      </c>
      <c r="K269" s="307" t="e">
        <f>+#REF!</f>
        <v>#REF!</v>
      </c>
      <c r="L269" s="307" t="e">
        <f>+#REF!</f>
        <v>#REF!</v>
      </c>
      <c r="M269" s="307" t="e">
        <f>+#REF!</f>
        <v>#REF!</v>
      </c>
      <c r="N269" s="307" t="e">
        <f>+#REF!</f>
        <v>#REF!</v>
      </c>
      <c r="O269" s="307" t="e">
        <f>+#REF!</f>
        <v>#REF!</v>
      </c>
      <c r="P269" s="307" t="e">
        <f>+#REF!</f>
        <v>#REF!</v>
      </c>
      <c r="Q269" s="307" t="e">
        <f>+#REF!</f>
        <v>#REF!</v>
      </c>
      <c r="R269" s="307" t="e">
        <f>+#REF!</f>
        <v>#REF!</v>
      </c>
      <c r="S269" s="307" t="e">
        <f>+#REF!</f>
        <v>#REF!</v>
      </c>
      <c r="T269" s="307" t="e">
        <f>+#REF!</f>
        <v>#REF!</v>
      </c>
      <c r="U269" s="307" t="e">
        <f>+#REF!</f>
        <v>#REF!</v>
      </c>
      <c r="V269" s="307" t="e">
        <f>+#REF!</f>
        <v>#REF!</v>
      </c>
      <c r="W269" s="307" t="e">
        <f>+#REF!</f>
        <v>#REF!</v>
      </c>
      <c r="X269" s="307" t="e">
        <f t="shared" si="67"/>
        <v>#REF!</v>
      </c>
      <c r="Y269" s="307" t="e">
        <f>+#REF!</f>
        <v>#REF!</v>
      </c>
      <c r="Z269" s="307" t="e">
        <f>+#REF!</f>
        <v>#REF!</v>
      </c>
      <c r="AA269" s="307" t="e">
        <f>+#REF!</f>
        <v>#REF!</v>
      </c>
      <c r="AB269" s="307" t="e">
        <f>+#REF!</f>
        <v>#REF!</v>
      </c>
      <c r="AC269" s="307" t="e">
        <f t="shared" si="113"/>
        <v>#REF!</v>
      </c>
      <c r="AD269" s="307" t="e">
        <f>+#REF!</f>
        <v>#REF!</v>
      </c>
      <c r="AE269" s="307" t="e">
        <f>+#REF!</f>
        <v>#REF!</v>
      </c>
      <c r="AF269" s="307" t="e">
        <f>+#REF!</f>
        <v>#REF!</v>
      </c>
      <c r="AG269" s="307" t="e">
        <f>+#REF!</f>
        <v>#REF!</v>
      </c>
      <c r="AH269" s="307" t="e">
        <f>+#REF!</f>
        <v>#REF!</v>
      </c>
      <c r="AI269" s="307"/>
      <c r="AJ269" s="307"/>
      <c r="AK269" s="307"/>
      <c r="AL269" s="307"/>
      <c r="AM269" s="307"/>
      <c r="AN269" s="307"/>
      <c r="AO269" s="307"/>
      <c r="AP269" s="265"/>
      <c r="AQ269" s="259" t="e">
        <f t="shared" si="133"/>
        <v>#REF!</v>
      </c>
      <c r="AR269" s="248" t="e">
        <f>+AQ269-#REF!</f>
        <v>#REF!</v>
      </c>
    </row>
    <row r="270" spans="1:44" ht="30.75" customHeight="1">
      <c r="A270" s="269">
        <f t="shared" ref="A270" si="136">+A269+1</f>
        <v>149</v>
      </c>
      <c r="B270" s="269">
        <f t="shared" si="116"/>
        <v>149</v>
      </c>
      <c r="C270" s="280" t="s">
        <v>989</v>
      </c>
      <c r="D270" s="307" t="e">
        <f t="shared" si="135"/>
        <v>#REF!</v>
      </c>
      <c r="E270" s="307" t="e">
        <f>+#REF!</f>
        <v>#REF!</v>
      </c>
      <c r="F270" s="307" t="e">
        <f>+#REF!</f>
        <v>#REF!</v>
      </c>
      <c r="G270" s="307" t="e">
        <f t="shared" si="112"/>
        <v>#REF!</v>
      </c>
      <c r="H270" s="307" t="e">
        <f>+#REF!</f>
        <v>#REF!</v>
      </c>
      <c r="I270" s="307" t="e">
        <f>+#REF!</f>
        <v>#REF!</v>
      </c>
      <c r="J270" s="307" t="e">
        <f>+#REF!</f>
        <v>#REF!</v>
      </c>
      <c r="K270" s="307" t="e">
        <f>+#REF!</f>
        <v>#REF!</v>
      </c>
      <c r="L270" s="307" t="e">
        <f>+#REF!</f>
        <v>#REF!</v>
      </c>
      <c r="M270" s="307" t="e">
        <f>+#REF!</f>
        <v>#REF!</v>
      </c>
      <c r="N270" s="307" t="e">
        <f>+#REF!</f>
        <v>#REF!</v>
      </c>
      <c r="O270" s="307" t="e">
        <f>+#REF!</f>
        <v>#REF!</v>
      </c>
      <c r="P270" s="307" t="e">
        <f>+#REF!</f>
        <v>#REF!</v>
      </c>
      <c r="Q270" s="307" t="e">
        <f>+#REF!</f>
        <v>#REF!</v>
      </c>
      <c r="R270" s="307" t="e">
        <f>+#REF!</f>
        <v>#REF!</v>
      </c>
      <c r="S270" s="307" t="e">
        <f>+#REF!</f>
        <v>#REF!</v>
      </c>
      <c r="T270" s="307" t="e">
        <f>+#REF!</f>
        <v>#REF!</v>
      </c>
      <c r="U270" s="307" t="e">
        <f>+#REF!</f>
        <v>#REF!</v>
      </c>
      <c r="V270" s="307" t="e">
        <f>+#REF!</f>
        <v>#REF!</v>
      </c>
      <c r="W270" s="307" t="e">
        <f>+#REF!</f>
        <v>#REF!</v>
      </c>
      <c r="X270" s="307" t="e">
        <f t="shared" ref="X270:X277" si="137">SUM(Y270:AB270)</f>
        <v>#REF!</v>
      </c>
      <c r="Y270" s="307" t="e">
        <f>+#REF!</f>
        <v>#REF!</v>
      </c>
      <c r="Z270" s="307" t="e">
        <f>+#REF!</f>
        <v>#REF!</v>
      </c>
      <c r="AA270" s="307" t="e">
        <f>+#REF!</f>
        <v>#REF!</v>
      </c>
      <c r="AB270" s="307" t="e">
        <f>+#REF!</f>
        <v>#REF!</v>
      </c>
      <c r="AC270" s="307" t="e">
        <f t="shared" si="113"/>
        <v>#REF!</v>
      </c>
      <c r="AD270" s="307" t="e">
        <f>+#REF!</f>
        <v>#REF!</v>
      </c>
      <c r="AE270" s="307" t="e">
        <f>+#REF!</f>
        <v>#REF!</v>
      </c>
      <c r="AF270" s="307" t="e">
        <f>+#REF!</f>
        <v>#REF!</v>
      </c>
      <c r="AG270" s="307" t="e">
        <f>+#REF!</f>
        <v>#REF!</v>
      </c>
      <c r="AH270" s="307" t="e">
        <f>+#REF!</f>
        <v>#REF!</v>
      </c>
      <c r="AI270" s="307"/>
      <c r="AJ270" s="307"/>
      <c r="AK270" s="307"/>
      <c r="AL270" s="307"/>
      <c r="AM270" s="307"/>
      <c r="AN270" s="307"/>
      <c r="AO270" s="307"/>
      <c r="AP270" s="265"/>
      <c r="AQ270" s="259" t="e">
        <f t="shared" si="133"/>
        <v>#REF!</v>
      </c>
      <c r="AR270" s="248" t="e">
        <f>+AQ270-#REF!</f>
        <v>#REF!</v>
      </c>
    </row>
    <row r="271" spans="1:44" ht="30.75" customHeight="1">
      <c r="A271" s="269">
        <f t="shared" ref="A271" si="138">+A270+1</f>
        <v>150</v>
      </c>
      <c r="B271" s="269">
        <f t="shared" si="116"/>
        <v>150</v>
      </c>
      <c r="C271" s="280" t="s">
        <v>990</v>
      </c>
      <c r="D271" s="307" t="e">
        <f t="shared" si="135"/>
        <v>#REF!</v>
      </c>
      <c r="E271" s="307" t="e">
        <f>+#REF!</f>
        <v>#REF!</v>
      </c>
      <c r="F271" s="307" t="e">
        <f>+#REF!</f>
        <v>#REF!</v>
      </c>
      <c r="G271" s="307" t="e">
        <f t="shared" si="112"/>
        <v>#REF!</v>
      </c>
      <c r="H271" s="307" t="e">
        <f>+#REF!</f>
        <v>#REF!</v>
      </c>
      <c r="I271" s="307" t="e">
        <f>+#REF!</f>
        <v>#REF!</v>
      </c>
      <c r="J271" s="307" t="e">
        <f>+#REF!</f>
        <v>#REF!</v>
      </c>
      <c r="K271" s="307" t="e">
        <f>+#REF!</f>
        <v>#REF!</v>
      </c>
      <c r="L271" s="307" t="e">
        <f>+#REF!</f>
        <v>#REF!</v>
      </c>
      <c r="M271" s="307" t="e">
        <f>+#REF!</f>
        <v>#REF!</v>
      </c>
      <c r="N271" s="307" t="e">
        <f>+#REF!</f>
        <v>#REF!</v>
      </c>
      <c r="O271" s="307" t="e">
        <f>+#REF!</f>
        <v>#REF!</v>
      </c>
      <c r="P271" s="307" t="e">
        <f>+#REF!</f>
        <v>#REF!</v>
      </c>
      <c r="Q271" s="307" t="e">
        <f>+#REF!</f>
        <v>#REF!</v>
      </c>
      <c r="R271" s="307" t="e">
        <f>+#REF!</f>
        <v>#REF!</v>
      </c>
      <c r="S271" s="307" t="e">
        <f>+#REF!</f>
        <v>#REF!</v>
      </c>
      <c r="T271" s="307" t="e">
        <f>+#REF!</f>
        <v>#REF!</v>
      </c>
      <c r="U271" s="307" t="e">
        <f>+#REF!</f>
        <v>#REF!</v>
      </c>
      <c r="V271" s="307" t="e">
        <f>+#REF!</f>
        <v>#REF!</v>
      </c>
      <c r="W271" s="307" t="e">
        <f>+#REF!</f>
        <v>#REF!</v>
      </c>
      <c r="X271" s="307" t="e">
        <f t="shared" si="137"/>
        <v>#REF!</v>
      </c>
      <c r="Y271" s="307" t="e">
        <f>+#REF!</f>
        <v>#REF!</v>
      </c>
      <c r="Z271" s="307" t="e">
        <f>+#REF!</f>
        <v>#REF!</v>
      </c>
      <c r="AA271" s="307" t="e">
        <f>+#REF!</f>
        <v>#REF!</v>
      </c>
      <c r="AB271" s="307" t="e">
        <f>+#REF!</f>
        <v>#REF!</v>
      </c>
      <c r="AC271" s="307" t="e">
        <f t="shared" si="113"/>
        <v>#REF!</v>
      </c>
      <c r="AD271" s="307" t="e">
        <f>+#REF!</f>
        <v>#REF!</v>
      </c>
      <c r="AE271" s="307" t="e">
        <f>+#REF!</f>
        <v>#REF!</v>
      </c>
      <c r="AF271" s="307" t="e">
        <f>+#REF!</f>
        <v>#REF!</v>
      </c>
      <c r="AG271" s="307" t="e">
        <f>+#REF!</f>
        <v>#REF!</v>
      </c>
      <c r="AH271" s="307" t="e">
        <f>+#REF!</f>
        <v>#REF!</v>
      </c>
      <c r="AI271" s="307"/>
      <c r="AJ271" s="307"/>
      <c r="AK271" s="307"/>
      <c r="AL271" s="307"/>
      <c r="AM271" s="307"/>
      <c r="AN271" s="307"/>
      <c r="AO271" s="307"/>
      <c r="AP271" s="265"/>
      <c r="AQ271" s="259" t="e">
        <f t="shared" si="133"/>
        <v>#REF!</v>
      </c>
      <c r="AR271" s="248" t="e">
        <f>+AQ271-#REF!</f>
        <v>#REF!</v>
      </c>
    </row>
    <row r="272" spans="1:44" ht="30.75" customHeight="1">
      <c r="A272" s="269">
        <f t="shared" ref="A272" si="139">+A271+1</f>
        <v>151</v>
      </c>
      <c r="B272" s="269">
        <f t="shared" si="116"/>
        <v>151</v>
      </c>
      <c r="C272" s="278" t="s">
        <v>991</v>
      </c>
      <c r="D272" s="307" t="e">
        <f t="shared" si="135"/>
        <v>#REF!</v>
      </c>
      <c r="E272" s="307" t="e">
        <f>+#REF!</f>
        <v>#REF!</v>
      </c>
      <c r="F272" s="307" t="e">
        <f>+#REF!</f>
        <v>#REF!</v>
      </c>
      <c r="G272" s="307" t="e">
        <f t="shared" si="112"/>
        <v>#REF!</v>
      </c>
      <c r="H272" s="307" t="e">
        <f>+#REF!</f>
        <v>#REF!</v>
      </c>
      <c r="I272" s="307" t="e">
        <f>+#REF!</f>
        <v>#REF!</v>
      </c>
      <c r="J272" s="307" t="e">
        <f>+#REF!</f>
        <v>#REF!</v>
      </c>
      <c r="K272" s="307" t="e">
        <f>+#REF!</f>
        <v>#REF!</v>
      </c>
      <c r="L272" s="307" t="e">
        <f>+#REF!</f>
        <v>#REF!</v>
      </c>
      <c r="M272" s="307" t="e">
        <f>+#REF!</f>
        <v>#REF!</v>
      </c>
      <c r="N272" s="307" t="e">
        <f>+#REF!</f>
        <v>#REF!</v>
      </c>
      <c r="O272" s="307" t="e">
        <f>+#REF!</f>
        <v>#REF!</v>
      </c>
      <c r="P272" s="307" t="e">
        <f>+#REF!</f>
        <v>#REF!</v>
      </c>
      <c r="Q272" s="307" t="e">
        <f>+#REF!</f>
        <v>#REF!</v>
      </c>
      <c r="R272" s="307" t="e">
        <f>+#REF!</f>
        <v>#REF!</v>
      </c>
      <c r="S272" s="307" t="e">
        <f>+#REF!</f>
        <v>#REF!</v>
      </c>
      <c r="T272" s="307" t="e">
        <f>+#REF!</f>
        <v>#REF!</v>
      </c>
      <c r="U272" s="307" t="e">
        <f>+#REF!</f>
        <v>#REF!</v>
      </c>
      <c r="V272" s="307" t="e">
        <f>+#REF!</f>
        <v>#REF!</v>
      </c>
      <c r="W272" s="307" t="e">
        <f>+#REF!</f>
        <v>#REF!</v>
      </c>
      <c r="X272" s="307" t="e">
        <f t="shared" si="137"/>
        <v>#REF!</v>
      </c>
      <c r="Y272" s="307" t="e">
        <f>+#REF!</f>
        <v>#REF!</v>
      </c>
      <c r="Z272" s="307" t="e">
        <f>+#REF!</f>
        <v>#REF!</v>
      </c>
      <c r="AA272" s="307" t="e">
        <f>+#REF!</f>
        <v>#REF!</v>
      </c>
      <c r="AB272" s="307" t="e">
        <f>+#REF!</f>
        <v>#REF!</v>
      </c>
      <c r="AC272" s="307" t="e">
        <f t="shared" si="113"/>
        <v>#REF!</v>
      </c>
      <c r="AD272" s="307" t="e">
        <f>+#REF!</f>
        <v>#REF!</v>
      </c>
      <c r="AE272" s="307" t="e">
        <f>+#REF!</f>
        <v>#REF!</v>
      </c>
      <c r="AF272" s="307" t="e">
        <f>+#REF!</f>
        <v>#REF!</v>
      </c>
      <c r="AG272" s="307" t="e">
        <f>+#REF!</f>
        <v>#REF!</v>
      </c>
      <c r="AH272" s="307" t="e">
        <f>+#REF!</f>
        <v>#REF!</v>
      </c>
      <c r="AI272" s="307"/>
      <c r="AJ272" s="307"/>
      <c r="AK272" s="307"/>
      <c r="AL272" s="307"/>
      <c r="AM272" s="307"/>
      <c r="AN272" s="307"/>
      <c r="AO272" s="307"/>
      <c r="AP272" s="265"/>
      <c r="AQ272" s="259" t="e">
        <f t="shared" si="133"/>
        <v>#REF!</v>
      </c>
      <c r="AR272" s="248" t="e">
        <f>+AQ272-#REF!</f>
        <v>#REF!</v>
      </c>
    </row>
    <row r="273" spans="1:44" ht="30.75" customHeight="1">
      <c r="A273" s="269">
        <f t="shared" ref="A273" si="140">+A272+1</f>
        <v>152</v>
      </c>
      <c r="B273" s="269">
        <f t="shared" si="116"/>
        <v>152</v>
      </c>
      <c r="C273" s="279" t="s">
        <v>992</v>
      </c>
      <c r="D273" s="307" t="e">
        <f t="shared" si="135"/>
        <v>#REF!</v>
      </c>
      <c r="E273" s="307" t="e">
        <f>+#REF!</f>
        <v>#REF!</v>
      </c>
      <c r="F273" s="307" t="e">
        <f>+#REF!</f>
        <v>#REF!</v>
      </c>
      <c r="G273" s="307" t="e">
        <f t="shared" si="112"/>
        <v>#REF!</v>
      </c>
      <c r="H273" s="307" t="e">
        <f>+#REF!</f>
        <v>#REF!</v>
      </c>
      <c r="I273" s="307" t="e">
        <f>+#REF!</f>
        <v>#REF!</v>
      </c>
      <c r="J273" s="307" t="e">
        <f>+#REF!</f>
        <v>#REF!</v>
      </c>
      <c r="K273" s="307" t="e">
        <f>+#REF!</f>
        <v>#REF!</v>
      </c>
      <c r="L273" s="307" t="e">
        <f>+#REF!</f>
        <v>#REF!</v>
      </c>
      <c r="M273" s="307" t="e">
        <f>+#REF!</f>
        <v>#REF!</v>
      </c>
      <c r="N273" s="307" t="e">
        <f>+#REF!</f>
        <v>#REF!</v>
      </c>
      <c r="O273" s="307" t="e">
        <f>+#REF!</f>
        <v>#REF!</v>
      </c>
      <c r="P273" s="307" t="e">
        <f>+#REF!</f>
        <v>#REF!</v>
      </c>
      <c r="Q273" s="307" t="e">
        <f>+#REF!</f>
        <v>#REF!</v>
      </c>
      <c r="R273" s="307" t="e">
        <f>+#REF!</f>
        <v>#REF!</v>
      </c>
      <c r="S273" s="307" t="e">
        <f>+#REF!</f>
        <v>#REF!</v>
      </c>
      <c r="T273" s="307" t="e">
        <f>+#REF!</f>
        <v>#REF!</v>
      </c>
      <c r="U273" s="307" t="e">
        <f>+#REF!</f>
        <v>#REF!</v>
      </c>
      <c r="V273" s="307" t="e">
        <f>+#REF!</f>
        <v>#REF!</v>
      </c>
      <c r="W273" s="307" t="e">
        <f>+#REF!</f>
        <v>#REF!</v>
      </c>
      <c r="X273" s="307" t="e">
        <f t="shared" si="137"/>
        <v>#REF!</v>
      </c>
      <c r="Y273" s="307" t="e">
        <f>+#REF!</f>
        <v>#REF!</v>
      </c>
      <c r="Z273" s="307" t="e">
        <f>+#REF!</f>
        <v>#REF!</v>
      </c>
      <c r="AA273" s="307" t="e">
        <f>+#REF!</f>
        <v>#REF!</v>
      </c>
      <c r="AB273" s="307" t="e">
        <f>+#REF!</f>
        <v>#REF!</v>
      </c>
      <c r="AC273" s="307" t="e">
        <f t="shared" si="113"/>
        <v>#REF!</v>
      </c>
      <c r="AD273" s="307" t="e">
        <f>+#REF!</f>
        <v>#REF!</v>
      </c>
      <c r="AE273" s="307" t="e">
        <f>+#REF!</f>
        <v>#REF!</v>
      </c>
      <c r="AF273" s="307" t="e">
        <f>+#REF!</f>
        <v>#REF!</v>
      </c>
      <c r="AG273" s="307" t="e">
        <f>+#REF!</f>
        <v>#REF!</v>
      </c>
      <c r="AH273" s="307" t="e">
        <f>+#REF!</f>
        <v>#REF!</v>
      </c>
      <c r="AI273" s="307"/>
      <c r="AJ273" s="307"/>
      <c r="AK273" s="307"/>
      <c r="AL273" s="307"/>
      <c r="AM273" s="307"/>
      <c r="AN273" s="307"/>
      <c r="AO273" s="307"/>
      <c r="AP273" s="265"/>
      <c r="AQ273" s="259" t="e">
        <f t="shared" si="133"/>
        <v>#REF!</v>
      </c>
      <c r="AR273" s="248" t="e">
        <f>+AQ273-#REF!</f>
        <v>#REF!</v>
      </c>
    </row>
    <row r="274" spans="1:44" ht="30.75" customHeight="1">
      <c r="A274" s="269">
        <f t="shared" ref="A274" si="141">+A273+1</f>
        <v>153</v>
      </c>
      <c r="B274" s="269">
        <f t="shared" si="116"/>
        <v>153</v>
      </c>
      <c r="C274" s="278" t="s">
        <v>993</v>
      </c>
      <c r="D274" s="307" t="e">
        <f t="shared" si="135"/>
        <v>#REF!</v>
      </c>
      <c r="E274" s="307" t="e">
        <f>+#REF!</f>
        <v>#REF!</v>
      </c>
      <c r="F274" s="307" t="e">
        <f>+#REF!</f>
        <v>#REF!</v>
      </c>
      <c r="G274" s="307" t="e">
        <f t="shared" si="112"/>
        <v>#REF!</v>
      </c>
      <c r="H274" s="307" t="e">
        <f>+#REF!</f>
        <v>#REF!</v>
      </c>
      <c r="I274" s="307" t="e">
        <f>+#REF!</f>
        <v>#REF!</v>
      </c>
      <c r="J274" s="307" t="e">
        <f>+#REF!</f>
        <v>#REF!</v>
      </c>
      <c r="K274" s="307" t="e">
        <f>+#REF!</f>
        <v>#REF!</v>
      </c>
      <c r="L274" s="307" t="e">
        <f>+#REF!</f>
        <v>#REF!</v>
      </c>
      <c r="M274" s="307" t="e">
        <f>+#REF!</f>
        <v>#REF!</v>
      </c>
      <c r="N274" s="307" t="e">
        <f>+#REF!</f>
        <v>#REF!</v>
      </c>
      <c r="O274" s="307" t="e">
        <f>+#REF!</f>
        <v>#REF!</v>
      </c>
      <c r="P274" s="307" t="e">
        <f>+#REF!</f>
        <v>#REF!</v>
      </c>
      <c r="Q274" s="307" t="e">
        <f>+#REF!</f>
        <v>#REF!</v>
      </c>
      <c r="R274" s="307" t="e">
        <f>+#REF!</f>
        <v>#REF!</v>
      </c>
      <c r="S274" s="307" t="e">
        <f>+#REF!</f>
        <v>#REF!</v>
      </c>
      <c r="T274" s="307" t="e">
        <f>+#REF!</f>
        <v>#REF!</v>
      </c>
      <c r="U274" s="307" t="e">
        <f>+#REF!</f>
        <v>#REF!</v>
      </c>
      <c r="V274" s="307" t="e">
        <f>+#REF!</f>
        <v>#REF!</v>
      </c>
      <c r="W274" s="307" t="e">
        <f>+#REF!</f>
        <v>#REF!</v>
      </c>
      <c r="X274" s="307" t="e">
        <f t="shared" si="137"/>
        <v>#REF!</v>
      </c>
      <c r="Y274" s="307" t="e">
        <f>+#REF!</f>
        <v>#REF!</v>
      </c>
      <c r="Z274" s="307" t="e">
        <f>+#REF!</f>
        <v>#REF!</v>
      </c>
      <c r="AA274" s="307" t="e">
        <f>+#REF!</f>
        <v>#REF!</v>
      </c>
      <c r="AB274" s="307" t="e">
        <f>+#REF!</f>
        <v>#REF!</v>
      </c>
      <c r="AC274" s="307" t="e">
        <f t="shared" si="113"/>
        <v>#REF!</v>
      </c>
      <c r="AD274" s="307" t="e">
        <f>+#REF!</f>
        <v>#REF!</v>
      </c>
      <c r="AE274" s="307" t="e">
        <f>+#REF!</f>
        <v>#REF!</v>
      </c>
      <c r="AF274" s="307" t="e">
        <f>+#REF!</f>
        <v>#REF!</v>
      </c>
      <c r="AG274" s="307" t="e">
        <f>+#REF!</f>
        <v>#REF!</v>
      </c>
      <c r="AH274" s="307" t="e">
        <f>+#REF!</f>
        <v>#REF!</v>
      </c>
      <c r="AI274" s="307"/>
      <c r="AJ274" s="307"/>
      <c r="AK274" s="307"/>
      <c r="AL274" s="307"/>
      <c r="AM274" s="307"/>
      <c r="AN274" s="307"/>
      <c r="AO274" s="307"/>
      <c r="AP274" s="265"/>
      <c r="AQ274" s="259" t="e">
        <f t="shared" si="133"/>
        <v>#REF!</v>
      </c>
      <c r="AR274" s="248" t="e">
        <f>+AQ274-#REF!</f>
        <v>#REF!</v>
      </c>
    </row>
    <row r="275" spans="1:44" ht="30.75" customHeight="1">
      <c r="A275" s="269">
        <f t="shared" ref="A275" si="142">+A274+1</f>
        <v>154</v>
      </c>
      <c r="B275" s="269">
        <f t="shared" si="116"/>
        <v>154</v>
      </c>
      <c r="C275" s="279" t="s">
        <v>994</v>
      </c>
      <c r="D275" s="307" t="e">
        <f t="shared" si="135"/>
        <v>#REF!</v>
      </c>
      <c r="E275" s="307" t="e">
        <f>+#REF!</f>
        <v>#REF!</v>
      </c>
      <c r="F275" s="307" t="e">
        <f>+#REF!</f>
        <v>#REF!</v>
      </c>
      <c r="G275" s="307" t="e">
        <f t="shared" si="112"/>
        <v>#REF!</v>
      </c>
      <c r="H275" s="307" t="e">
        <f>+#REF!</f>
        <v>#REF!</v>
      </c>
      <c r="I275" s="307" t="e">
        <f>+#REF!</f>
        <v>#REF!</v>
      </c>
      <c r="J275" s="307" t="e">
        <f>+#REF!</f>
        <v>#REF!</v>
      </c>
      <c r="K275" s="307" t="e">
        <f>+#REF!</f>
        <v>#REF!</v>
      </c>
      <c r="L275" s="307" t="e">
        <f>+#REF!</f>
        <v>#REF!</v>
      </c>
      <c r="M275" s="307" t="e">
        <f>+#REF!</f>
        <v>#REF!</v>
      </c>
      <c r="N275" s="307" t="e">
        <f>+#REF!</f>
        <v>#REF!</v>
      </c>
      <c r="O275" s="307" t="e">
        <f>+#REF!</f>
        <v>#REF!</v>
      </c>
      <c r="P275" s="307" t="e">
        <f>+#REF!</f>
        <v>#REF!</v>
      </c>
      <c r="Q275" s="307" t="e">
        <f>+#REF!</f>
        <v>#REF!</v>
      </c>
      <c r="R275" s="307" t="e">
        <f>+#REF!</f>
        <v>#REF!</v>
      </c>
      <c r="S275" s="307" t="e">
        <f>+#REF!</f>
        <v>#REF!</v>
      </c>
      <c r="T275" s="307" t="e">
        <f>+#REF!</f>
        <v>#REF!</v>
      </c>
      <c r="U275" s="307" t="e">
        <f>+#REF!</f>
        <v>#REF!</v>
      </c>
      <c r="V275" s="307" t="e">
        <f>+#REF!</f>
        <v>#REF!</v>
      </c>
      <c r="W275" s="307" t="e">
        <f>+#REF!</f>
        <v>#REF!</v>
      </c>
      <c r="X275" s="307" t="e">
        <f t="shared" si="137"/>
        <v>#REF!</v>
      </c>
      <c r="Y275" s="307" t="e">
        <f>+#REF!</f>
        <v>#REF!</v>
      </c>
      <c r="Z275" s="307" t="e">
        <f>+#REF!</f>
        <v>#REF!</v>
      </c>
      <c r="AA275" s="307" t="e">
        <f>+#REF!</f>
        <v>#REF!</v>
      </c>
      <c r="AB275" s="307" t="e">
        <f>+#REF!</f>
        <v>#REF!</v>
      </c>
      <c r="AC275" s="307" t="e">
        <f t="shared" si="113"/>
        <v>#REF!</v>
      </c>
      <c r="AD275" s="307" t="e">
        <f>+#REF!</f>
        <v>#REF!</v>
      </c>
      <c r="AE275" s="307" t="e">
        <f>+#REF!</f>
        <v>#REF!</v>
      </c>
      <c r="AF275" s="307" t="e">
        <f>+#REF!</f>
        <v>#REF!</v>
      </c>
      <c r="AG275" s="307" t="e">
        <f>+#REF!</f>
        <v>#REF!</v>
      </c>
      <c r="AH275" s="307" t="e">
        <f>+#REF!</f>
        <v>#REF!</v>
      </c>
      <c r="AI275" s="307"/>
      <c r="AJ275" s="307"/>
      <c r="AK275" s="307"/>
      <c r="AL275" s="307"/>
      <c r="AM275" s="307"/>
      <c r="AN275" s="307"/>
      <c r="AO275" s="307"/>
      <c r="AP275" s="265"/>
      <c r="AQ275" s="259" t="e">
        <f t="shared" si="133"/>
        <v>#REF!</v>
      </c>
      <c r="AR275" s="248" t="e">
        <f>+AQ275-#REF!</f>
        <v>#REF!</v>
      </c>
    </row>
    <row r="276" spans="1:44" ht="30.75" customHeight="1">
      <c r="A276" s="269">
        <f t="shared" ref="A276" si="143">+A275+1</f>
        <v>155</v>
      </c>
      <c r="B276" s="269">
        <f t="shared" si="116"/>
        <v>155</v>
      </c>
      <c r="C276" s="278" t="s">
        <v>995</v>
      </c>
      <c r="D276" s="307" t="e">
        <f t="shared" si="135"/>
        <v>#REF!</v>
      </c>
      <c r="E276" s="307" t="e">
        <f>+#REF!</f>
        <v>#REF!</v>
      </c>
      <c r="F276" s="307" t="e">
        <f>+#REF!</f>
        <v>#REF!</v>
      </c>
      <c r="G276" s="307" t="e">
        <f t="shared" si="112"/>
        <v>#REF!</v>
      </c>
      <c r="H276" s="307" t="e">
        <f>+#REF!</f>
        <v>#REF!</v>
      </c>
      <c r="I276" s="307" t="e">
        <f>+#REF!</f>
        <v>#REF!</v>
      </c>
      <c r="J276" s="307" t="e">
        <f>+#REF!</f>
        <v>#REF!</v>
      </c>
      <c r="K276" s="307" t="e">
        <f>+#REF!</f>
        <v>#REF!</v>
      </c>
      <c r="L276" s="307" t="e">
        <f>+#REF!</f>
        <v>#REF!</v>
      </c>
      <c r="M276" s="307" t="e">
        <f>+#REF!</f>
        <v>#REF!</v>
      </c>
      <c r="N276" s="307" t="e">
        <f>+#REF!</f>
        <v>#REF!</v>
      </c>
      <c r="O276" s="307" t="e">
        <f>+#REF!</f>
        <v>#REF!</v>
      </c>
      <c r="P276" s="307" t="e">
        <f>+#REF!</f>
        <v>#REF!</v>
      </c>
      <c r="Q276" s="307" t="e">
        <f>+#REF!</f>
        <v>#REF!</v>
      </c>
      <c r="R276" s="307" t="e">
        <f>+#REF!</f>
        <v>#REF!</v>
      </c>
      <c r="S276" s="307" t="e">
        <f>+#REF!</f>
        <v>#REF!</v>
      </c>
      <c r="T276" s="307" t="e">
        <f>+#REF!</f>
        <v>#REF!</v>
      </c>
      <c r="U276" s="307" t="e">
        <f>+#REF!</f>
        <v>#REF!</v>
      </c>
      <c r="V276" s="307" t="e">
        <f>+#REF!</f>
        <v>#REF!</v>
      </c>
      <c r="W276" s="307" t="e">
        <f>+#REF!</f>
        <v>#REF!</v>
      </c>
      <c r="X276" s="307" t="e">
        <f t="shared" si="137"/>
        <v>#REF!</v>
      </c>
      <c r="Y276" s="307" t="e">
        <f>+#REF!</f>
        <v>#REF!</v>
      </c>
      <c r="Z276" s="307" t="e">
        <f>+#REF!</f>
        <v>#REF!</v>
      </c>
      <c r="AA276" s="307" t="e">
        <f>+#REF!</f>
        <v>#REF!</v>
      </c>
      <c r="AB276" s="307" t="e">
        <f>+#REF!</f>
        <v>#REF!</v>
      </c>
      <c r="AC276" s="307" t="e">
        <f t="shared" si="113"/>
        <v>#REF!</v>
      </c>
      <c r="AD276" s="307" t="e">
        <f>+#REF!</f>
        <v>#REF!</v>
      </c>
      <c r="AE276" s="307" t="e">
        <f>+#REF!</f>
        <v>#REF!</v>
      </c>
      <c r="AF276" s="307" t="e">
        <f>+#REF!</f>
        <v>#REF!</v>
      </c>
      <c r="AG276" s="307" t="e">
        <f>+#REF!</f>
        <v>#REF!</v>
      </c>
      <c r="AH276" s="307" t="e">
        <f>+#REF!</f>
        <v>#REF!</v>
      </c>
      <c r="AI276" s="307"/>
      <c r="AJ276" s="307"/>
      <c r="AK276" s="307"/>
      <c r="AL276" s="307"/>
      <c r="AM276" s="307"/>
      <c r="AN276" s="307"/>
      <c r="AO276" s="307"/>
      <c r="AP276" s="265"/>
      <c r="AQ276" s="259" t="e">
        <f t="shared" si="133"/>
        <v>#REF!</v>
      </c>
      <c r="AR276" s="248" t="e">
        <f>+AQ276-#REF!</f>
        <v>#REF!</v>
      </c>
    </row>
    <row r="277" spans="1:44" ht="30.75" customHeight="1">
      <c r="A277" s="269">
        <f t="shared" ref="A277" si="144">+A276+1</f>
        <v>156</v>
      </c>
      <c r="B277" s="281">
        <f t="shared" si="116"/>
        <v>156</v>
      </c>
      <c r="C277" s="282" t="s">
        <v>996</v>
      </c>
      <c r="D277" s="308" t="e">
        <f t="shared" si="135"/>
        <v>#REF!</v>
      </c>
      <c r="E277" s="308" t="e">
        <f>+#REF!</f>
        <v>#REF!</v>
      </c>
      <c r="F277" s="308" t="e">
        <f>+#REF!</f>
        <v>#REF!</v>
      </c>
      <c r="G277" s="308" t="e">
        <f t="shared" si="112"/>
        <v>#REF!</v>
      </c>
      <c r="H277" s="308" t="e">
        <f>+#REF!</f>
        <v>#REF!</v>
      </c>
      <c r="I277" s="308" t="e">
        <f>+#REF!</f>
        <v>#REF!</v>
      </c>
      <c r="J277" s="308" t="e">
        <f>+#REF!</f>
        <v>#REF!</v>
      </c>
      <c r="K277" s="308" t="e">
        <f>+#REF!</f>
        <v>#REF!</v>
      </c>
      <c r="L277" s="308" t="e">
        <f>+#REF!</f>
        <v>#REF!</v>
      </c>
      <c r="M277" s="308" t="e">
        <f>+#REF!</f>
        <v>#REF!</v>
      </c>
      <c r="N277" s="308" t="e">
        <f>+#REF!</f>
        <v>#REF!</v>
      </c>
      <c r="O277" s="308" t="e">
        <f>+#REF!</f>
        <v>#REF!</v>
      </c>
      <c r="P277" s="308" t="e">
        <f>+#REF!</f>
        <v>#REF!</v>
      </c>
      <c r="Q277" s="308" t="e">
        <f>+#REF!</f>
        <v>#REF!</v>
      </c>
      <c r="R277" s="308" t="e">
        <f>+#REF!</f>
        <v>#REF!</v>
      </c>
      <c r="S277" s="308" t="e">
        <f>+#REF!</f>
        <v>#REF!</v>
      </c>
      <c r="T277" s="308" t="e">
        <f>+#REF!</f>
        <v>#REF!</v>
      </c>
      <c r="U277" s="308" t="e">
        <f>+#REF!</f>
        <v>#REF!</v>
      </c>
      <c r="V277" s="308" t="e">
        <f>+#REF!</f>
        <v>#REF!</v>
      </c>
      <c r="W277" s="308" t="e">
        <f>+#REF!</f>
        <v>#REF!</v>
      </c>
      <c r="X277" s="308" t="e">
        <f t="shared" si="137"/>
        <v>#REF!</v>
      </c>
      <c r="Y277" s="308" t="e">
        <f>+#REF!</f>
        <v>#REF!</v>
      </c>
      <c r="Z277" s="308" t="e">
        <f>+#REF!</f>
        <v>#REF!</v>
      </c>
      <c r="AA277" s="308" t="e">
        <f>+#REF!</f>
        <v>#REF!</v>
      </c>
      <c r="AB277" s="308" t="e">
        <f>+#REF!</f>
        <v>#REF!</v>
      </c>
      <c r="AC277" s="308" t="e">
        <f t="shared" si="113"/>
        <v>#REF!</v>
      </c>
      <c r="AD277" s="308" t="e">
        <f>+#REF!</f>
        <v>#REF!</v>
      </c>
      <c r="AE277" s="308" t="e">
        <f>+#REF!</f>
        <v>#REF!</v>
      </c>
      <c r="AF277" s="308" t="e">
        <f>+#REF!</f>
        <v>#REF!</v>
      </c>
      <c r="AG277" s="308" t="e">
        <f>+#REF!</f>
        <v>#REF!</v>
      </c>
      <c r="AH277" s="308" t="e">
        <f>+#REF!</f>
        <v>#REF!</v>
      </c>
      <c r="AI277" s="308"/>
      <c r="AJ277" s="308"/>
      <c r="AK277" s="308"/>
      <c r="AL277" s="308"/>
      <c r="AM277" s="308"/>
      <c r="AN277" s="308"/>
      <c r="AO277" s="308"/>
      <c r="AP277" s="283"/>
      <c r="AQ277" s="259" t="e">
        <f t="shared" si="133"/>
        <v>#REF!</v>
      </c>
      <c r="AR277" s="248" t="e">
        <f>+AQ277-#REF!</f>
        <v>#REF!</v>
      </c>
    </row>
    <row r="278" spans="1:44" ht="16.5">
      <c r="A278" s="269">
        <f t="shared" ref="A278" si="145">+A277+1</f>
        <v>157</v>
      </c>
      <c r="C278" s="710" t="s">
        <v>1473</v>
      </c>
    </row>
    <row r="279" spans="1:44" ht="16.5">
      <c r="A279" s="269">
        <f t="shared" ref="A279" si="146">+A278+1</f>
        <v>158</v>
      </c>
      <c r="C279" s="720" t="s">
        <v>1474</v>
      </c>
    </row>
    <row r="280" spans="1:44" ht="16.5">
      <c r="A280" s="269">
        <f t="shared" ref="A280" si="147">+A279+1</f>
        <v>159</v>
      </c>
      <c r="C280" s="720" t="s">
        <v>1475</v>
      </c>
    </row>
    <row r="281" spans="1:44" ht="16.5">
      <c r="A281" s="269">
        <f t="shared" ref="A281" si="148">+A280+1</f>
        <v>160</v>
      </c>
      <c r="C281" s="720" t="s">
        <v>1476</v>
      </c>
    </row>
    <row r="282" spans="1:44" ht="16.5">
      <c r="A282" s="269">
        <f t="shared" ref="A282" si="149">+A281+1</f>
        <v>161</v>
      </c>
      <c r="C282" s="720" t="s">
        <v>1477</v>
      </c>
    </row>
    <row r="283" spans="1:44" ht="16.5">
      <c r="A283" s="269">
        <f t="shared" ref="A283" si="150">+A282+1</f>
        <v>162</v>
      </c>
      <c r="C283" s="720" t="s">
        <v>1478</v>
      </c>
    </row>
    <row r="284" spans="1:44" ht="16.5">
      <c r="A284" s="269">
        <f t="shared" ref="A284" si="151">+A283+1</f>
        <v>163</v>
      </c>
      <c r="C284" s="720" t="s">
        <v>1479</v>
      </c>
    </row>
  </sheetData>
  <mergeCells count="16">
    <mergeCell ref="A7:A9"/>
    <mergeCell ref="AP7:AP9"/>
    <mergeCell ref="D8:D9"/>
    <mergeCell ref="E8:F8"/>
    <mergeCell ref="G8:G9"/>
    <mergeCell ref="H8:W8"/>
    <mergeCell ref="X8:X9"/>
    <mergeCell ref="Y8:AB8"/>
    <mergeCell ref="AC8:AC9"/>
    <mergeCell ref="AD8:AN8"/>
    <mergeCell ref="R1:S1"/>
    <mergeCell ref="B7:B9"/>
    <mergeCell ref="C7:C9"/>
    <mergeCell ref="D7:AN7"/>
    <mergeCell ref="B3:AP3"/>
    <mergeCell ref="B4:AP4"/>
  </mergeCells>
  <printOptions horizontalCentered="1"/>
  <pageMargins left="0.19685039370078741" right="0.19685039370078741" top="0.19685039370078741" bottom="0.31496062992125984" header="0.15748031496062992" footer="0.15748031496062992"/>
  <pageSetup paperSize="8" scale="70" orientation="landscape" r:id="rId1"/>
  <headerFooter>
    <oddFooter>Page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284"/>
  <sheetViews>
    <sheetView zoomScale="75" zoomScaleNormal="75" workbookViewId="0">
      <pane xSplit="2" ySplit="11" topLeftCell="C12" activePane="bottomRight" state="frozen"/>
      <selection activeCell="D17" sqref="D17"/>
      <selection pane="topRight" activeCell="D17" sqref="D17"/>
      <selection pane="bottomLeft" activeCell="D17" sqref="D17"/>
      <selection pane="bottomRight" activeCell="K14" sqref="K14"/>
    </sheetView>
  </sheetViews>
  <sheetFormatPr defaultColWidth="9.140625" defaultRowHeight="15"/>
  <cols>
    <col min="1" max="1" width="5.85546875" style="246" customWidth="1"/>
    <col min="2" max="2" width="32.7109375" style="246" customWidth="1"/>
    <col min="3" max="3" width="14" style="246" customWidth="1"/>
    <col min="4" max="4" width="12" style="246" customWidth="1"/>
    <col min="5" max="5" width="15" style="246" customWidth="1"/>
    <col min="6" max="6" width="9.140625" style="246" customWidth="1"/>
    <col min="7" max="7" width="8.140625" style="246" customWidth="1"/>
    <col min="8" max="10" width="7.28515625" style="246" customWidth="1"/>
    <col min="11" max="11" width="8.28515625" style="246" customWidth="1"/>
    <col min="12" max="12" width="6.28515625" style="246" customWidth="1"/>
    <col min="13" max="13" width="10.28515625" style="246" customWidth="1"/>
    <col min="14" max="14" width="7.140625" style="246" customWidth="1"/>
    <col min="15" max="15" width="7.85546875" style="246" customWidth="1"/>
    <col min="16" max="16" width="5.7109375" style="246" customWidth="1"/>
    <col min="17" max="17" width="7.140625" style="246" customWidth="1"/>
    <col min="18" max="18" width="7.85546875" style="246" customWidth="1"/>
    <col min="19" max="22" width="10.140625" style="246" customWidth="1"/>
    <col min="23" max="23" width="14.7109375" style="246" customWidth="1"/>
    <col min="24" max="24" width="10.28515625" style="246" customWidth="1"/>
    <col min="25" max="27" width="13.28515625" style="246" customWidth="1"/>
    <col min="28" max="28" width="13.85546875" style="246" customWidth="1"/>
    <col min="29" max="29" width="14.140625" style="246" customWidth="1"/>
    <col min="30" max="31" width="13" style="246" customWidth="1"/>
    <col min="32" max="32" width="12.28515625" style="246" customWidth="1"/>
    <col min="33" max="33" width="10.140625" style="246" customWidth="1"/>
    <col min="34" max="34" width="11.7109375" style="246" customWidth="1"/>
    <col min="35" max="35" width="13" style="246" customWidth="1"/>
    <col min="36" max="36" width="12" style="246" customWidth="1"/>
    <col min="37" max="38" width="9.7109375" style="246" customWidth="1"/>
    <col min="39" max="40" width="13.28515625" style="246" customWidth="1"/>
    <col min="41" max="41" width="17.28515625" style="246" customWidth="1"/>
    <col min="42" max="42" width="18" style="246" customWidth="1"/>
    <col min="43" max="43" width="11.140625" style="246" customWidth="1"/>
    <col min="44" max="47" width="9.140625" style="246" customWidth="1"/>
    <col min="48" max="16384" width="9.140625" style="246"/>
  </cols>
  <sheetData>
    <row r="1" spans="1:43" ht="27.75" customHeight="1">
      <c r="A1" s="303" t="s">
        <v>667</v>
      </c>
      <c r="Q1" s="831" t="s">
        <v>1004</v>
      </c>
      <c r="R1" s="831"/>
    </row>
    <row r="2" spans="1:43" ht="27.75" customHeight="1">
      <c r="A2" s="303"/>
    </row>
    <row r="3" spans="1:43" ht="18.75">
      <c r="A3" s="841" t="s">
        <v>798</v>
      </c>
      <c r="B3" s="841"/>
      <c r="C3" s="841"/>
      <c r="D3" s="841"/>
      <c r="E3" s="841"/>
      <c r="F3" s="841"/>
      <c r="G3" s="841"/>
      <c r="H3" s="841"/>
      <c r="I3" s="841"/>
      <c r="J3" s="841"/>
      <c r="K3" s="841"/>
      <c r="L3" s="841"/>
      <c r="M3" s="841"/>
      <c r="N3" s="841"/>
      <c r="O3" s="841"/>
      <c r="P3" s="841"/>
      <c r="Q3" s="841"/>
      <c r="R3" s="841"/>
      <c r="S3" s="222"/>
      <c r="T3" s="222"/>
      <c r="U3" s="222"/>
      <c r="V3" s="222"/>
      <c r="W3" s="222"/>
      <c r="X3" s="222"/>
      <c r="Y3" s="222"/>
      <c r="Z3" s="247"/>
      <c r="AA3" s="247"/>
    </row>
    <row r="4" spans="1:43" ht="18.75">
      <c r="A4" s="846" t="s">
        <v>1008</v>
      </c>
      <c r="B4" s="846"/>
      <c r="C4" s="846"/>
      <c r="D4" s="846"/>
      <c r="E4" s="846"/>
      <c r="F4" s="846"/>
      <c r="G4" s="846"/>
      <c r="H4" s="846"/>
      <c r="I4" s="846"/>
      <c r="J4" s="846"/>
      <c r="K4" s="846"/>
      <c r="L4" s="846"/>
      <c r="M4" s="846"/>
      <c r="N4" s="846"/>
      <c r="O4" s="846"/>
      <c r="P4" s="846"/>
      <c r="Q4" s="846"/>
      <c r="R4" s="846"/>
      <c r="S4" s="846"/>
      <c r="T4" s="222"/>
      <c r="U4" s="222"/>
      <c r="V4" s="222"/>
      <c r="W4" s="222"/>
      <c r="X4" s="222"/>
      <c r="Y4" s="222"/>
      <c r="Z4" s="301"/>
      <c r="AA4" s="301"/>
    </row>
    <row r="5" spans="1:43" ht="18.75">
      <c r="A5" s="301"/>
      <c r="B5" s="301"/>
      <c r="C5" s="301"/>
      <c r="D5" s="301"/>
      <c r="E5" s="301"/>
      <c r="F5" s="301"/>
      <c r="G5" s="301"/>
      <c r="H5" s="301"/>
      <c r="I5" s="301"/>
      <c r="J5" s="301"/>
      <c r="K5" s="301"/>
      <c r="L5" s="301"/>
      <c r="M5" s="301"/>
      <c r="N5" s="301"/>
      <c r="O5" s="301"/>
      <c r="P5" s="301"/>
      <c r="Q5" s="301"/>
      <c r="R5" s="301"/>
      <c r="S5" s="301"/>
      <c r="T5" s="222"/>
      <c r="U5" s="222"/>
      <c r="V5" s="222"/>
      <c r="W5" s="222"/>
      <c r="X5" s="222"/>
      <c r="Y5" s="222"/>
      <c r="Z5" s="301"/>
      <c r="AA5" s="301"/>
    </row>
    <row r="6" spans="1:43" ht="18.75">
      <c r="A6" s="247"/>
      <c r="B6" s="247"/>
    </row>
    <row r="7" spans="1:43" s="248" customFormat="1" ht="14.25">
      <c r="A7" s="832" t="s">
        <v>0</v>
      </c>
      <c r="B7" s="835" t="s">
        <v>799</v>
      </c>
      <c r="C7" s="838" t="s">
        <v>800</v>
      </c>
      <c r="D7" s="839"/>
      <c r="E7" s="839"/>
      <c r="F7" s="839"/>
      <c r="G7" s="839"/>
      <c r="H7" s="839"/>
      <c r="I7" s="839"/>
      <c r="J7" s="839"/>
      <c r="K7" s="839"/>
      <c r="L7" s="839"/>
      <c r="M7" s="839"/>
      <c r="N7" s="839"/>
      <c r="O7" s="839"/>
      <c r="P7" s="839"/>
      <c r="Q7" s="839"/>
      <c r="R7" s="839"/>
      <c r="S7" s="839"/>
      <c r="T7" s="839"/>
      <c r="U7" s="839"/>
      <c r="V7" s="839"/>
      <c r="W7" s="839"/>
      <c r="X7" s="839"/>
      <c r="Y7" s="839"/>
      <c r="Z7" s="839"/>
      <c r="AA7" s="839"/>
      <c r="AB7" s="839"/>
      <c r="AC7" s="839"/>
      <c r="AD7" s="839"/>
      <c r="AE7" s="839"/>
      <c r="AF7" s="839"/>
      <c r="AG7" s="839"/>
      <c r="AH7" s="839"/>
      <c r="AI7" s="839"/>
      <c r="AJ7" s="839"/>
      <c r="AK7" s="839"/>
      <c r="AL7" s="839"/>
      <c r="AM7" s="840"/>
      <c r="AN7" s="412"/>
      <c r="AO7" s="835" t="s">
        <v>544</v>
      </c>
    </row>
    <row r="8" spans="1:43" s="248" customFormat="1" ht="24.75" customHeight="1">
      <c r="A8" s="833"/>
      <c r="B8" s="836"/>
      <c r="C8" s="835" t="s">
        <v>801</v>
      </c>
      <c r="D8" s="843" t="s">
        <v>802</v>
      </c>
      <c r="E8" s="844"/>
      <c r="F8" s="835" t="s">
        <v>803</v>
      </c>
      <c r="G8" s="838" t="s">
        <v>802</v>
      </c>
      <c r="H8" s="839"/>
      <c r="I8" s="839"/>
      <c r="J8" s="839"/>
      <c r="K8" s="839"/>
      <c r="L8" s="839"/>
      <c r="M8" s="839"/>
      <c r="N8" s="839"/>
      <c r="O8" s="839"/>
      <c r="P8" s="839"/>
      <c r="Q8" s="839"/>
      <c r="R8" s="839"/>
      <c r="S8" s="839"/>
      <c r="T8" s="839"/>
      <c r="U8" s="839"/>
      <c r="V8" s="840"/>
      <c r="W8" s="835" t="s">
        <v>413</v>
      </c>
      <c r="X8" s="838" t="s">
        <v>802</v>
      </c>
      <c r="Y8" s="839"/>
      <c r="Z8" s="839"/>
      <c r="AA8" s="840"/>
      <c r="AB8" s="835" t="s">
        <v>804</v>
      </c>
      <c r="AC8" s="843" t="s">
        <v>802</v>
      </c>
      <c r="AD8" s="845"/>
      <c r="AE8" s="845"/>
      <c r="AF8" s="845"/>
      <c r="AG8" s="845"/>
      <c r="AH8" s="845"/>
      <c r="AI8" s="845"/>
      <c r="AJ8" s="845"/>
      <c r="AK8" s="845"/>
      <c r="AL8" s="845"/>
      <c r="AM8" s="844"/>
      <c r="AN8" s="737"/>
      <c r="AO8" s="836"/>
    </row>
    <row r="9" spans="1:43" s="252" customFormat="1" ht="114.75" customHeight="1">
      <c r="A9" s="834"/>
      <c r="B9" s="837"/>
      <c r="C9" s="837"/>
      <c r="D9" s="249" t="s">
        <v>669</v>
      </c>
      <c r="E9" s="250" t="s">
        <v>670</v>
      </c>
      <c r="F9" s="837"/>
      <c r="G9" s="249" t="s">
        <v>668</v>
      </c>
      <c r="H9" s="249" t="s">
        <v>660</v>
      </c>
      <c r="I9" s="249" t="s">
        <v>805</v>
      </c>
      <c r="J9" s="249" t="s">
        <v>689</v>
      </c>
      <c r="K9" s="249" t="s">
        <v>690</v>
      </c>
      <c r="L9" s="249" t="s">
        <v>691</v>
      </c>
      <c r="M9" s="249" t="s">
        <v>664</v>
      </c>
      <c r="N9" s="251" t="s">
        <v>806</v>
      </c>
      <c r="O9" s="249" t="s">
        <v>40</v>
      </c>
      <c r="P9" s="249" t="s">
        <v>807</v>
      </c>
      <c r="Q9" s="249" t="s">
        <v>35</v>
      </c>
      <c r="R9" s="249" t="s">
        <v>808</v>
      </c>
      <c r="S9" s="250" t="s">
        <v>11</v>
      </c>
      <c r="T9" s="251" t="s">
        <v>809</v>
      </c>
      <c r="U9" s="251" t="s">
        <v>785</v>
      </c>
      <c r="V9" s="251" t="s">
        <v>810</v>
      </c>
      <c r="W9" s="837"/>
      <c r="X9" s="249" t="s">
        <v>811</v>
      </c>
      <c r="Y9" s="250" t="s">
        <v>812</v>
      </c>
      <c r="Z9" s="251" t="s">
        <v>813</v>
      </c>
      <c r="AA9" s="251" t="s">
        <v>673</v>
      </c>
      <c r="AB9" s="837"/>
      <c r="AC9" s="250" t="s">
        <v>675</v>
      </c>
      <c r="AD9" s="250" t="s">
        <v>676</v>
      </c>
      <c r="AE9" s="251" t="s">
        <v>6</v>
      </c>
      <c r="AF9" s="250" t="s">
        <v>677</v>
      </c>
      <c r="AG9" s="250" t="s">
        <v>678</v>
      </c>
      <c r="AH9" s="250" t="s">
        <v>8</v>
      </c>
      <c r="AI9" s="250" t="s">
        <v>814</v>
      </c>
      <c r="AJ9" s="250" t="s">
        <v>24</v>
      </c>
      <c r="AK9" s="250" t="s">
        <v>34</v>
      </c>
      <c r="AL9" s="251" t="s">
        <v>815</v>
      </c>
      <c r="AM9" s="251" t="s">
        <v>14</v>
      </c>
      <c r="AN9" s="413"/>
      <c r="AO9" s="837"/>
    </row>
    <row r="10" spans="1:43" s="256" customFormat="1" ht="25.5" customHeight="1">
      <c r="A10" s="253" t="s">
        <v>441</v>
      </c>
      <c r="B10" s="253" t="s">
        <v>443</v>
      </c>
      <c r="C10" s="254" t="s">
        <v>437</v>
      </c>
      <c r="D10" s="254">
        <v>2</v>
      </c>
      <c r="E10" s="254">
        <v>3</v>
      </c>
      <c r="F10" s="254" t="s">
        <v>1005</v>
      </c>
      <c r="G10" s="254">
        <v>5</v>
      </c>
      <c r="H10" s="254">
        <v>6</v>
      </c>
      <c r="I10" s="254">
        <v>7</v>
      </c>
      <c r="J10" s="254">
        <v>8</v>
      </c>
      <c r="K10" s="254">
        <v>9</v>
      </c>
      <c r="L10" s="254">
        <v>10</v>
      </c>
      <c r="M10" s="254">
        <v>11</v>
      </c>
      <c r="N10" s="254">
        <v>12</v>
      </c>
      <c r="O10" s="254">
        <v>13</v>
      </c>
      <c r="P10" s="254">
        <v>14</v>
      </c>
      <c r="Q10" s="254">
        <v>15</v>
      </c>
      <c r="R10" s="254">
        <v>16</v>
      </c>
      <c r="S10" s="254">
        <v>17</v>
      </c>
      <c r="T10" s="254">
        <v>18</v>
      </c>
      <c r="U10" s="254">
        <v>19</v>
      </c>
      <c r="V10" s="254">
        <v>20</v>
      </c>
      <c r="W10" s="254" t="s">
        <v>1006</v>
      </c>
      <c r="X10" s="254">
        <v>22</v>
      </c>
      <c r="Y10" s="254">
        <v>23</v>
      </c>
      <c r="Z10" s="254">
        <v>24</v>
      </c>
      <c r="AA10" s="254">
        <v>25</v>
      </c>
      <c r="AB10" s="254" t="s">
        <v>1007</v>
      </c>
      <c r="AC10" s="254">
        <v>27</v>
      </c>
      <c r="AD10" s="254">
        <v>28</v>
      </c>
      <c r="AE10" s="254">
        <v>29</v>
      </c>
      <c r="AF10" s="254">
        <v>30</v>
      </c>
      <c r="AG10" s="254">
        <v>31</v>
      </c>
      <c r="AH10" s="254">
        <v>32</v>
      </c>
      <c r="AI10" s="254">
        <v>33</v>
      </c>
      <c r="AJ10" s="254">
        <v>34</v>
      </c>
      <c r="AK10" s="254">
        <v>35</v>
      </c>
      <c r="AL10" s="254">
        <v>36</v>
      </c>
      <c r="AM10" s="254">
        <v>37</v>
      </c>
      <c r="AN10" s="254"/>
      <c r="AO10" s="254">
        <v>38</v>
      </c>
      <c r="AP10" s="255" t="e">
        <f>+AP11-#REF!</f>
        <v>#REF!</v>
      </c>
    </row>
    <row r="11" spans="1:43" s="248" customFormat="1" ht="25.5" customHeight="1">
      <c r="A11" s="257"/>
      <c r="B11" s="257" t="s">
        <v>444</v>
      </c>
      <c r="C11" s="305" t="e">
        <f>+C12+C57+C121</f>
        <v>#REF!</v>
      </c>
      <c r="D11" s="305" t="e">
        <f t="shared" ref="D11:AM11" si="0">+D12+D57+D121</f>
        <v>#REF!</v>
      </c>
      <c r="E11" s="305" t="e">
        <f t="shared" si="0"/>
        <v>#REF!</v>
      </c>
      <c r="F11" s="305" t="e">
        <f t="shared" si="0"/>
        <v>#REF!</v>
      </c>
      <c r="G11" s="305" t="e">
        <f t="shared" si="0"/>
        <v>#REF!</v>
      </c>
      <c r="H11" s="305" t="e">
        <f t="shared" si="0"/>
        <v>#REF!</v>
      </c>
      <c r="I11" s="305" t="e">
        <f t="shared" si="0"/>
        <v>#REF!</v>
      </c>
      <c r="J11" s="305" t="e">
        <f t="shared" si="0"/>
        <v>#REF!</v>
      </c>
      <c r="K11" s="305" t="e">
        <f t="shared" si="0"/>
        <v>#REF!</v>
      </c>
      <c r="L11" s="305" t="e">
        <f t="shared" si="0"/>
        <v>#REF!</v>
      </c>
      <c r="M11" s="305" t="e">
        <f t="shared" si="0"/>
        <v>#REF!</v>
      </c>
      <c r="N11" s="305" t="e">
        <f t="shared" si="0"/>
        <v>#REF!</v>
      </c>
      <c r="O11" s="305" t="e">
        <f t="shared" si="0"/>
        <v>#REF!</v>
      </c>
      <c r="P11" s="305" t="e">
        <f t="shared" si="0"/>
        <v>#REF!</v>
      </c>
      <c r="Q11" s="305" t="e">
        <f t="shared" si="0"/>
        <v>#REF!</v>
      </c>
      <c r="R11" s="305" t="e">
        <f t="shared" si="0"/>
        <v>#REF!</v>
      </c>
      <c r="S11" s="305" t="e">
        <f t="shared" si="0"/>
        <v>#REF!</v>
      </c>
      <c r="T11" s="305" t="e">
        <f t="shared" si="0"/>
        <v>#REF!</v>
      </c>
      <c r="U11" s="305" t="e">
        <f t="shared" si="0"/>
        <v>#REF!</v>
      </c>
      <c r="V11" s="305" t="e">
        <f t="shared" si="0"/>
        <v>#REF!</v>
      </c>
      <c r="W11" s="305" t="e">
        <f t="shared" si="0"/>
        <v>#REF!</v>
      </c>
      <c r="X11" s="305" t="e">
        <f t="shared" si="0"/>
        <v>#REF!</v>
      </c>
      <c r="Y11" s="305" t="e">
        <f t="shared" si="0"/>
        <v>#REF!</v>
      </c>
      <c r="Z11" s="305" t="e">
        <f t="shared" si="0"/>
        <v>#REF!</v>
      </c>
      <c r="AA11" s="305" t="e">
        <f t="shared" si="0"/>
        <v>#REF!</v>
      </c>
      <c r="AB11" s="305" t="e">
        <f t="shared" si="0"/>
        <v>#REF!</v>
      </c>
      <c r="AC11" s="305" t="e">
        <f t="shared" si="0"/>
        <v>#REF!</v>
      </c>
      <c r="AD11" s="305" t="e">
        <f t="shared" si="0"/>
        <v>#REF!</v>
      </c>
      <c r="AE11" s="305" t="e">
        <f t="shared" si="0"/>
        <v>#REF!</v>
      </c>
      <c r="AF11" s="305" t="e">
        <f t="shared" si="0"/>
        <v>#REF!</v>
      </c>
      <c r="AG11" s="305" t="e">
        <f t="shared" si="0"/>
        <v>#REF!</v>
      </c>
      <c r="AH11" s="305" t="e">
        <f t="shared" si="0"/>
        <v>#REF!</v>
      </c>
      <c r="AI11" s="305" t="e">
        <f t="shared" si="0"/>
        <v>#REF!</v>
      </c>
      <c r="AJ11" s="305" t="e">
        <f t="shared" si="0"/>
        <v>#REF!</v>
      </c>
      <c r="AK11" s="305" t="e">
        <f t="shared" si="0"/>
        <v>#REF!</v>
      </c>
      <c r="AL11" s="305" t="e">
        <f t="shared" si="0"/>
        <v>#REF!</v>
      </c>
      <c r="AM11" s="305" t="e">
        <f t="shared" si="0"/>
        <v>#REF!</v>
      </c>
      <c r="AN11" s="305"/>
      <c r="AO11" s="258"/>
      <c r="AP11" s="259" t="e">
        <f>SUM(C11:AM11)-C11-F11-W11-AB11</f>
        <v>#REF!</v>
      </c>
      <c r="AQ11" s="248" t="e">
        <f>+AP11-#REF!</f>
        <v>#REF!</v>
      </c>
    </row>
    <row r="12" spans="1:43" s="248" customFormat="1" ht="30.75" customHeight="1">
      <c r="A12" s="260" t="s">
        <v>405</v>
      </c>
      <c r="B12" s="261" t="s">
        <v>816</v>
      </c>
      <c r="C12" s="306" t="e">
        <f>SUM(C13:C56)-C13</f>
        <v>#REF!</v>
      </c>
      <c r="D12" s="306" t="e">
        <f t="shared" ref="D12:AK12" si="1">SUM(D13:D56)-D13</f>
        <v>#REF!</v>
      </c>
      <c r="E12" s="306" t="e">
        <f t="shared" si="1"/>
        <v>#REF!</v>
      </c>
      <c r="F12" s="306" t="e">
        <f t="shared" si="1"/>
        <v>#REF!</v>
      </c>
      <c r="G12" s="306" t="e">
        <f t="shared" si="1"/>
        <v>#REF!</v>
      </c>
      <c r="H12" s="306" t="e">
        <f t="shared" si="1"/>
        <v>#REF!</v>
      </c>
      <c r="I12" s="306" t="e">
        <f t="shared" si="1"/>
        <v>#REF!</v>
      </c>
      <c r="J12" s="306" t="e">
        <f t="shared" si="1"/>
        <v>#REF!</v>
      </c>
      <c r="K12" s="306" t="e">
        <f t="shared" si="1"/>
        <v>#REF!</v>
      </c>
      <c r="L12" s="306" t="e">
        <f t="shared" si="1"/>
        <v>#REF!</v>
      </c>
      <c r="M12" s="306" t="e">
        <f t="shared" si="1"/>
        <v>#REF!</v>
      </c>
      <c r="N12" s="306" t="e">
        <f t="shared" ref="N12" si="2">SUM(N13:N56)-N13</f>
        <v>#REF!</v>
      </c>
      <c r="O12" s="306" t="e">
        <f t="shared" si="1"/>
        <v>#REF!</v>
      </c>
      <c r="P12" s="306" t="e">
        <f t="shared" si="1"/>
        <v>#REF!</v>
      </c>
      <c r="Q12" s="306" t="e">
        <f t="shared" si="1"/>
        <v>#REF!</v>
      </c>
      <c r="R12" s="306" t="e">
        <f t="shared" si="1"/>
        <v>#REF!</v>
      </c>
      <c r="S12" s="306" t="e">
        <f t="shared" si="1"/>
        <v>#REF!</v>
      </c>
      <c r="T12" s="306" t="e">
        <f t="shared" si="1"/>
        <v>#REF!</v>
      </c>
      <c r="U12" s="306" t="e">
        <f t="shared" si="1"/>
        <v>#REF!</v>
      </c>
      <c r="V12" s="306" t="e">
        <f t="shared" si="1"/>
        <v>#REF!</v>
      </c>
      <c r="W12" s="306" t="e">
        <f t="shared" si="1"/>
        <v>#REF!</v>
      </c>
      <c r="X12" s="306" t="e">
        <f t="shared" si="1"/>
        <v>#REF!</v>
      </c>
      <c r="Y12" s="306" t="e">
        <f t="shared" si="1"/>
        <v>#REF!</v>
      </c>
      <c r="Z12" s="306" t="e">
        <f t="shared" ref="Z12:AA12" si="3">SUM(Z13:Z56)-Z13</f>
        <v>#REF!</v>
      </c>
      <c r="AA12" s="306" t="e">
        <f t="shared" si="3"/>
        <v>#REF!</v>
      </c>
      <c r="AB12" s="306" t="e">
        <f t="shared" si="1"/>
        <v>#REF!</v>
      </c>
      <c r="AC12" s="306" t="e">
        <f t="shared" si="1"/>
        <v>#REF!</v>
      </c>
      <c r="AD12" s="306" t="e">
        <f t="shared" si="1"/>
        <v>#REF!</v>
      </c>
      <c r="AE12" s="306" t="e">
        <f t="shared" ref="AE12" si="4">SUM(AE13:AE56)-AE13</f>
        <v>#REF!</v>
      </c>
      <c r="AF12" s="306" t="e">
        <f t="shared" si="1"/>
        <v>#REF!</v>
      </c>
      <c r="AG12" s="306" t="e">
        <f t="shared" si="1"/>
        <v>#REF!</v>
      </c>
      <c r="AH12" s="306" t="e">
        <f t="shared" si="1"/>
        <v>#REF!</v>
      </c>
      <c r="AI12" s="306" t="e">
        <f t="shared" si="1"/>
        <v>#REF!</v>
      </c>
      <c r="AJ12" s="306" t="e">
        <f t="shared" si="1"/>
        <v>#REF!</v>
      </c>
      <c r="AK12" s="306" t="e">
        <f t="shared" si="1"/>
        <v>#REF!</v>
      </c>
      <c r="AL12" s="306" t="e">
        <f t="shared" ref="AL12:AM12" si="5">SUM(AL13:AL56)-AL13</f>
        <v>#REF!</v>
      </c>
      <c r="AM12" s="306" t="e">
        <f t="shared" si="5"/>
        <v>#REF!</v>
      </c>
      <c r="AN12" s="306"/>
      <c r="AO12" s="262"/>
      <c r="AP12" s="259" t="e">
        <f t="shared" ref="AP12:AP75" si="6">SUM(C12:AM12)-C12-F12-W12-AB12</f>
        <v>#REF!</v>
      </c>
      <c r="AQ12" s="248" t="e">
        <f>+AP12-#REF!</f>
        <v>#REF!</v>
      </c>
    </row>
    <row r="13" spans="1:43" ht="30.75" customHeight="1">
      <c r="A13" s="263">
        <v>1</v>
      </c>
      <c r="B13" s="264" t="s">
        <v>703</v>
      </c>
      <c r="C13" s="307" t="e">
        <f t="shared" ref="C13:C76" si="7">SUM(D13:E13)</f>
        <v>#REF!</v>
      </c>
      <c r="D13" s="307" t="e">
        <f>+#REF!+#REF!</f>
        <v>#REF!</v>
      </c>
      <c r="E13" s="307" t="e">
        <f>+#REF!+#REF!</f>
        <v>#REF!</v>
      </c>
      <c r="F13" s="307" t="e">
        <f>SUM(G13:V13)</f>
        <v>#REF!</v>
      </c>
      <c r="G13" s="307" t="e">
        <f>+#REF!+#REF!</f>
        <v>#REF!</v>
      </c>
      <c r="H13" s="307" t="e">
        <f>+#REF!</f>
        <v>#REF!</v>
      </c>
      <c r="I13" s="307" t="e">
        <f>+#REF!</f>
        <v>#REF!</v>
      </c>
      <c r="J13" s="307" t="e">
        <f>+#REF!+#REF!</f>
        <v>#REF!</v>
      </c>
      <c r="K13" s="307" t="e">
        <f>+#REF!+#REF!</f>
        <v>#REF!</v>
      </c>
      <c r="L13" s="307" t="e">
        <f>+#REF!</f>
        <v>#REF!</v>
      </c>
      <c r="M13" s="307" t="e">
        <f>+#REF!+#REF!</f>
        <v>#REF!</v>
      </c>
      <c r="N13" s="307" t="e">
        <f>+#REF!</f>
        <v>#REF!</v>
      </c>
      <c r="O13" s="307" t="e">
        <f>+#REF!</f>
        <v>#REF!</v>
      </c>
      <c r="P13" s="307" t="e">
        <f>+#REF!</f>
        <v>#REF!</v>
      </c>
      <c r="Q13" s="307" t="e">
        <f>+#REF!</f>
        <v>#REF!</v>
      </c>
      <c r="R13" s="307" t="e">
        <f>+#REF!</f>
        <v>#REF!</v>
      </c>
      <c r="S13" s="307" t="e">
        <f>+#REF!</f>
        <v>#REF!</v>
      </c>
      <c r="T13" s="307" t="e">
        <f>+#REF!</f>
        <v>#REF!</v>
      </c>
      <c r="U13" s="307" t="e">
        <f>+#REF!</f>
        <v>#REF!</v>
      </c>
      <c r="V13" s="307" t="e">
        <f>+#REF!</f>
        <v>#REF!</v>
      </c>
      <c r="W13" s="307" t="e">
        <f>SUM(X13:AA13)</f>
        <v>#REF!</v>
      </c>
      <c r="X13" s="307" t="e">
        <f>+#REF!</f>
        <v>#REF!</v>
      </c>
      <c r="Y13" s="307" t="e">
        <f>+#REF!</f>
        <v>#REF!</v>
      </c>
      <c r="Z13" s="307" t="e">
        <f>+#REF!</f>
        <v>#REF!</v>
      </c>
      <c r="AA13" s="307" t="e">
        <f>+#REF!</f>
        <v>#REF!</v>
      </c>
      <c r="AB13" s="307" t="e">
        <f>SUM(AC13:AM13)</f>
        <v>#REF!</v>
      </c>
      <c r="AC13" s="307" t="e">
        <f>+#REF!+#REF!</f>
        <v>#REF!</v>
      </c>
      <c r="AD13" s="307" t="e">
        <f>+#REF!+#REF!</f>
        <v>#REF!</v>
      </c>
      <c r="AE13" s="307" t="e">
        <f>+#REF!+#REF!</f>
        <v>#REF!</v>
      </c>
      <c r="AF13" s="307" t="e">
        <f>+#REF!</f>
        <v>#REF!</v>
      </c>
      <c r="AG13" s="307" t="e">
        <f>+#REF!</f>
        <v>#REF!</v>
      </c>
      <c r="AH13" s="307" t="e">
        <f>+#REF!</f>
        <v>#REF!</v>
      </c>
      <c r="AI13" s="307" t="e">
        <f>+#REF!</f>
        <v>#REF!</v>
      </c>
      <c r="AJ13" s="307" t="e">
        <f>+#REF!</f>
        <v>#REF!</v>
      </c>
      <c r="AK13" s="307" t="e">
        <f>+#REF!</f>
        <v>#REF!</v>
      </c>
      <c r="AL13" s="307" t="e">
        <f>+#REF!</f>
        <v>#REF!</v>
      </c>
      <c r="AM13" s="307" t="e">
        <f>+#REF!</f>
        <v>#REF!</v>
      </c>
      <c r="AN13" s="307"/>
      <c r="AO13" s="265"/>
      <c r="AP13" s="259" t="e">
        <f t="shared" si="6"/>
        <v>#REF!</v>
      </c>
      <c r="AQ13" s="248" t="e">
        <f>+AP13-#REF!</f>
        <v>#REF!</v>
      </c>
    </row>
    <row r="14" spans="1:43" s="266" customFormat="1" ht="30.75" customHeight="1">
      <c r="A14" s="263" t="s">
        <v>817</v>
      </c>
      <c r="B14" s="264" t="s">
        <v>818</v>
      </c>
      <c r="C14" s="307" t="e">
        <f t="shared" si="7"/>
        <v>#REF!</v>
      </c>
      <c r="D14" s="307" t="e">
        <f>+#REF!+#REF!</f>
        <v>#REF!</v>
      </c>
      <c r="E14" s="307" t="e">
        <f>+#REF!+#REF!</f>
        <v>#REF!</v>
      </c>
      <c r="F14" s="307" t="e">
        <f t="shared" ref="F14:F56" si="8">SUM(G14:V14)</f>
        <v>#REF!</v>
      </c>
      <c r="G14" s="307" t="e">
        <f>+#REF!+#REF!</f>
        <v>#REF!</v>
      </c>
      <c r="H14" s="307" t="e">
        <f>+#REF!</f>
        <v>#REF!</v>
      </c>
      <c r="I14" s="307" t="e">
        <f>+#REF!</f>
        <v>#REF!</v>
      </c>
      <c r="J14" s="307" t="e">
        <f>+#REF!+#REF!</f>
        <v>#REF!</v>
      </c>
      <c r="K14" s="307" t="e">
        <f>+#REF!+#REF!</f>
        <v>#REF!</v>
      </c>
      <c r="L14" s="307" t="e">
        <f>+#REF!</f>
        <v>#REF!</v>
      </c>
      <c r="M14" s="307" t="e">
        <f>+#REF!+#REF!</f>
        <v>#REF!</v>
      </c>
      <c r="N14" s="307" t="e">
        <f>+#REF!</f>
        <v>#REF!</v>
      </c>
      <c r="O14" s="307" t="e">
        <f>+#REF!</f>
        <v>#REF!</v>
      </c>
      <c r="P14" s="307" t="e">
        <f>+#REF!</f>
        <v>#REF!</v>
      </c>
      <c r="Q14" s="307" t="e">
        <f>+#REF!</f>
        <v>#REF!</v>
      </c>
      <c r="R14" s="307" t="e">
        <f>+#REF!</f>
        <v>#REF!</v>
      </c>
      <c r="S14" s="307" t="e">
        <f>+#REF!</f>
        <v>#REF!</v>
      </c>
      <c r="T14" s="307" t="e">
        <f>+#REF!</f>
        <v>#REF!</v>
      </c>
      <c r="U14" s="307" t="e">
        <f>+#REF!</f>
        <v>#REF!</v>
      </c>
      <c r="V14" s="307" t="e">
        <f>+#REF!</f>
        <v>#REF!</v>
      </c>
      <c r="W14" s="307" t="e">
        <f t="shared" ref="W14:W77" si="9">SUM(X14:AA14)</f>
        <v>#REF!</v>
      </c>
      <c r="X14" s="307">
        <f>+'PL2. Tổng hợp SL cấp Remdesivir'!C47</f>
        <v>3860</v>
      </c>
      <c r="Y14" s="307" t="e">
        <f>+#REF!</f>
        <v>#REF!</v>
      </c>
      <c r="Z14" s="307" t="e">
        <f>+#REF!</f>
        <v>#REF!</v>
      </c>
      <c r="AA14" s="307" t="e">
        <f>+#REF!</f>
        <v>#REF!</v>
      </c>
      <c r="AB14" s="307" t="e">
        <f t="shared" ref="AB14:AB56" si="10">SUM(AC14:AM14)</f>
        <v>#REF!</v>
      </c>
      <c r="AC14" s="307" t="e">
        <f>+#REF!+#REF!</f>
        <v>#REF!</v>
      </c>
      <c r="AD14" s="307" t="e">
        <f>+#REF!+#REF!</f>
        <v>#REF!</v>
      </c>
      <c r="AE14" s="307" t="e">
        <f>+#REF!+#REF!</f>
        <v>#REF!</v>
      </c>
      <c r="AF14" s="307" t="e">
        <f>+#REF!</f>
        <v>#REF!</v>
      </c>
      <c r="AG14" s="307" t="e">
        <f>+#REF!</f>
        <v>#REF!</v>
      </c>
      <c r="AH14" s="307" t="e">
        <f>+#REF!</f>
        <v>#REF!</v>
      </c>
      <c r="AI14" s="307" t="e">
        <f>+#REF!</f>
        <v>#REF!</v>
      </c>
      <c r="AJ14" s="307" t="e">
        <f>+#REF!</f>
        <v>#REF!</v>
      </c>
      <c r="AK14" s="307" t="e">
        <f>+#REF!</f>
        <v>#REF!</v>
      </c>
      <c r="AL14" s="307" t="e">
        <f>+#REF!</f>
        <v>#REF!</v>
      </c>
      <c r="AM14" s="307" t="e">
        <f>+#REF!</f>
        <v>#REF!</v>
      </c>
      <c r="AN14" s="307"/>
      <c r="AO14" s="265"/>
      <c r="AP14" s="259" t="e">
        <f t="shared" si="6"/>
        <v>#REF!</v>
      </c>
      <c r="AQ14" s="248" t="e">
        <f>+AP14-#REF!</f>
        <v>#REF!</v>
      </c>
    </row>
    <row r="15" spans="1:43" s="266" customFormat="1" ht="30.75" customHeight="1">
      <c r="A15" s="263" t="s">
        <v>819</v>
      </c>
      <c r="B15" s="267" t="s">
        <v>704</v>
      </c>
      <c r="C15" s="307" t="e">
        <f t="shared" si="7"/>
        <v>#REF!</v>
      </c>
      <c r="D15" s="307" t="e">
        <f>+#REF!+#REF!</f>
        <v>#REF!</v>
      </c>
      <c r="E15" s="307" t="e">
        <f>+#REF!+#REF!</f>
        <v>#REF!</v>
      </c>
      <c r="F15" s="307" t="e">
        <f t="shared" si="8"/>
        <v>#REF!</v>
      </c>
      <c r="G15" s="307" t="e">
        <f>+#REF!+#REF!</f>
        <v>#REF!</v>
      </c>
      <c r="H15" s="307" t="e">
        <f>+#REF!</f>
        <v>#REF!</v>
      </c>
      <c r="I15" s="307" t="e">
        <f>+#REF!</f>
        <v>#REF!</v>
      </c>
      <c r="J15" s="307" t="e">
        <f>+#REF!+#REF!</f>
        <v>#REF!</v>
      </c>
      <c r="K15" s="307" t="e">
        <f>+#REF!+#REF!</f>
        <v>#REF!</v>
      </c>
      <c r="L15" s="307" t="e">
        <f>+#REF!</f>
        <v>#REF!</v>
      </c>
      <c r="M15" s="307" t="e">
        <f>+#REF!+#REF!</f>
        <v>#REF!</v>
      </c>
      <c r="N15" s="307" t="e">
        <f>+#REF!</f>
        <v>#REF!</v>
      </c>
      <c r="O15" s="307" t="e">
        <f>+#REF!</f>
        <v>#REF!</v>
      </c>
      <c r="P15" s="307" t="e">
        <f>+#REF!</f>
        <v>#REF!</v>
      </c>
      <c r="Q15" s="307" t="e">
        <f>+#REF!</f>
        <v>#REF!</v>
      </c>
      <c r="R15" s="307" t="e">
        <f>+#REF!</f>
        <v>#REF!</v>
      </c>
      <c r="S15" s="307" t="e">
        <f>+#REF!</f>
        <v>#REF!</v>
      </c>
      <c r="T15" s="307" t="e">
        <f>+#REF!</f>
        <v>#REF!</v>
      </c>
      <c r="U15" s="307" t="e">
        <f>+#REF!</f>
        <v>#REF!</v>
      </c>
      <c r="V15" s="307" t="e">
        <f>+#REF!</f>
        <v>#REF!</v>
      </c>
      <c r="W15" s="307" t="e">
        <f t="shared" si="9"/>
        <v>#REF!</v>
      </c>
      <c r="X15" s="307" t="e">
        <f>+#REF!</f>
        <v>#REF!</v>
      </c>
      <c r="Y15" s="307" t="e">
        <f>+#REF!</f>
        <v>#REF!</v>
      </c>
      <c r="Z15" s="307" t="e">
        <f>+#REF!</f>
        <v>#REF!</v>
      </c>
      <c r="AA15" s="307" t="e">
        <f>+#REF!</f>
        <v>#REF!</v>
      </c>
      <c r="AB15" s="307" t="e">
        <f t="shared" si="10"/>
        <v>#REF!</v>
      </c>
      <c r="AC15" s="307" t="e">
        <f>+#REF!+#REF!</f>
        <v>#REF!</v>
      </c>
      <c r="AD15" s="307" t="e">
        <f>+#REF!+#REF!</f>
        <v>#REF!</v>
      </c>
      <c r="AE15" s="307" t="e">
        <f>+#REF!+#REF!</f>
        <v>#REF!</v>
      </c>
      <c r="AF15" s="307" t="e">
        <f>+#REF!</f>
        <v>#REF!</v>
      </c>
      <c r="AG15" s="307" t="e">
        <f>+#REF!</f>
        <v>#REF!</v>
      </c>
      <c r="AH15" s="307" t="e">
        <f>+#REF!</f>
        <v>#REF!</v>
      </c>
      <c r="AI15" s="307" t="e">
        <f>+#REF!</f>
        <v>#REF!</v>
      </c>
      <c r="AJ15" s="307" t="e">
        <f>+#REF!</f>
        <v>#REF!</v>
      </c>
      <c r="AK15" s="307" t="e">
        <f>+#REF!</f>
        <v>#REF!</v>
      </c>
      <c r="AL15" s="307" t="e">
        <f>+#REF!</f>
        <v>#REF!</v>
      </c>
      <c r="AM15" s="307" t="e">
        <f>+#REF!</f>
        <v>#REF!</v>
      </c>
      <c r="AN15" s="307"/>
      <c r="AO15" s="265"/>
      <c r="AP15" s="259" t="e">
        <f t="shared" si="6"/>
        <v>#REF!</v>
      </c>
      <c r="AQ15" s="248" t="e">
        <f>+AP15-#REF!</f>
        <v>#REF!</v>
      </c>
    </row>
    <row r="16" spans="1:43" s="266" customFormat="1" ht="30.75" customHeight="1">
      <c r="A16" s="263" t="s">
        <v>820</v>
      </c>
      <c r="B16" s="264" t="s">
        <v>769</v>
      </c>
      <c r="C16" s="307" t="e">
        <f t="shared" si="7"/>
        <v>#REF!</v>
      </c>
      <c r="D16" s="307" t="e">
        <f>+#REF!+#REF!</f>
        <v>#REF!</v>
      </c>
      <c r="E16" s="307" t="e">
        <f>+#REF!+#REF!</f>
        <v>#REF!</v>
      </c>
      <c r="F16" s="307" t="e">
        <f t="shared" si="8"/>
        <v>#REF!</v>
      </c>
      <c r="G16" s="307" t="e">
        <f>+#REF!+#REF!</f>
        <v>#REF!</v>
      </c>
      <c r="H16" s="307" t="e">
        <f>+#REF!</f>
        <v>#REF!</v>
      </c>
      <c r="I16" s="307" t="e">
        <f>+#REF!</f>
        <v>#REF!</v>
      </c>
      <c r="J16" s="307" t="e">
        <f>+#REF!+#REF!</f>
        <v>#REF!</v>
      </c>
      <c r="K16" s="307" t="e">
        <f>+#REF!+#REF!</f>
        <v>#REF!</v>
      </c>
      <c r="L16" s="307" t="e">
        <f>+#REF!</f>
        <v>#REF!</v>
      </c>
      <c r="M16" s="307" t="e">
        <f>+#REF!+#REF!</f>
        <v>#REF!</v>
      </c>
      <c r="N16" s="307" t="e">
        <f>+#REF!</f>
        <v>#REF!</v>
      </c>
      <c r="O16" s="307" t="e">
        <f>+#REF!</f>
        <v>#REF!</v>
      </c>
      <c r="P16" s="307" t="e">
        <f>+#REF!</f>
        <v>#REF!</v>
      </c>
      <c r="Q16" s="307" t="e">
        <f>+#REF!</f>
        <v>#REF!</v>
      </c>
      <c r="R16" s="307" t="e">
        <f>+#REF!</f>
        <v>#REF!</v>
      </c>
      <c r="S16" s="307" t="e">
        <f>+#REF!</f>
        <v>#REF!</v>
      </c>
      <c r="T16" s="307" t="e">
        <f>+#REF!</f>
        <v>#REF!</v>
      </c>
      <c r="U16" s="307" t="e">
        <f>+#REF!</f>
        <v>#REF!</v>
      </c>
      <c r="V16" s="307" t="e">
        <f>+#REF!</f>
        <v>#REF!</v>
      </c>
      <c r="W16" s="307" t="e">
        <f t="shared" si="9"/>
        <v>#REF!</v>
      </c>
      <c r="X16" s="307">
        <f>+'PL2. Tổng hợp SL cấp Remdesivir'!C51</f>
        <v>600</v>
      </c>
      <c r="Y16" s="307" t="e">
        <f>+#REF!</f>
        <v>#REF!</v>
      </c>
      <c r="Z16" s="307" t="e">
        <f>+#REF!</f>
        <v>#REF!</v>
      </c>
      <c r="AA16" s="307">
        <f>+'PL1. Tổng hợp SL cấp kháng thể'!C47</f>
        <v>90</v>
      </c>
      <c r="AB16" s="307" t="e">
        <f t="shared" si="10"/>
        <v>#REF!</v>
      </c>
      <c r="AC16" s="307" t="e">
        <f>+#REF!+#REF!</f>
        <v>#REF!</v>
      </c>
      <c r="AD16" s="307" t="e">
        <f>+#REF!+#REF!</f>
        <v>#REF!</v>
      </c>
      <c r="AE16" s="307" t="e">
        <f>+#REF!+#REF!</f>
        <v>#REF!</v>
      </c>
      <c r="AF16" s="307" t="e">
        <f>+#REF!</f>
        <v>#REF!</v>
      </c>
      <c r="AG16" s="307" t="e">
        <f>+#REF!</f>
        <v>#REF!</v>
      </c>
      <c r="AH16" s="307" t="e">
        <f>+#REF!</f>
        <v>#REF!</v>
      </c>
      <c r="AI16" s="307" t="e">
        <f>+#REF!</f>
        <v>#REF!</v>
      </c>
      <c r="AJ16" s="307" t="e">
        <f>+#REF!</f>
        <v>#REF!</v>
      </c>
      <c r="AK16" s="307" t="e">
        <f>+#REF!</f>
        <v>#REF!</v>
      </c>
      <c r="AL16" s="307" t="e">
        <f>+#REF!</f>
        <v>#REF!</v>
      </c>
      <c r="AM16" s="307" t="e">
        <f>+#REF!</f>
        <v>#REF!</v>
      </c>
      <c r="AN16" s="307"/>
      <c r="AO16" s="265"/>
      <c r="AP16" s="259" t="e">
        <f t="shared" si="6"/>
        <v>#REF!</v>
      </c>
      <c r="AQ16" s="248" t="e">
        <f>+AP16-#REF!</f>
        <v>#REF!</v>
      </c>
    </row>
    <row r="17" spans="1:43" s="266" customFormat="1" ht="30.75" customHeight="1">
      <c r="A17" s="263" t="s">
        <v>821</v>
      </c>
      <c r="B17" s="267" t="s">
        <v>705</v>
      </c>
      <c r="C17" s="307" t="e">
        <f t="shared" si="7"/>
        <v>#REF!</v>
      </c>
      <c r="D17" s="307" t="e">
        <f>+#REF!+#REF!</f>
        <v>#REF!</v>
      </c>
      <c r="E17" s="307" t="e">
        <f>+#REF!+#REF!</f>
        <v>#REF!</v>
      </c>
      <c r="F17" s="307" t="e">
        <f t="shared" si="8"/>
        <v>#REF!</v>
      </c>
      <c r="G17" s="307" t="e">
        <f>+#REF!+#REF!</f>
        <v>#REF!</v>
      </c>
      <c r="H17" s="307" t="e">
        <f>+#REF!</f>
        <v>#REF!</v>
      </c>
      <c r="I17" s="307" t="e">
        <f>+#REF!</f>
        <v>#REF!</v>
      </c>
      <c r="J17" s="307" t="e">
        <f>+#REF!+#REF!</f>
        <v>#REF!</v>
      </c>
      <c r="K17" s="307" t="e">
        <f>+#REF!+#REF!</f>
        <v>#REF!</v>
      </c>
      <c r="L17" s="307" t="e">
        <f>+#REF!</f>
        <v>#REF!</v>
      </c>
      <c r="M17" s="307" t="e">
        <f>+#REF!+#REF!</f>
        <v>#REF!</v>
      </c>
      <c r="N17" s="307" t="e">
        <f>+#REF!</f>
        <v>#REF!</v>
      </c>
      <c r="O17" s="307" t="e">
        <f>+#REF!</f>
        <v>#REF!</v>
      </c>
      <c r="P17" s="307" t="e">
        <f>+#REF!</f>
        <v>#REF!</v>
      </c>
      <c r="Q17" s="307" t="e">
        <f>+#REF!</f>
        <v>#REF!</v>
      </c>
      <c r="R17" s="307" t="e">
        <f>+#REF!</f>
        <v>#REF!</v>
      </c>
      <c r="S17" s="307" t="e">
        <f>+#REF!</f>
        <v>#REF!</v>
      </c>
      <c r="T17" s="307" t="e">
        <f>+#REF!</f>
        <v>#REF!</v>
      </c>
      <c r="U17" s="307" t="e">
        <f>+#REF!</f>
        <v>#REF!</v>
      </c>
      <c r="V17" s="307" t="e">
        <f>+#REF!</f>
        <v>#REF!</v>
      </c>
      <c r="W17" s="307" t="e">
        <f t="shared" si="9"/>
        <v>#REF!</v>
      </c>
      <c r="X17" s="307" t="e">
        <f>+#REF!</f>
        <v>#REF!</v>
      </c>
      <c r="Y17" s="307" t="e">
        <f>+#REF!</f>
        <v>#REF!</v>
      </c>
      <c r="Z17" s="307" t="e">
        <f>+#REF!</f>
        <v>#REF!</v>
      </c>
      <c r="AA17" s="307">
        <f>+'PL1. Tổng hợp SL cấp kháng thể'!C45</f>
        <v>30</v>
      </c>
      <c r="AB17" s="307" t="e">
        <f t="shared" si="10"/>
        <v>#REF!</v>
      </c>
      <c r="AC17" s="307" t="e">
        <f>+#REF!+#REF!</f>
        <v>#REF!</v>
      </c>
      <c r="AD17" s="307" t="e">
        <f>+#REF!+#REF!</f>
        <v>#REF!</v>
      </c>
      <c r="AE17" s="307" t="e">
        <f>+#REF!+#REF!</f>
        <v>#REF!</v>
      </c>
      <c r="AF17" s="307" t="e">
        <f>+#REF!</f>
        <v>#REF!</v>
      </c>
      <c r="AG17" s="307" t="e">
        <f>+#REF!</f>
        <v>#REF!</v>
      </c>
      <c r="AH17" s="307" t="e">
        <f>+#REF!</f>
        <v>#REF!</v>
      </c>
      <c r="AI17" s="307" t="e">
        <f>+#REF!</f>
        <v>#REF!</v>
      </c>
      <c r="AJ17" s="307" t="e">
        <f>+#REF!</f>
        <v>#REF!</v>
      </c>
      <c r="AK17" s="307" t="e">
        <f>+#REF!</f>
        <v>#REF!</v>
      </c>
      <c r="AL17" s="307" t="e">
        <f>+#REF!</f>
        <v>#REF!</v>
      </c>
      <c r="AM17" s="307" t="e">
        <f>+#REF!</f>
        <v>#REF!</v>
      </c>
      <c r="AN17" s="307"/>
      <c r="AO17" s="265"/>
      <c r="AP17" s="259" t="e">
        <f t="shared" si="6"/>
        <v>#REF!</v>
      </c>
      <c r="AQ17" s="248" t="e">
        <f>+AP17-#REF!</f>
        <v>#REF!</v>
      </c>
    </row>
    <row r="18" spans="1:43" s="266" customFormat="1" ht="39" customHeight="1">
      <c r="A18" s="263" t="s">
        <v>822</v>
      </c>
      <c r="B18" s="264" t="s">
        <v>771</v>
      </c>
      <c r="C18" s="307" t="e">
        <f t="shared" si="7"/>
        <v>#REF!</v>
      </c>
      <c r="D18" s="307" t="e">
        <f>+#REF!+#REF!</f>
        <v>#REF!</v>
      </c>
      <c r="E18" s="307" t="e">
        <f>+#REF!+#REF!</f>
        <v>#REF!</v>
      </c>
      <c r="F18" s="307" t="e">
        <f t="shared" si="8"/>
        <v>#REF!</v>
      </c>
      <c r="G18" s="307" t="e">
        <f>+#REF!+#REF!</f>
        <v>#REF!</v>
      </c>
      <c r="H18" s="307" t="e">
        <f>+#REF!</f>
        <v>#REF!</v>
      </c>
      <c r="I18" s="307" t="e">
        <f>+#REF!</f>
        <v>#REF!</v>
      </c>
      <c r="J18" s="307" t="e">
        <f>+#REF!+#REF!</f>
        <v>#REF!</v>
      </c>
      <c r="K18" s="307" t="e">
        <f>+#REF!+#REF!</f>
        <v>#REF!</v>
      </c>
      <c r="L18" s="307" t="e">
        <f>+#REF!</f>
        <v>#REF!</v>
      </c>
      <c r="M18" s="307" t="e">
        <f>+#REF!+#REF!</f>
        <v>#REF!</v>
      </c>
      <c r="N18" s="307" t="e">
        <f>+#REF!</f>
        <v>#REF!</v>
      </c>
      <c r="O18" s="307" t="e">
        <f>+#REF!</f>
        <v>#REF!</v>
      </c>
      <c r="P18" s="307" t="e">
        <f>+#REF!</f>
        <v>#REF!</v>
      </c>
      <c r="Q18" s="307" t="e">
        <f>+#REF!</f>
        <v>#REF!</v>
      </c>
      <c r="R18" s="307" t="e">
        <f>+#REF!</f>
        <v>#REF!</v>
      </c>
      <c r="S18" s="307" t="e">
        <f>+#REF!</f>
        <v>#REF!</v>
      </c>
      <c r="T18" s="307" t="e">
        <f>+#REF!</f>
        <v>#REF!</v>
      </c>
      <c r="U18" s="307" t="e">
        <f>+#REF!</f>
        <v>#REF!</v>
      </c>
      <c r="V18" s="307" t="e">
        <f>+#REF!</f>
        <v>#REF!</v>
      </c>
      <c r="W18" s="307" t="e">
        <f t="shared" si="9"/>
        <v>#REF!</v>
      </c>
      <c r="X18" s="307" t="e">
        <f>+#REF!</f>
        <v>#REF!</v>
      </c>
      <c r="Y18" s="307" t="e">
        <f>+#REF!</f>
        <v>#REF!</v>
      </c>
      <c r="Z18" s="307" t="e">
        <f>+#REF!</f>
        <v>#REF!</v>
      </c>
      <c r="AA18" s="307" t="e">
        <f>+#REF!</f>
        <v>#REF!</v>
      </c>
      <c r="AB18" s="307" t="e">
        <f t="shared" si="10"/>
        <v>#REF!</v>
      </c>
      <c r="AC18" s="307" t="e">
        <f>+#REF!+#REF!</f>
        <v>#REF!</v>
      </c>
      <c r="AD18" s="307" t="e">
        <f>+#REF!+#REF!</f>
        <v>#REF!</v>
      </c>
      <c r="AE18" s="307" t="e">
        <f>+#REF!+#REF!</f>
        <v>#REF!</v>
      </c>
      <c r="AF18" s="307" t="e">
        <f>+#REF!</f>
        <v>#REF!</v>
      </c>
      <c r="AG18" s="307" t="e">
        <f>+#REF!</f>
        <v>#REF!</v>
      </c>
      <c r="AH18" s="307" t="e">
        <f>+#REF!</f>
        <v>#REF!</v>
      </c>
      <c r="AI18" s="307" t="e">
        <f>+#REF!</f>
        <v>#REF!</v>
      </c>
      <c r="AJ18" s="307" t="e">
        <f>+#REF!</f>
        <v>#REF!</v>
      </c>
      <c r="AK18" s="307" t="e">
        <f>+#REF!</f>
        <v>#REF!</v>
      </c>
      <c r="AL18" s="307" t="e">
        <f>+#REF!</f>
        <v>#REF!</v>
      </c>
      <c r="AM18" s="307" t="e">
        <f>+#REF!</f>
        <v>#REF!</v>
      </c>
      <c r="AN18" s="307"/>
      <c r="AO18" s="265"/>
      <c r="AP18" s="259" t="e">
        <f t="shared" si="6"/>
        <v>#REF!</v>
      </c>
      <c r="AQ18" s="248" t="e">
        <f>+AP18-#REF!</f>
        <v>#REF!</v>
      </c>
    </row>
    <row r="19" spans="1:43" s="266" customFormat="1" ht="39" customHeight="1">
      <c r="A19" s="263" t="s">
        <v>823</v>
      </c>
      <c r="B19" s="264" t="s">
        <v>824</v>
      </c>
      <c r="C19" s="307" t="e">
        <f t="shared" si="7"/>
        <v>#REF!</v>
      </c>
      <c r="D19" s="307" t="e">
        <f>+#REF!+#REF!</f>
        <v>#REF!</v>
      </c>
      <c r="E19" s="307" t="e">
        <f>+#REF!+#REF!</f>
        <v>#REF!</v>
      </c>
      <c r="F19" s="307" t="e">
        <f t="shared" si="8"/>
        <v>#REF!</v>
      </c>
      <c r="G19" s="307" t="e">
        <f>+#REF!+#REF!</f>
        <v>#REF!</v>
      </c>
      <c r="H19" s="307" t="e">
        <f>+#REF!</f>
        <v>#REF!</v>
      </c>
      <c r="I19" s="307" t="e">
        <f>+#REF!</f>
        <v>#REF!</v>
      </c>
      <c r="J19" s="307" t="e">
        <f>+#REF!+#REF!</f>
        <v>#REF!</v>
      </c>
      <c r="K19" s="307" t="e">
        <f>+#REF!+#REF!</f>
        <v>#REF!</v>
      </c>
      <c r="L19" s="307" t="e">
        <f>+#REF!</f>
        <v>#REF!</v>
      </c>
      <c r="M19" s="307" t="e">
        <f>+#REF!+#REF!</f>
        <v>#REF!</v>
      </c>
      <c r="N19" s="307" t="e">
        <f>+#REF!</f>
        <v>#REF!</v>
      </c>
      <c r="O19" s="307" t="e">
        <f>+#REF!</f>
        <v>#REF!</v>
      </c>
      <c r="P19" s="307" t="e">
        <f>+#REF!</f>
        <v>#REF!</v>
      </c>
      <c r="Q19" s="307" t="e">
        <f>+#REF!</f>
        <v>#REF!</v>
      </c>
      <c r="R19" s="307" t="e">
        <f>+#REF!</f>
        <v>#REF!</v>
      </c>
      <c r="S19" s="307" t="e">
        <f>+#REF!</f>
        <v>#REF!</v>
      </c>
      <c r="T19" s="307" t="e">
        <f>+#REF!</f>
        <v>#REF!</v>
      </c>
      <c r="U19" s="307" t="e">
        <f>+#REF!</f>
        <v>#REF!</v>
      </c>
      <c r="V19" s="307" t="e">
        <f>+#REF!</f>
        <v>#REF!</v>
      </c>
      <c r="W19" s="307" t="e">
        <f t="shared" si="9"/>
        <v>#REF!</v>
      </c>
      <c r="X19" s="307" t="e">
        <f>+#REF!</f>
        <v>#REF!</v>
      </c>
      <c r="Y19" s="307" t="e">
        <f>+#REF!</f>
        <v>#REF!</v>
      </c>
      <c r="Z19" s="307" t="e">
        <f>+#REF!</f>
        <v>#REF!</v>
      </c>
      <c r="AA19" s="307" t="e">
        <f>+#REF!</f>
        <v>#REF!</v>
      </c>
      <c r="AB19" s="307" t="e">
        <f t="shared" si="10"/>
        <v>#REF!</v>
      </c>
      <c r="AC19" s="307" t="e">
        <f>+#REF!+#REF!</f>
        <v>#REF!</v>
      </c>
      <c r="AD19" s="307" t="e">
        <f>+#REF!+#REF!</f>
        <v>#REF!</v>
      </c>
      <c r="AE19" s="307" t="e">
        <f>+#REF!+#REF!</f>
        <v>#REF!</v>
      </c>
      <c r="AF19" s="307" t="e">
        <f>+#REF!</f>
        <v>#REF!</v>
      </c>
      <c r="AG19" s="307" t="e">
        <f>+#REF!</f>
        <v>#REF!</v>
      </c>
      <c r="AH19" s="307" t="e">
        <f>+#REF!</f>
        <v>#REF!</v>
      </c>
      <c r="AI19" s="307" t="e">
        <f>+#REF!</f>
        <v>#REF!</v>
      </c>
      <c r="AJ19" s="307" t="e">
        <f>+#REF!</f>
        <v>#REF!</v>
      </c>
      <c r="AK19" s="307" t="e">
        <f>+#REF!</f>
        <v>#REF!</v>
      </c>
      <c r="AL19" s="307" t="e">
        <f>+#REF!</f>
        <v>#REF!</v>
      </c>
      <c r="AM19" s="307" t="e">
        <f>+#REF!</f>
        <v>#REF!</v>
      </c>
      <c r="AN19" s="307"/>
      <c r="AO19" s="265"/>
      <c r="AP19" s="259" t="e">
        <f t="shared" si="6"/>
        <v>#REF!</v>
      </c>
      <c r="AQ19" s="248" t="e">
        <f>+AP19-#REF!</f>
        <v>#REF!</v>
      </c>
    </row>
    <row r="20" spans="1:43" s="266" customFormat="1" ht="39" customHeight="1">
      <c r="A20" s="263" t="s">
        <v>825</v>
      </c>
      <c r="B20" s="264" t="s">
        <v>826</v>
      </c>
      <c r="C20" s="307" t="e">
        <f t="shared" si="7"/>
        <v>#REF!</v>
      </c>
      <c r="D20" s="307" t="e">
        <f>+#REF!+#REF!</f>
        <v>#REF!</v>
      </c>
      <c r="E20" s="307" t="e">
        <f>+#REF!+#REF!</f>
        <v>#REF!</v>
      </c>
      <c r="F20" s="307" t="e">
        <f t="shared" si="8"/>
        <v>#REF!</v>
      </c>
      <c r="G20" s="307" t="e">
        <f>+#REF!+#REF!</f>
        <v>#REF!</v>
      </c>
      <c r="H20" s="307" t="e">
        <f>+#REF!</f>
        <v>#REF!</v>
      </c>
      <c r="I20" s="307" t="e">
        <f>+#REF!</f>
        <v>#REF!</v>
      </c>
      <c r="J20" s="307" t="e">
        <f>+#REF!+#REF!</f>
        <v>#REF!</v>
      </c>
      <c r="K20" s="307" t="e">
        <f>+#REF!+#REF!</f>
        <v>#REF!</v>
      </c>
      <c r="L20" s="307" t="e">
        <f>+#REF!</f>
        <v>#REF!</v>
      </c>
      <c r="M20" s="307" t="e">
        <f>+#REF!+#REF!</f>
        <v>#REF!</v>
      </c>
      <c r="N20" s="307" t="e">
        <f>+#REF!</f>
        <v>#REF!</v>
      </c>
      <c r="O20" s="307" t="e">
        <f>+#REF!</f>
        <v>#REF!</v>
      </c>
      <c r="P20" s="307" t="e">
        <f>+#REF!</f>
        <v>#REF!</v>
      </c>
      <c r="Q20" s="307" t="e">
        <f>+#REF!</f>
        <v>#REF!</v>
      </c>
      <c r="R20" s="307" t="e">
        <f>+#REF!</f>
        <v>#REF!</v>
      </c>
      <c r="S20" s="307" t="e">
        <f>+#REF!</f>
        <v>#REF!</v>
      </c>
      <c r="T20" s="307" t="e">
        <f>+#REF!</f>
        <v>#REF!</v>
      </c>
      <c r="U20" s="307" t="e">
        <f>+#REF!</f>
        <v>#REF!</v>
      </c>
      <c r="V20" s="307" t="e">
        <f>+#REF!</f>
        <v>#REF!</v>
      </c>
      <c r="W20" s="307" t="e">
        <f t="shared" si="9"/>
        <v>#REF!</v>
      </c>
      <c r="X20" s="307" t="e">
        <f>+#REF!</f>
        <v>#REF!</v>
      </c>
      <c r="Y20" s="307" t="e">
        <f>+#REF!</f>
        <v>#REF!</v>
      </c>
      <c r="Z20" s="307" t="e">
        <f>+#REF!</f>
        <v>#REF!</v>
      </c>
      <c r="AA20" s="307" t="e">
        <f>+#REF!</f>
        <v>#REF!</v>
      </c>
      <c r="AB20" s="307" t="e">
        <f t="shared" si="10"/>
        <v>#REF!</v>
      </c>
      <c r="AC20" s="307" t="e">
        <f>+#REF!+#REF!</f>
        <v>#REF!</v>
      </c>
      <c r="AD20" s="307" t="e">
        <f>+#REF!+#REF!</f>
        <v>#REF!</v>
      </c>
      <c r="AE20" s="307" t="e">
        <f>+#REF!+#REF!</f>
        <v>#REF!</v>
      </c>
      <c r="AF20" s="307" t="e">
        <f>+#REF!</f>
        <v>#REF!</v>
      </c>
      <c r="AG20" s="307" t="e">
        <f>+#REF!</f>
        <v>#REF!</v>
      </c>
      <c r="AH20" s="307" t="e">
        <f>+#REF!</f>
        <v>#REF!</v>
      </c>
      <c r="AI20" s="307" t="e">
        <f>+#REF!</f>
        <v>#REF!</v>
      </c>
      <c r="AJ20" s="307" t="e">
        <f>+#REF!</f>
        <v>#REF!</v>
      </c>
      <c r="AK20" s="307" t="e">
        <f>+#REF!</f>
        <v>#REF!</v>
      </c>
      <c r="AL20" s="307" t="e">
        <f>+#REF!</f>
        <v>#REF!</v>
      </c>
      <c r="AM20" s="307" t="e">
        <f>+#REF!</f>
        <v>#REF!</v>
      </c>
      <c r="AN20" s="307"/>
      <c r="AO20" s="265"/>
      <c r="AP20" s="259" t="e">
        <f t="shared" si="6"/>
        <v>#REF!</v>
      </c>
      <c r="AQ20" s="248" t="e">
        <f>+AP20-#REF!</f>
        <v>#REF!</v>
      </c>
    </row>
    <row r="21" spans="1:43" s="266" customFormat="1" ht="39" customHeight="1">
      <c r="A21" s="263" t="s">
        <v>827</v>
      </c>
      <c r="B21" s="264" t="s">
        <v>828</v>
      </c>
      <c r="C21" s="307" t="e">
        <f t="shared" si="7"/>
        <v>#REF!</v>
      </c>
      <c r="D21" s="307" t="e">
        <f>+#REF!+#REF!</f>
        <v>#REF!</v>
      </c>
      <c r="E21" s="307" t="e">
        <f>+#REF!+#REF!</f>
        <v>#REF!</v>
      </c>
      <c r="F21" s="307" t="e">
        <f t="shared" si="8"/>
        <v>#REF!</v>
      </c>
      <c r="G21" s="307" t="e">
        <f>+#REF!+#REF!</f>
        <v>#REF!</v>
      </c>
      <c r="H21" s="307" t="e">
        <f>+#REF!</f>
        <v>#REF!</v>
      </c>
      <c r="I21" s="307" t="e">
        <f>+#REF!</f>
        <v>#REF!</v>
      </c>
      <c r="J21" s="307" t="e">
        <f>+#REF!+#REF!</f>
        <v>#REF!</v>
      </c>
      <c r="K21" s="307" t="e">
        <f>+#REF!+#REF!</f>
        <v>#REF!</v>
      </c>
      <c r="L21" s="307" t="e">
        <f>+#REF!</f>
        <v>#REF!</v>
      </c>
      <c r="M21" s="307" t="e">
        <f>+#REF!+#REF!</f>
        <v>#REF!</v>
      </c>
      <c r="N21" s="307" t="e">
        <f>+#REF!</f>
        <v>#REF!</v>
      </c>
      <c r="O21" s="307" t="e">
        <f>+#REF!</f>
        <v>#REF!</v>
      </c>
      <c r="P21" s="307" t="e">
        <f>+#REF!</f>
        <v>#REF!</v>
      </c>
      <c r="Q21" s="307" t="e">
        <f>+#REF!</f>
        <v>#REF!</v>
      </c>
      <c r="R21" s="307" t="e">
        <f>+#REF!</f>
        <v>#REF!</v>
      </c>
      <c r="S21" s="307" t="e">
        <f>+#REF!</f>
        <v>#REF!</v>
      </c>
      <c r="T21" s="307" t="e">
        <f>+#REF!</f>
        <v>#REF!</v>
      </c>
      <c r="U21" s="307" t="e">
        <f>+#REF!</f>
        <v>#REF!</v>
      </c>
      <c r="V21" s="307" t="e">
        <f>+#REF!</f>
        <v>#REF!</v>
      </c>
      <c r="W21" s="307" t="e">
        <f t="shared" si="9"/>
        <v>#REF!</v>
      </c>
      <c r="X21" s="307" t="e">
        <f>+#REF!</f>
        <v>#REF!</v>
      </c>
      <c r="Y21" s="307" t="e">
        <f>+#REF!</f>
        <v>#REF!</v>
      </c>
      <c r="Z21" s="307" t="e">
        <f>+#REF!</f>
        <v>#REF!</v>
      </c>
      <c r="AA21" s="307" t="e">
        <f>+#REF!</f>
        <v>#REF!</v>
      </c>
      <c r="AB21" s="307" t="e">
        <f t="shared" si="10"/>
        <v>#REF!</v>
      </c>
      <c r="AC21" s="307" t="e">
        <f>+#REF!+#REF!</f>
        <v>#REF!</v>
      </c>
      <c r="AD21" s="307" t="e">
        <f>+#REF!+#REF!</f>
        <v>#REF!</v>
      </c>
      <c r="AE21" s="307" t="e">
        <f>+#REF!+#REF!</f>
        <v>#REF!</v>
      </c>
      <c r="AF21" s="307" t="e">
        <f>+#REF!</f>
        <v>#REF!</v>
      </c>
      <c r="AG21" s="307" t="e">
        <f>+#REF!</f>
        <v>#REF!</v>
      </c>
      <c r="AH21" s="307" t="e">
        <f>+#REF!</f>
        <v>#REF!</v>
      </c>
      <c r="AI21" s="307" t="e">
        <f>+#REF!</f>
        <v>#REF!</v>
      </c>
      <c r="AJ21" s="307" t="e">
        <f>+#REF!</f>
        <v>#REF!</v>
      </c>
      <c r="AK21" s="307" t="e">
        <f>+#REF!</f>
        <v>#REF!</v>
      </c>
      <c r="AL21" s="307" t="e">
        <f>+#REF!</f>
        <v>#REF!</v>
      </c>
      <c r="AM21" s="307" t="e">
        <f>+#REF!</f>
        <v>#REF!</v>
      </c>
      <c r="AN21" s="307"/>
      <c r="AO21" s="265"/>
      <c r="AP21" s="259" t="e">
        <f t="shared" si="6"/>
        <v>#REF!</v>
      </c>
      <c r="AQ21" s="248" t="e">
        <f>+AP21-#REF!</f>
        <v>#REF!</v>
      </c>
    </row>
    <row r="22" spans="1:43" s="266" customFormat="1" ht="39" customHeight="1">
      <c r="A22" s="263" t="s">
        <v>829</v>
      </c>
      <c r="B22" s="264" t="s">
        <v>830</v>
      </c>
      <c r="C22" s="307" t="e">
        <f t="shared" si="7"/>
        <v>#REF!</v>
      </c>
      <c r="D22" s="307" t="e">
        <f>+#REF!+#REF!</f>
        <v>#REF!</v>
      </c>
      <c r="E22" s="307" t="e">
        <f>+#REF!+#REF!</f>
        <v>#REF!</v>
      </c>
      <c r="F22" s="307" t="e">
        <f t="shared" si="8"/>
        <v>#REF!</v>
      </c>
      <c r="G22" s="307" t="e">
        <f>+#REF!+#REF!</f>
        <v>#REF!</v>
      </c>
      <c r="H22" s="307" t="e">
        <f>+#REF!</f>
        <v>#REF!</v>
      </c>
      <c r="I22" s="307" t="e">
        <f>+#REF!</f>
        <v>#REF!</v>
      </c>
      <c r="J22" s="307" t="e">
        <f>+#REF!+#REF!</f>
        <v>#REF!</v>
      </c>
      <c r="K22" s="307" t="e">
        <f>+#REF!+#REF!</f>
        <v>#REF!</v>
      </c>
      <c r="L22" s="307" t="e">
        <f>+#REF!</f>
        <v>#REF!</v>
      </c>
      <c r="M22" s="307" t="e">
        <f>+#REF!+#REF!</f>
        <v>#REF!</v>
      </c>
      <c r="N22" s="307" t="e">
        <f>+#REF!</f>
        <v>#REF!</v>
      </c>
      <c r="O22" s="307" t="e">
        <f>+#REF!</f>
        <v>#REF!</v>
      </c>
      <c r="P22" s="307" t="e">
        <f>+#REF!</f>
        <v>#REF!</v>
      </c>
      <c r="Q22" s="307" t="e">
        <f>+#REF!</f>
        <v>#REF!</v>
      </c>
      <c r="R22" s="307" t="e">
        <f>+#REF!</f>
        <v>#REF!</v>
      </c>
      <c r="S22" s="307" t="e">
        <f>+#REF!</f>
        <v>#REF!</v>
      </c>
      <c r="T22" s="307" t="e">
        <f>+#REF!</f>
        <v>#REF!</v>
      </c>
      <c r="U22" s="307" t="e">
        <f>+#REF!</f>
        <v>#REF!</v>
      </c>
      <c r="V22" s="307" t="e">
        <f>+#REF!</f>
        <v>#REF!</v>
      </c>
      <c r="W22" s="307" t="e">
        <f t="shared" si="9"/>
        <v>#REF!</v>
      </c>
      <c r="X22" s="307" t="e">
        <f>+#REF!</f>
        <v>#REF!</v>
      </c>
      <c r="Y22" s="307" t="e">
        <f>+#REF!</f>
        <v>#REF!</v>
      </c>
      <c r="Z22" s="307" t="e">
        <f>+#REF!</f>
        <v>#REF!</v>
      </c>
      <c r="AA22" s="307" t="e">
        <f>+#REF!</f>
        <v>#REF!</v>
      </c>
      <c r="AB22" s="307" t="e">
        <f t="shared" si="10"/>
        <v>#REF!</v>
      </c>
      <c r="AC22" s="307" t="e">
        <f>+#REF!+#REF!</f>
        <v>#REF!</v>
      </c>
      <c r="AD22" s="307" t="e">
        <f>+#REF!+#REF!</f>
        <v>#REF!</v>
      </c>
      <c r="AE22" s="307" t="e">
        <f>+#REF!+#REF!</f>
        <v>#REF!</v>
      </c>
      <c r="AF22" s="307" t="e">
        <f>+#REF!</f>
        <v>#REF!</v>
      </c>
      <c r="AG22" s="307" t="e">
        <f>+#REF!</f>
        <v>#REF!</v>
      </c>
      <c r="AH22" s="307" t="e">
        <f>+#REF!</f>
        <v>#REF!</v>
      </c>
      <c r="AI22" s="307" t="e">
        <f>+#REF!</f>
        <v>#REF!</v>
      </c>
      <c r="AJ22" s="307" t="e">
        <f>+#REF!</f>
        <v>#REF!</v>
      </c>
      <c r="AK22" s="307" t="e">
        <f>+#REF!</f>
        <v>#REF!</v>
      </c>
      <c r="AL22" s="307" t="e">
        <f>+#REF!</f>
        <v>#REF!</v>
      </c>
      <c r="AM22" s="307" t="e">
        <f>+#REF!</f>
        <v>#REF!</v>
      </c>
      <c r="AN22" s="307"/>
      <c r="AO22" s="265"/>
      <c r="AP22" s="259" t="e">
        <f t="shared" si="6"/>
        <v>#REF!</v>
      </c>
      <c r="AQ22" s="248" t="e">
        <f>+AP22-#REF!</f>
        <v>#REF!</v>
      </c>
    </row>
    <row r="23" spans="1:43" s="266" customFormat="1" ht="39" customHeight="1">
      <c r="A23" s="263" t="s">
        <v>831</v>
      </c>
      <c r="B23" s="264" t="s">
        <v>832</v>
      </c>
      <c r="C23" s="307" t="e">
        <f t="shared" si="7"/>
        <v>#REF!</v>
      </c>
      <c r="D23" s="307" t="e">
        <f>+#REF!+#REF!</f>
        <v>#REF!</v>
      </c>
      <c r="E23" s="307" t="e">
        <f>+#REF!+#REF!</f>
        <v>#REF!</v>
      </c>
      <c r="F23" s="307" t="e">
        <f t="shared" si="8"/>
        <v>#REF!</v>
      </c>
      <c r="G23" s="307" t="e">
        <f>+#REF!+#REF!</f>
        <v>#REF!</v>
      </c>
      <c r="H23" s="307" t="e">
        <f>+#REF!</f>
        <v>#REF!</v>
      </c>
      <c r="I23" s="307" t="e">
        <f>+#REF!</f>
        <v>#REF!</v>
      </c>
      <c r="J23" s="307" t="e">
        <f>+#REF!+#REF!</f>
        <v>#REF!</v>
      </c>
      <c r="K23" s="307" t="e">
        <f>+#REF!+#REF!</f>
        <v>#REF!</v>
      </c>
      <c r="L23" s="307" t="e">
        <f>+#REF!</f>
        <v>#REF!</v>
      </c>
      <c r="M23" s="307" t="e">
        <f>+#REF!+#REF!</f>
        <v>#REF!</v>
      </c>
      <c r="N23" s="307" t="e">
        <f>+#REF!</f>
        <v>#REF!</v>
      </c>
      <c r="O23" s="307" t="e">
        <f>+#REF!</f>
        <v>#REF!</v>
      </c>
      <c r="P23" s="307" t="e">
        <f>+#REF!</f>
        <v>#REF!</v>
      </c>
      <c r="Q23" s="307" t="e">
        <f>+#REF!</f>
        <v>#REF!</v>
      </c>
      <c r="R23" s="307" t="e">
        <f>+#REF!</f>
        <v>#REF!</v>
      </c>
      <c r="S23" s="307" t="e">
        <f>+#REF!</f>
        <v>#REF!</v>
      </c>
      <c r="T23" s="307" t="e">
        <f>+#REF!</f>
        <v>#REF!</v>
      </c>
      <c r="U23" s="307" t="e">
        <f>+#REF!</f>
        <v>#REF!</v>
      </c>
      <c r="V23" s="307" t="e">
        <f>+#REF!</f>
        <v>#REF!</v>
      </c>
      <c r="W23" s="307" t="e">
        <f t="shared" si="9"/>
        <v>#REF!</v>
      </c>
      <c r="X23" s="307" t="e">
        <f>+#REF!</f>
        <v>#REF!</v>
      </c>
      <c r="Y23" s="307" t="e">
        <f>+#REF!</f>
        <v>#REF!</v>
      </c>
      <c r="Z23" s="307" t="e">
        <f>+#REF!</f>
        <v>#REF!</v>
      </c>
      <c r="AA23" s="307" t="e">
        <f>+#REF!</f>
        <v>#REF!</v>
      </c>
      <c r="AB23" s="307" t="e">
        <f t="shared" si="10"/>
        <v>#REF!</v>
      </c>
      <c r="AC23" s="307" t="e">
        <f>+#REF!+#REF!</f>
        <v>#REF!</v>
      </c>
      <c r="AD23" s="307" t="e">
        <f>+#REF!+#REF!</f>
        <v>#REF!</v>
      </c>
      <c r="AE23" s="307" t="e">
        <f>+#REF!+#REF!</f>
        <v>#REF!</v>
      </c>
      <c r="AF23" s="307" t="e">
        <f>+#REF!</f>
        <v>#REF!</v>
      </c>
      <c r="AG23" s="307" t="e">
        <f>+#REF!</f>
        <v>#REF!</v>
      </c>
      <c r="AH23" s="307" t="e">
        <f>+#REF!</f>
        <v>#REF!</v>
      </c>
      <c r="AI23" s="307" t="e">
        <f>+#REF!</f>
        <v>#REF!</v>
      </c>
      <c r="AJ23" s="307" t="e">
        <f>+#REF!</f>
        <v>#REF!</v>
      </c>
      <c r="AK23" s="307" t="e">
        <f>+#REF!</f>
        <v>#REF!</v>
      </c>
      <c r="AL23" s="307" t="e">
        <f>+#REF!</f>
        <v>#REF!</v>
      </c>
      <c r="AM23" s="307" t="e">
        <f>+#REF!</f>
        <v>#REF!</v>
      </c>
      <c r="AN23" s="307"/>
      <c r="AO23" s="265"/>
      <c r="AP23" s="259" t="e">
        <f t="shared" si="6"/>
        <v>#REF!</v>
      </c>
      <c r="AQ23" s="248" t="e">
        <f>+AP23-#REF!</f>
        <v>#REF!</v>
      </c>
    </row>
    <row r="24" spans="1:43" s="266" customFormat="1" ht="39" customHeight="1">
      <c r="A24" s="263" t="s">
        <v>833</v>
      </c>
      <c r="B24" s="264" t="s">
        <v>834</v>
      </c>
      <c r="C24" s="307" t="e">
        <f t="shared" si="7"/>
        <v>#REF!</v>
      </c>
      <c r="D24" s="307" t="e">
        <f>+#REF!+#REF!</f>
        <v>#REF!</v>
      </c>
      <c r="E24" s="307" t="e">
        <f>+#REF!+#REF!</f>
        <v>#REF!</v>
      </c>
      <c r="F24" s="307" t="e">
        <f t="shared" si="8"/>
        <v>#REF!</v>
      </c>
      <c r="G24" s="307" t="e">
        <f>+#REF!+#REF!</f>
        <v>#REF!</v>
      </c>
      <c r="H24" s="307" t="e">
        <f>+#REF!</f>
        <v>#REF!</v>
      </c>
      <c r="I24" s="307" t="e">
        <f>+#REF!</f>
        <v>#REF!</v>
      </c>
      <c r="J24" s="307" t="e">
        <f>+#REF!+#REF!</f>
        <v>#REF!</v>
      </c>
      <c r="K24" s="307" t="e">
        <f>+#REF!+#REF!</f>
        <v>#REF!</v>
      </c>
      <c r="L24" s="307" t="e">
        <f>+#REF!</f>
        <v>#REF!</v>
      </c>
      <c r="M24" s="307" t="e">
        <f>+#REF!+#REF!</f>
        <v>#REF!</v>
      </c>
      <c r="N24" s="307" t="e">
        <f>+#REF!</f>
        <v>#REF!</v>
      </c>
      <c r="O24" s="307" t="e">
        <f>+#REF!</f>
        <v>#REF!</v>
      </c>
      <c r="P24" s="307" t="e">
        <f>+#REF!</f>
        <v>#REF!</v>
      </c>
      <c r="Q24" s="307" t="e">
        <f>+#REF!</f>
        <v>#REF!</v>
      </c>
      <c r="R24" s="307" t="e">
        <f>+#REF!</f>
        <v>#REF!</v>
      </c>
      <c r="S24" s="307" t="e">
        <f>+#REF!</f>
        <v>#REF!</v>
      </c>
      <c r="T24" s="307" t="e">
        <f>+#REF!</f>
        <v>#REF!</v>
      </c>
      <c r="U24" s="307" t="e">
        <f>+#REF!</f>
        <v>#REF!</v>
      </c>
      <c r="V24" s="307" t="e">
        <f>+#REF!</f>
        <v>#REF!</v>
      </c>
      <c r="W24" s="307" t="e">
        <f t="shared" si="9"/>
        <v>#REF!</v>
      </c>
      <c r="X24" s="307" t="e">
        <f>+#REF!</f>
        <v>#REF!</v>
      </c>
      <c r="Y24" s="307" t="e">
        <f>+#REF!</f>
        <v>#REF!</v>
      </c>
      <c r="Z24" s="307" t="e">
        <f>+#REF!</f>
        <v>#REF!</v>
      </c>
      <c r="AA24" s="307" t="e">
        <f>+#REF!</f>
        <v>#REF!</v>
      </c>
      <c r="AB24" s="307" t="e">
        <f t="shared" si="10"/>
        <v>#REF!</v>
      </c>
      <c r="AC24" s="307" t="e">
        <f>+#REF!+#REF!</f>
        <v>#REF!</v>
      </c>
      <c r="AD24" s="307" t="e">
        <f>+#REF!+#REF!</f>
        <v>#REF!</v>
      </c>
      <c r="AE24" s="307" t="e">
        <f>+#REF!+#REF!</f>
        <v>#REF!</v>
      </c>
      <c r="AF24" s="307" t="e">
        <f>+#REF!</f>
        <v>#REF!</v>
      </c>
      <c r="AG24" s="307" t="e">
        <f>+#REF!</f>
        <v>#REF!</v>
      </c>
      <c r="AH24" s="307" t="e">
        <f>+#REF!</f>
        <v>#REF!</v>
      </c>
      <c r="AI24" s="307" t="e">
        <f>+#REF!</f>
        <v>#REF!</v>
      </c>
      <c r="AJ24" s="307" t="e">
        <f>+#REF!</f>
        <v>#REF!</v>
      </c>
      <c r="AK24" s="307" t="e">
        <f>+#REF!</f>
        <v>#REF!</v>
      </c>
      <c r="AL24" s="307" t="e">
        <f>+#REF!</f>
        <v>#REF!</v>
      </c>
      <c r="AM24" s="307" t="e">
        <f>+#REF!</f>
        <v>#REF!</v>
      </c>
      <c r="AN24" s="307"/>
      <c r="AO24" s="265"/>
      <c r="AP24" s="259" t="e">
        <f t="shared" si="6"/>
        <v>#REF!</v>
      </c>
      <c r="AQ24" s="248" t="e">
        <f>+AP24-#REF!</f>
        <v>#REF!</v>
      </c>
    </row>
    <row r="25" spans="1:43" s="266" customFormat="1" ht="39" customHeight="1">
      <c r="A25" s="263" t="s">
        <v>835</v>
      </c>
      <c r="B25" s="264" t="s">
        <v>836</v>
      </c>
      <c r="C25" s="307" t="e">
        <f t="shared" si="7"/>
        <v>#REF!</v>
      </c>
      <c r="D25" s="307" t="e">
        <f>+#REF!+#REF!</f>
        <v>#REF!</v>
      </c>
      <c r="E25" s="307" t="e">
        <f>+#REF!+#REF!</f>
        <v>#REF!</v>
      </c>
      <c r="F25" s="307" t="e">
        <f t="shared" si="8"/>
        <v>#REF!</v>
      </c>
      <c r="G25" s="307" t="e">
        <f>+#REF!+#REF!</f>
        <v>#REF!</v>
      </c>
      <c r="H25" s="307" t="e">
        <f>+#REF!</f>
        <v>#REF!</v>
      </c>
      <c r="I25" s="307" t="e">
        <f>+#REF!</f>
        <v>#REF!</v>
      </c>
      <c r="J25" s="307" t="e">
        <f>+#REF!+#REF!</f>
        <v>#REF!</v>
      </c>
      <c r="K25" s="307" t="e">
        <f>+#REF!+#REF!</f>
        <v>#REF!</v>
      </c>
      <c r="L25" s="307" t="e">
        <f>+#REF!</f>
        <v>#REF!</v>
      </c>
      <c r="M25" s="307" t="e">
        <f>+#REF!+#REF!</f>
        <v>#REF!</v>
      </c>
      <c r="N25" s="307" t="e">
        <f>+#REF!</f>
        <v>#REF!</v>
      </c>
      <c r="O25" s="307" t="e">
        <f>+#REF!</f>
        <v>#REF!</v>
      </c>
      <c r="P25" s="307" t="e">
        <f>+#REF!</f>
        <v>#REF!</v>
      </c>
      <c r="Q25" s="307" t="e">
        <f>+#REF!</f>
        <v>#REF!</v>
      </c>
      <c r="R25" s="307" t="e">
        <f>+#REF!</f>
        <v>#REF!</v>
      </c>
      <c r="S25" s="307" t="e">
        <f>+#REF!</f>
        <v>#REF!</v>
      </c>
      <c r="T25" s="307" t="e">
        <f>+#REF!</f>
        <v>#REF!</v>
      </c>
      <c r="U25" s="307" t="e">
        <f>+#REF!</f>
        <v>#REF!</v>
      </c>
      <c r="V25" s="307" t="e">
        <f>+#REF!</f>
        <v>#REF!</v>
      </c>
      <c r="W25" s="307" t="e">
        <f t="shared" si="9"/>
        <v>#REF!</v>
      </c>
      <c r="X25" s="307" t="e">
        <f>+#REF!</f>
        <v>#REF!</v>
      </c>
      <c r="Y25" s="307" t="e">
        <f>+#REF!</f>
        <v>#REF!</v>
      </c>
      <c r="Z25" s="307" t="e">
        <f>+#REF!</f>
        <v>#REF!</v>
      </c>
      <c r="AA25" s="307" t="e">
        <f>+#REF!</f>
        <v>#REF!</v>
      </c>
      <c r="AB25" s="307" t="e">
        <f t="shared" si="10"/>
        <v>#REF!</v>
      </c>
      <c r="AC25" s="307" t="e">
        <f>+#REF!+#REF!</f>
        <v>#REF!</v>
      </c>
      <c r="AD25" s="307" t="e">
        <f>+#REF!+#REF!</f>
        <v>#REF!</v>
      </c>
      <c r="AE25" s="307" t="e">
        <f>+#REF!+#REF!</f>
        <v>#REF!</v>
      </c>
      <c r="AF25" s="307" t="e">
        <f>+#REF!</f>
        <v>#REF!</v>
      </c>
      <c r="AG25" s="307" t="e">
        <f>+#REF!</f>
        <v>#REF!</v>
      </c>
      <c r="AH25" s="307" t="e">
        <f>+#REF!</f>
        <v>#REF!</v>
      </c>
      <c r="AI25" s="307" t="e">
        <f>+#REF!</f>
        <v>#REF!</v>
      </c>
      <c r="AJ25" s="307" t="e">
        <f>+#REF!</f>
        <v>#REF!</v>
      </c>
      <c r="AK25" s="307" t="e">
        <f>+#REF!</f>
        <v>#REF!</v>
      </c>
      <c r="AL25" s="307" t="e">
        <f>+#REF!</f>
        <v>#REF!</v>
      </c>
      <c r="AM25" s="307" t="e">
        <f>+#REF!</f>
        <v>#REF!</v>
      </c>
      <c r="AN25" s="307"/>
      <c r="AO25" s="265"/>
      <c r="AP25" s="259" t="e">
        <f t="shared" si="6"/>
        <v>#REF!</v>
      </c>
      <c r="AQ25" s="248" t="e">
        <f>+AP25-#REF!</f>
        <v>#REF!</v>
      </c>
    </row>
    <row r="26" spans="1:43" s="266" customFormat="1" ht="39" customHeight="1">
      <c r="A26" s="263" t="s">
        <v>837</v>
      </c>
      <c r="B26" s="264" t="s">
        <v>838</v>
      </c>
      <c r="C26" s="307" t="e">
        <f t="shared" si="7"/>
        <v>#REF!</v>
      </c>
      <c r="D26" s="307" t="e">
        <f>+#REF!+#REF!</f>
        <v>#REF!</v>
      </c>
      <c r="E26" s="307" t="e">
        <f>+#REF!+#REF!</f>
        <v>#REF!</v>
      </c>
      <c r="F26" s="307" t="e">
        <f t="shared" si="8"/>
        <v>#REF!</v>
      </c>
      <c r="G26" s="307" t="e">
        <f>+#REF!+#REF!</f>
        <v>#REF!</v>
      </c>
      <c r="H26" s="307" t="e">
        <f>+#REF!</f>
        <v>#REF!</v>
      </c>
      <c r="I26" s="307" t="e">
        <f>+#REF!</f>
        <v>#REF!</v>
      </c>
      <c r="J26" s="307" t="e">
        <f>+#REF!+#REF!</f>
        <v>#REF!</v>
      </c>
      <c r="K26" s="307" t="e">
        <f>+#REF!+#REF!</f>
        <v>#REF!</v>
      </c>
      <c r="L26" s="307" t="e">
        <f>+#REF!</f>
        <v>#REF!</v>
      </c>
      <c r="M26" s="307" t="e">
        <f>+#REF!+#REF!</f>
        <v>#REF!</v>
      </c>
      <c r="N26" s="307" t="e">
        <f>+#REF!</f>
        <v>#REF!</v>
      </c>
      <c r="O26" s="307" t="e">
        <f>+#REF!</f>
        <v>#REF!</v>
      </c>
      <c r="P26" s="307" t="e">
        <f>+#REF!</f>
        <v>#REF!</v>
      </c>
      <c r="Q26" s="307" t="e">
        <f>+#REF!</f>
        <v>#REF!</v>
      </c>
      <c r="R26" s="307" t="e">
        <f>+#REF!</f>
        <v>#REF!</v>
      </c>
      <c r="S26" s="307" t="e">
        <f>+#REF!</f>
        <v>#REF!</v>
      </c>
      <c r="T26" s="307" t="e">
        <f>+#REF!</f>
        <v>#REF!</v>
      </c>
      <c r="U26" s="307" t="e">
        <f>+#REF!</f>
        <v>#REF!</v>
      </c>
      <c r="V26" s="307" t="e">
        <f>+#REF!</f>
        <v>#REF!</v>
      </c>
      <c r="W26" s="307" t="e">
        <f t="shared" si="9"/>
        <v>#REF!</v>
      </c>
      <c r="X26" s="307" t="e">
        <f>+#REF!</f>
        <v>#REF!</v>
      </c>
      <c r="Y26" s="307" t="e">
        <f>+#REF!</f>
        <v>#REF!</v>
      </c>
      <c r="Z26" s="307" t="e">
        <f>+#REF!</f>
        <v>#REF!</v>
      </c>
      <c r="AA26" s="307" t="e">
        <f>+#REF!</f>
        <v>#REF!</v>
      </c>
      <c r="AB26" s="307" t="e">
        <f t="shared" si="10"/>
        <v>#REF!</v>
      </c>
      <c r="AC26" s="307" t="e">
        <f>+#REF!+#REF!</f>
        <v>#REF!</v>
      </c>
      <c r="AD26" s="307" t="e">
        <f>+#REF!+#REF!</f>
        <v>#REF!</v>
      </c>
      <c r="AE26" s="307" t="e">
        <f>+#REF!+#REF!</f>
        <v>#REF!</v>
      </c>
      <c r="AF26" s="307" t="e">
        <f>+#REF!</f>
        <v>#REF!</v>
      </c>
      <c r="AG26" s="307" t="e">
        <f>+#REF!</f>
        <v>#REF!</v>
      </c>
      <c r="AH26" s="307" t="e">
        <f>+#REF!</f>
        <v>#REF!</v>
      </c>
      <c r="AI26" s="307" t="e">
        <f>+#REF!</f>
        <v>#REF!</v>
      </c>
      <c r="AJ26" s="307" t="e">
        <f>+#REF!</f>
        <v>#REF!</v>
      </c>
      <c r="AK26" s="307" t="e">
        <f>+#REF!</f>
        <v>#REF!</v>
      </c>
      <c r="AL26" s="307" t="e">
        <f>+#REF!</f>
        <v>#REF!</v>
      </c>
      <c r="AM26" s="307" t="e">
        <f>+#REF!</f>
        <v>#REF!</v>
      </c>
      <c r="AN26" s="307"/>
      <c r="AO26" s="265"/>
      <c r="AP26" s="259" t="e">
        <f t="shared" si="6"/>
        <v>#REF!</v>
      </c>
      <c r="AQ26" s="248" t="e">
        <f>+AP26-#REF!</f>
        <v>#REF!</v>
      </c>
    </row>
    <row r="27" spans="1:43" s="266" customFormat="1" ht="30.75" customHeight="1">
      <c r="A27" s="263">
        <v>2</v>
      </c>
      <c r="B27" s="264" t="s">
        <v>839</v>
      </c>
      <c r="C27" s="307" t="e">
        <f t="shared" si="7"/>
        <v>#REF!</v>
      </c>
      <c r="D27" s="307" t="e">
        <f>+#REF!+#REF!</f>
        <v>#REF!</v>
      </c>
      <c r="E27" s="307" t="e">
        <f>+#REF!+#REF!</f>
        <v>#REF!</v>
      </c>
      <c r="F27" s="307" t="e">
        <f t="shared" si="8"/>
        <v>#REF!</v>
      </c>
      <c r="G27" s="307" t="e">
        <f>+#REF!+#REF!</f>
        <v>#REF!</v>
      </c>
      <c r="H27" s="307" t="e">
        <f>+#REF!</f>
        <v>#REF!</v>
      </c>
      <c r="I27" s="307" t="e">
        <f>+#REF!</f>
        <v>#REF!</v>
      </c>
      <c r="J27" s="307" t="e">
        <f>+#REF!+#REF!</f>
        <v>#REF!</v>
      </c>
      <c r="K27" s="307" t="e">
        <f>+#REF!+#REF!</f>
        <v>#REF!</v>
      </c>
      <c r="L27" s="307" t="e">
        <f>+#REF!</f>
        <v>#REF!</v>
      </c>
      <c r="M27" s="307" t="e">
        <f>+#REF!+#REF!</f>
        <v>#REF!</v>
      </c>
      <c r="N27" s="307" t="e">
        <f>+#REF!</f>
        <v>#REF!</v>
      </c>
      <c r="O27" s="307" t="e">
        <f>+#REF!</f>
        <v>#REF!</v>
      </c>
      <c r="P27" s="307" t="e">
        <f>+#REF!</f>
        <v>#REF!</v>
      </c>
      <c r="Q27" s="307" t="e">
        <f>+#REF!</f>
        <v>#REF!</v>
      </c>
      <c r="R27" s="307" t="e">
        <f>+#REF!</f>
        <v>#REF!</v>
      </c>
      <c r="S27" s="307" t="e">
        <f>+#REF!</f>
        <v>#REF!</v>
      </c>
      <c r="T27" s="307" t="e">
        <f>+#REF!</f>
        <v>#REF!</v>
      </c>
      <c r="U27" s="307" t="e">
        <f>+#REF!</f>
        <v>#REF!</v>
      </c>
      <c r="V27" s="307" t="e">
        <f>+#REF!</f>
        <v>#REF!</v>
      </c>
      <c r="W27" s="307" t="e">
        <f t="shared" si="9"/>
        <v>#REF!</v>
      </c>
      <c r="X27" s="307">
        <f>+'PL2. Tổng hợp SL cấp Remdesivir'!C48</f>
        <v>500</v>
      </c>
      <c r="Y27" s="307" t="e">
        <f>+#REF!</f>
        <v>#REF!</v>
      </c>
      <c r="Z27" s="307" t="e">
        <f>+#REF!</f>
        <v>#REF!</v>
      </c>
      <c r="AA27" s="307" t="e">
        <f>+#REF!</f>
        <v>#REF!</v>
      </c>
      <c r="AB27" s="307" t="e">
        <f t="shared" si="10"/>
        <v>#REF!</v>
      </c>
      <c r="AC27" s="307" t="e">
        <f>+#REF!+#REF!</f>
        <v>#REF!</v>
      </c>
      <c r="AD27" s="307" t="e">
        <f>+#REF!+#REF!</f>
        <v>#REF!</v>
      </c>
      <c r="AE27" s="307" t="e">
        <f>+#REF!+#REF!</f>
        <v>#REF!</v>
      </c>
      <c r="AF27" s="307" t="e">
        <f>+#REF!</f>
        <v>#REF!</v>
      </c>
      <c r="AG27" s="307" t="e">
        <f>+#REF!</f>
        <v>#REF!</v>
      </c>
      <c r="AH27" s="307" t="e">
        <f>+#REF!</f>
        <v>#REF!</v>
      </c>
      <c r="AI27" s="307" t="e">
        <f>+#REF!</f>
        <v>#REF!</v>
      </c>
      <c r="AJ27" s="307" t="e">
        <f>+#REF!</f>
        <v>#REF!</v>
      </c>
      <c r="AK27" s="307" t="e">
        <f>+#REF!</f>
        <v>#REF!</v>
      </c>
      <c r="AL27" s="307" t="e">
        <f>+#REF!</f>
        <v>#REF!</v>
      </c>
      <c r="AM27" s="307" t="e">
        <f>+#REF!</f>
        <v>#REF!</v>
      </c>
      <c r="AN27" s="307"/>
      <c r="AO27" s="265"/>
      <c r="AP27" s="259" t="e">
        <f t="shared" si="6"/>
        <v>#REF!</v>
      </c>
      <c r="AQ27" s="248" t="e">
        <f>+AP27-#REF!</f>
        <v>#REF!</v>
      </c>
    </row>
    <row r="28" spans="1:43" s="266" customFormat="1" ht="30.75" customHeight="1">
      <c r="A28" s="263">
        <v>3</v>
      </c>
      <c r="B28" s="264" t="s">
        <v>840</v>
      </c>
      <c r="C28" s="307" t="e">
        <f t="shared" si="7"/>
        <v>#REF!</v>
      </c>
      <c r="D28" s="307" t="e">
        <f>+#REF!+#REF!</f>
        <v>#REF!</v>
      </c>
      <c r="E28" s="307" t="e">
        <f>+#REF!+#REF!</f>
        <v>#REF!</v>
      </c>
      <c r="F28" s="307" t="e">
        <f t="shared" si="8"/>
        <v>#REF!</v>
      </c>
      <c r="G28" s="307" t="e">
        <f>+#REF!+#REF!</f>
        <v>#REF!</v>
      </c>
      <c r="H28" s="307" t="e">
        <f>+#REF!</f>
        <v>#REF!</v>
      </c>
      <c r="I28" s="307" t="e">
        <f>+#REF!</f>
        <v>#REF!</v>
      </c>
      <c r="J28" s="307" t="e">
        <f>+#REF!+#REF!</f>
        <v>#REF!</v>
      </c>
      <c r="K28" s="307" t="e">
        <f>+#REF!+#REF!</f>
        <v>#REF!</v>
      </c>
      <c r="L28" s="307" t="e">
        <f>+#REF!</f>
        <v>#REF!</v>
      </c>
      <c r="M28" s="307" t="e">
        <f>+#REF!+#REF!</f>
        <v>#REF!</v>
      </c>
      <c r="N28" s="307" t="e">
        <f>+#REF!</f>
        <v>#REF!</v>
      </c>
      <c r="O28" s="307" t="e">
        <f>+#REF!</f>
        <v>#REF!</v>
      </c>
      <c r="P28" s="307" t="e">
        <f>+#REF!</f>
        <v>#REF!</v>
      </c>
      <c r="Q28" s="307" t="e">
        <f>+#REF!</f>
        <v>#REF!</v>
      </c>
      <c r="R28" s="307" t="e">
        <f>+#REF!</f>
        <v>#REF!</v>
      </c>
      <c r="S28" s="307" t="e">
        <f>+#REF!</f>
        <v>#REF!</v>
      </c>
      <c r="T28" s="307" t="e">
        <f>+#REF!</f>
        <v>#REF!</v>
      </c>
      <c r="U28" s="307" t="e">
        <f>+#REF!</f>
        <v>#REF!</v>
      </c>
      <c r="V28" s="307" t="e">
        <f>+#REF!</f>
        <v>#REF!</v>
      </c>
      <c r="W28" s="307" t="e">
        <f t="shared" si="9"/>
        <v>#REF!</v>
      </c>
      <c r="X28" s="307" t="e">
        <f>+#REF!</f>
        <v>#REF!</v>
      </c>
      <c r="Y28" s="307" t="e">
        <f>+#REF!</f>
        <v>#REF!</v>
      </c>
      <c r="Z28" s="307" t="e">
        <f>+#REF!</f>
        <v>#REF!</v>
      </c>
      <c r="AA28" s="307" t="e">
        <f>+#REF!</f>
        <v>#REF!</v>
      </c>
      <c r="AB28" s="307" t="e">
        <f t="shared" si="10"/>
        <v>#REF!</v>
      </c>
      <c r="AC28" s="307" t="e">
        <f>+#REF!+#REF!</f>
        <v>#REF!</v>
      </c>
      <c r="AD28" s="307" t="e">
        <f>+#REF!+#REF!</f>
        <v>#REF!</v>
      </c>
      <c r="AE28" s="307" t="e">
        <f>+#REF!+#REF!</f>
        <v>#REF!</v>
      </c>
      <c r="AF28" s="307" t="e">
        <f>+#REF!</f>
        <v>#REF!</v>
      </c>
      <c r="AG28" s="307" t="e">
        <f>+#REF!</f>
        <v>#REF!</v>
      </c>
      <c r="AH28" s="307" t="e">
        <f>+#REF!</f>
        <v>#REF!</v>
      </c>
      <c r="AI28" s="307" t="e">
        <f>+#REF!</f>
        <v>#REF!</v>
      </c>
      <c r="AJ28" s="307" t="e">
        <f>+#REF!</f>
        <v>#REF!</v>
      </c>
      <c r="AK28" s="307" t="e">
        <f>+#REF!</f>
        <v>#REF!</v>
      </c>
      <c r="AL28" s="307" t="e">
        <f>+#REF!</f>
        <v>#REF!</v>
      </c>
      <c r="AM28" s="307" t="e">
        <f>+#REF!</f>
        <v>#REF!</v>
      </c>
      <c r="AN28" s="307"/>
      <c r="AO28" s="265"/>
      <c r="AP28" s="259" t="e">
        <f t="shared" si="6"/>
        <v>#REF!</v>
      </c>
      <c r="AQ28" s="248" t="e">
        <f>+AP28-#REF!</f>
        <v>#REF!</v>
      </c>
    </row>
    <row r="29" spans="1:43" s="266" customFormat="1" ht="30.75" customHeight="1">
      <c r="A29" s="263">
        <v>4</v>
      </c>
      <c r="B29" s="264" t="s">
        <v>841</v>
      </c>
      <c r="C29" s="307" t="e">
        <f t="shared" si="7"/>
        <v>#REF!</v>
      </c>
      <c r="D29" s="307" t="e">
        <f>+#REF!+#REF!</f>
        <v>#REF!</v>
      </c>
      <c r="E29" s="307" t="e">
        <f>+#REF!+#REF!</f>
        <v>#REF!</v>
      </c>
      <c r="F29" s="307" t="e">
        <f t="shared" si="8"/>
        <v>#REF!</v>
      </c>
      <c r="G29" s="307" t="e">
        <f>+#REF!+#REF!</f>
        <v>#REF!</v>
      </c>
      <c r="H29" s="307" t="e">
        <f>+#REF!</f>
        <v>#REF!</v>
      </c>
      <c r="I29" s="307" t="e">
        <f>+#REF!</f>
        <v>#REF!</v>
      </c>
      <c r="J29" s="307" t="e">
        <f>+#REF!+#REF!</f>
        <v>#REF!</v>
      </c>
      <c r="K29" s="307" t="e">
        <f>+#REF!+#REF!</f>
        <v>#REF!</v>
      </c>
      <c r="L29" s="307" t="e">
        <f>+#REF!</f>
        <v>#REF!</v>
      </c>
      <c r="M29" s="307" t="e">
        <f>+#REF!+#REF!</f>
        <v>#REF!</v>
      </c>
      <c r="N29" s="307" t="e">
        <f>+#REF!</f>
        <v>#REF!</v>
      </c>
      <c r="O29" s="307" t="e">
        <f>+#REF!</f>
        <v>#REF!</v>
      </c>
      <c r="P29" s="307" t="e">
        <f>+#REF!</f>
        <v>#REF!</v>
      </c>
      <c r="Q29" s="307" t="e">
        <f>+#REF!</f>
        <v>#REF!</v>
      </c>
      <c r="R29" s="307" t="e">
        <f>+#REF!</f>
        <v>#REF!</v>
      </c>
      <c r="S29" s="307" t="e">
        <f>+#REF!</f>
        <v>#REF!</v>
      </c>
      <c r="T29" s="307" t="e">
        <f>+#REF!</f>
        <v>#REF!</v>
      </c>
      <c r="U29" s="307" t="e">
        <f>+#REF!</f>
        <v>#REF!</v>
      </c>
      <c r="V29" s="307" t="e">
        <f>+#REF!</f>
        <v>#REF!</v>
      </c>
      <c r="W29" s="307" t="e">
        <f t="shared" si="9"/>
        <v>#REF!</v>
      </c>
      <c r="X29" s="307" t="e">
        <f>+#REF!</f>
        <v>#REF!</v>
      </c>
      <c r="Y29" s="307" t="e">
        <f>+#REF!</f>
        <v>#REF!</v>
      </c>
      <c r="Z29" s="307" t="e">
        <f>+#REF!</f>
        <v>#REF!</v>
      </c>
      <c r="AA29" s="307" t="e">
        <f>+#REF!</f>
        <v>#REF!</v>
      </c>
      <c r="AB29" s="307" t="e">
        <f t="shared" si="10"/>
        <v>#REF!</v>
      </c>
      <c r="AC29" s="307" t="e">
        <f>+#REF!+#REF!</f>
        <v>#REF!</v>
      </c>
      <c r="AD29" s="307" t="e">
        <f>+#REF!+#REF!</f>
        <v>#REF!</v>
      </c>
      <c r="AE29" s="307" t="e">
        <f>+#REF!+#REF!</f>
        <v>#REF!</v>
      </c>
      <c r="AF29" s="307" t="e">
        <f>+#REF!</f>
        <v>#REF!</v>
      </c>
      <c r="AG29" s="307" t="e">
        <f>+#REF!</f>
        <v>#REF!</v>
      </c>
      <c r="AH29" s="307" t="e">
        <f>+#REF!</f>
        <v>#REF!</v>
      </c>
      <c r="AI29" s="307" t="e">
        <f>+#REF!</f>
        <v>#REF!</v>
      </c>
      <c r="AJ29" s="307" t="e">
        <f>+#REF!</f>
        <v>#REF!</v>
      </c>
      <c r="AK29" s="307" t="e">
        <f>+#REF!</f>
        <v>#REF!</v>
      </c>
      <c r="AL29" s="307" t="e">
        <f>+#REF!</f>
        <v>#REF!</v>
      </c>
      <c r="AM29" s="307" t="e">
        <f>+#REF!</f>
        <v>#REF!</v>
      </c>
      <c r="AN29" s="307"/>
      <c r="AO29" s="265"/>
      <c r="AP29" s="259" t="e">
        <f t="shared" si="6"/>
        <v>#REF!</v>
      </c>
      <c r="AQ29" s="248" t="e">
        <f>+AP29-#REF!</f>
        <v>#REF!</v>
      </c>
    </row>
    <row r="30" spans="1:43" s="266" customFormat="1" ht="30.75" customHeight="1">
      <c r="A30" s="263">
        <v>5</v>
      </c>
      <c r="B30" s="264" t="s">
        <v>842</v>
      </c>
      <c r="C30" s="307" t="e">
        <f t="shared" si="7"/>
        <v>#REF!</v>
      </c>
      <c r="D30" s="307" t="e">
        <f>+#REF!+#REF!</f>
        <v>#REF!</v>
      </c>
      <c r="E30" s="307" t="e">
        <f>+#REF!+#REF!</f>
        <v>#REF!</v>
      </c>
      <c r="F30" s="307" t="e">
        <f t="shared" si="8"/>
        <v>#REF!</v>
      </c>
      <c r="G30" s="307" t="e">
        <f>+#REF!+#REF!</f>
        <v>#REF!</v>
      </c>
      <c r="H30" s="307" t="e">
        <f>+#REF!</f>
        <v>#REF!</v>
      </c>
      <c r="I30" s="307" t="e">
        <f>+#REF!</f>
        <v>#REF!</v>
      </c>
      <c r="J30" s="307" t="e">
        <f>+#REF!+#REF!</f>
        <v>#REF!</v>
      </c>
      <c r="K30" s="307" t="e">
        <f>+#REF!+#REF!</f>
        <v>#REF!</v>
      </c>
      <c r="L30" s="307" t="e">
        <f>+#REF!</f>
        <v>#REF!</v>
      </c>
      <c r="M30" s="307" t="e">
        <f>+#REF!+#REF!</f>
        <v>#REF!</v>
      </c>
      <c r="N30" s="307" t="e">
        <f>+#REF!</f>
        <v>#REF!</v>
      </c>
      <c r="O30" s="307" t="e">
        <f>+#REF!</f>
        <v>#REF!</v>
      </c>
      <c r="P30" s="307" t="e">
        <f>+#REF!</f>
        <v>#REF!</v>
      </c>
      <c r="Q30" s="307" t="e">
        <f>+#REF!</f>
        <v>#REF!</v>
      </c>
      <c r="R30" s="307" t="e">
        <f>+#REF!</f>
        <v>#REF!</v>
      </c>
      <c r="S30" s="307" t="e">
        <f>+#REF!</f>
        <v>#REF!</v>
      </c>
      <c r="T30" s="307" t="e">
        <f>+#REF!</f>
        <v>#REF!</v>
      </c>
      <c r="U30" s="307" t="e">
        <f>+#REF!</f>
        <v>#REF!</v>
      </c>
      <c r="V30" s="307" t="e">
        <f>+#REF!</f>
        <v>#REF!</v>
      </c>
      <c r="W30" s="307" t="e">
        <f t="shared" si="9"/>
        <v>#REF!</v>
      </c>
      <c r="X30" s="307" t="e">
        <f>+#REF!</f>
        <v>#REF!</v>
      </c>
      <c r="Y30" s="307" t="e">
        <f>+#REF!</f>
        <v>#REF!</v>
      </c>
      <c r="Z30" s="307" t="e">
        <f>+#REF!</f>
        <v>#REF!</v>
      </c>
      <c r="AA30" s="307" t="e">
        <f>+#REF!</f>
        <v>#REF!</v>
      </c>
      <c r="AB30" s="307" t="e">
        <f t="shared" si="10"/>
        <v>#REF!</v>
      </c>
      <c r="AC30" s="307" t="e">
        <f>+#REF!+#REF!</f>
        <v>#REF!</v>
      </c>
      <c r="AD30" s="307" t="e">
        <f>+#REF!+#REF!</f>
        <v>#REF!</v>
      </c>
      <c r="AE30" s="307" t="e">
        <f>+#REF!+#REF!</f>
        <v>#REF!</v>
      </c>
      <c r="AF30" s="307" t="e">
        <f>+#REF!</f>
        <v>#REF!</v>
      </c>
      <c r="AG30" s="307" t="e">
        <f>+#REF!</f>
        <v>#REF!</v>
      </c>
      <c r="AH30" s="307" t="e">
        <f>+#REF!</f>
        <v>#REF!</v>
      </c>
      <c r="AI30" s="307" t="e">
        <f>+#REF!</f>
        <v>#REF!</v>
      </c>
      <c r="AJ30" s="307" t="e">
        <f>+#REF!</f>
        <v>#REF!</v>
      </c>
      <c r="AK30" s="307" t="e">
        <f>+#REF!</f>
        <v>#REF!</v>
      </c>
      <c r="AL30" s="307" t="e">
        <f>+#REF!</f>
        <v>#REF!</v>
      </c>
      <c r="AM30" s="307" t="e">
        <f>+#REF!</f>
        <v>#REF!</v>
      </c>
      <c r="AN30" s="307"/>
      <c r="AO30" s="265"/>
      <c r="AP30" s="259" t="e">
        <f t="shared" si="6"/>
        <v>#REF!</v>
      </c>
      <c r="AQ30" s="248" t="e">
        <f>+AP30-#REF!</f>
        <v>#REF!</v>
      </c>
    </row>
    <row r="31" spans="1:43" s="266" customFormat="1" ht="30.75" customHeight="1">
      <c r="A31" s="263">
        <v>6</v>
      </c>
      <c r="B31" s="264" t="s">
        <v>843</v>
      </c>
      <c r="C31" s="307" t="e">
        <f t="shared" si="7"/>
        <v>#REF!</v>
      </c>
      <c r="D31" s="307" t="e">
        <f>+#REF!+#REF!</f>
        <v>#REF!</v>
      </c>
      <c r="E31" s="307" t="e">
        <f>+#REF!+#REF!</f>
        <v>#REF!</v>
      </c>
      <c r="F31" s="307" t="e">
        <f t="shared" si="8"/>
        <v>#REF!</v>
      </c>
      <c r="G31" s="307" t="e">
        <f>+#REF!+#REF!</f>
        <v>#REF!</v>
      </c>
      <c r="H31" s="307" t="e">
        <f>+#REF!</f>
        <v>#REF!</v>
      </c>
      <c r="I31" s="307" t="e">
        <f>+#REF!</f>
        <v>#REF!</v>
      </c>
      <c r="J31" s="307" t="e">
        <f>+#REF!+#REF!</f>
        <v>#REF!</v>
      </c>
      <c r="K31" s="307" t="e">
        <f>+#REF!+#REF!</f>
        <v>#REF!</v>
      </c>
      <c r="L31" s="307" t="e">
        <f>+#REF!</f>
        <v>#REF!</v>
      </c>
      <c r="M31" s="307" t="e">
        <f>+#REF!+#REF!</f>
        <v>#REF!</v>
      </c>
      <c r="N31" s="307" t="e">
        <f>+#REF!</f>
        <v>#REF!</v>
      </c>
      <c r="O31" s="307" t="e">
        <f>+#REF!</f>
        <v>#REF!</v>
      </c>
      <c r="P31" s="307" t="e">
        <f>+#REF!</f>
        <v>#REF!</v>
      </c>
      <c r="Q31" s="307" t="e">
        <f>+#REF!</f>
        <v>#REF!</v>
      </c>
      <c r="R31" s="307" t="e">
        <f>+#REF!</f>
        <v>#REF!</v>
      </c>
      <c r="S31" s="307" t="e">
        <f>+#REF!</f>
        <v>#REF!</v>
      </c>
      <c r="T31" s="307" t="e">
        <f>+#REF!</f>
        <v>#REF!</v>
      </c>
      <c r="U31" s="307" t="e">
        <f>+#REF!</f>
        <v>#REF!</v>
      </c>
      <c r="V31" s="307" t="e">
        <f>+#REF!</f>
        <v>#REF!</v>
      </c>
      <c r="W31" s="307" t="e">
        <f t="shared" si="9"/>
        <v>#REF!</v>
      </c>
      <c r="X31" s="307" t="e">
        <f>+#REF!</f>
        <v>#REF!</v>
      </c>
      <c r="Y31" s="307" t="e">
        <f>+#REF!</f>
        <v>#REF!</v>
      </c>
      <c r="Z31" s="307" t="e">
        <f>+#REF!</f>
        <v>#REF!</v>
      </c>
      <c r="AA31" s="307" t="e">
        <f>+#REF!</f>
        <v>#REF!</v>
      </c>
      <c r="AB31" s="307" t="e">
        <f t="shared" si="10"/>
        <v>#REF!</v>
      </c>
      <c r="AC31" s="307" t="e">
        <f>+#REF!+#REF!</f>
        <v>#REF!</v>
      </c>
      <c r="AD31" s="307" t="e">
        <f>+#REF!+#REF!</f>
        <v>#REF!</v>
      </c>
      <c r="AE31" s="307" t="e">
        <f>+#REF!+#REF!</f>
        <v>#REF!</v>
      </c>
      <c r="AF31" s="307" t="e">
        <f>+#REF!</f>
        <v>#REF!</v>
      </c>
      <c r="AG31" s="307" t="e">
        <f>+#REF!</f>
        <v>#REF!</v>
      </c>
      <c r="AH31" s="307" t="e">
        <f>+#REF!</f>
        <v>#REF!</v>
      </c>
      <c r="AI31" s="307" t="e">
        <f>+#REF!</f>
        <v>#REF!</v>
      </c>
      <c r="AJ31" s="307" t="e">
        <f>+#REF!</f>
        <v>#REF!</v>
      </c>
      <c r="AK31" s="307" t="e">
        <f>+#REF!</f>
        <v>#REF!</v>
      </c>
      <c r="AL31" s="307" t="e">
        <f>+#REF!</f>
        <v>#REF!</v>
      </c>
      <c r="AM31" s="307" t="e">
        <f>+#REF!</f>
        <v>#REF!</v>
      </c>
      <c r="AN31" s="307"/>
      <c r="AO31" s="265"/>
      <c r="AP31" s="259" t="e">
        <f t="shared" si="6"/>
        <v>#REF!</v>
      </c>
      <c r="AQ31" s="248" t="e">
        <f>+AP31-#REF!</f>
        <v>#REF!</v>
      </c>
    </row>
    <row r="32" spans="1:43" s="266" customFormat="1" ht="30.75" customHeight="1">
      <c r="A32" s="263">
        <v>7</v>
      </c>
      <c r="B32" s="264" t="s">
        <v>844</v>
      </c>
      <c r="C32" s="307" t="e">
        <f t="shared" si="7"/>
        <v>#REF!</v>
      </c>
      <c r="D32" s="307" t="e">
        <f>+#REF!+#REF!</f>
        <v>#REF!</v>
      </c>
      <c r="E32" s="307" t="e">
        <f>+#REF!+#REF!</f>
        <v>#REF!</v>
      </c>
      <c r="F32" s="307" t="e">
        <f t="shared" si="8"/>
        <v>#REF!</v>
      </c>
      <c r="G32" s="307" t="e">
        <f>+#REF!+#REF!</f>
        <v>#REF!</v>
      </c>
      <c r="H32" s="307" t="e">
        <f>+#REF!</f>
        <v>#REF!</v>
      </c>
      <c r="I32" s="307" t="e">
        <f>+#REF!</f>
        <v>#REF!</v>
      </c>
      <c r="J32" s="307" t="e">
        <f>+#REF!+#REF!</f>
        <v>#REF!</v>
      </c>
      <c r="K32" s="307" t="e">
        <f>+#REF!+#REF!</f>
        <v>#REF!</v>
      </c>
      <c r="L32" s="307" t="e">
        <f>+#REF!</f>
        <v>#REF!</v>
      </c>
      <c r="M32" s="307" t="e">
        <f>+#REF!+#REF!</f>
        <v>#REF!</v>
      </c>
      <c r="N32" s="307" t="e">
        <f>+#REF!</f>
        <v>#REF!</v>
      </c>
      <c r="O32" s="307" t="e">
        <f>+#REF!</f>
        <v>#REF!</v>
      </c>
      <c r="P32" s="307" t="e">
        <f>+#REF!</f>
        <v>#REF!</v>
      </c>
      <c r="Q32" s="307" t="e">
        <f>+#REF!</f>
        <v>#REF!</v>
      </c>
      <c r="R32" s="307" t="e">
        <f>+#REF!</f>
        <v>#REF!</v>
      </c>
      <c r="S32" s="307" t="e">
        <f>+#REF!</f>
        <v>#REF!</v>
      </c>
      <c r="T32" s="307" t="e">
        <f>+#REF!</f>
        <v>#REF!</v>
      </c>
      <c r="U32" s="307" t="e">
        <f>+#REF!</f>
        <v>#REF!</v>
      </c>
      <c r="V32" s="307" t="e">
        <f>+#REF!</f>
        <v>#REF!</v>
      </c>
      <c r="W32" s="307" t="e">
        <f t="shared" si="9"/>
        <v>#REF!</v>
      </c>
      <c r="X32" s="307" t="e">
        <f>+#REF!</f>
        <v>#REF!</v>
      </c>
      <c r="Y32" s="307" t="e">
        <f>+#REF!</f>
        <v>#REF!</v>
      </c>
      <c r="Z32" s="307" t="e">
        <f>+#REF!</f>
        <v>#REF!</v>
      </c>
      <c r="AA32" s="307" t="e">
        <f>+#REF!</f>
        <v>#REF!</v>
      </c>
      <c r="AB32" s="307" t="e">
        <f t="shared" si="10"/>
        <v>#REF!</v>
      </c>
      <c r="AC32" s="307" t="e">
        <f>+#REF!+#REF!</f>
        <v>#REF!</v>
      </c>
      <c r="AD32" s="307" t="e">
        <f>+#REF!+#REF!</f>
        <v>#REF!</v>
      </c>
      <c r="AE32" s="307" t="e">
        <f>+#REF!+#REF!</f>
        <v>#REF!</v>
      </c>
      <c r="AF32" s="307" t="e">
        <f>+#REF!</f>
        <v>#REF!</v>
      </c>
      <c r="AG32" s="307" t="e">
        <f>+#REF!</f>
        <v>#REF!</v>
      </c>
      <c r="AH32" s="307" t="e">
        <f>+#REF!</f>
        <v>#REF!</v>
      </c>
      <c r="AI32" s="307" t="e">
        <f>+#REF!</f>
        <v>#REF!</v>
      </c>
      <c r="AJ32" s="307" t="e">
        <f>+#REF!</f>
        <v>#REF!</v>
      </c>
      <c r="AK32" s="307" t="e">
        <f>+#REF!</f>
        <v>#REF!</v>
      </c>
      <c r="AL32" s="307" t="e">
        <f>+#REF!</f>
        <v>#REF!</v>
      </c>
      <c r="AM32" s="307" t="e">
        <f>+#REF!</f>
        <v>#REF!</v>
      </c>
      <c r="AN32" s="307"/>
      <c r="AO32" s="265"/>
      <c r="AP32" s="259" t="e">
        <f t="shared" si="6"/>
        <v>#REF!</v>
      </c>
      <c r="AQ32" s="248" t="e">
        <f>+AP32-#REF!</f>
        <v>#REF!</v>
      </c>
    </row>
    <row r="33" spans="1:43" s="266" customFormat="1" ht="30.75" customHeight="1">
      <c r="A33" s="263">
        <v>8</v>
      </c>
      <c r="B33" s="264" t="s">
        <v>845</v>
      </c>
      <c r="C33" s="307" t="e">
        <f t="shared" si="7"/>
        <v>#REF!</v>
      </c>
      <c r="D33" s="307" t="e">
        <f>+#REF!+#REF!</f>
        <v>#REF!</v>
      </c>
      <c r="E33" s="307" t="e">
        <f>+#REF!+#REF!</f>
        <v>#REF!</v>
      </c>
      <c r="F33" s="307" t="e">
        <f t="shared" si="8"/>
        <v>#REF!</v>
      </c>
      <c r="G33" s="307" t="e">
        <f>+#REF!+#REF!</f>
        <v>#REF!</v>
      </c>
      <c r="H33" s="307" t="e">
        <f>+#REF!</f>
        <v>#REF!</v>
      </c>
      <c r="I33" s="307" t="e">
        <f>+#REF!</f>
        <v>#REF!</v>
      </c>
      <c r="J33" s="307" t="e">
        <f>+#REF!+#REF!</f>
        <v>#REF!</v>
      </c>
      <c r="K33" s="307" t="e">
        <f>+#REF!+#REF!</f>
        <v>#REF!</v>
      </c>
      <c r="L33" s="307" t="e">
        <f>+#REF!</f>
        <v>#REF!</v>
      </c>
      <c r="M33" s="307" t="e">
        <f>+#REF!+#REF!</f>
        <v>#REF!</v>
      </c>
      <c r="N33" s="307" t="e">
        <f>+#REF!</f>
        <v>#REF!</v>
      </c>
      <c r="O33" s="307" t="e">
        <f>+#REF!</f>
        <v>#REF!</v>
      </c>
      <c r="P33" s="307" t="e">
        <f>+#REF!</f>
        <v>#REF!</v>
      </c>
      <c r="Q33" s="307" t="e">
        <f>+#REF!</f>
        <v>#REF!</v>
      </c>
      <c r="R33" s="307" t="e">
        <f>+#REF!</f>
        <v>#REF!</v>
      </c>
      <c r="S33" s="307" t="e">
        <f>+#REF!</f>
        <v>#REF!</v>
      </c>
      <c r="T33" s="307" t="e">
        <f>+#REF!</f>
        <v>#REF!</v>
      </c>
      <c r="U33" s="307" t="e">
        <f>+#REF!</f>
        <v>#REF!</v>
      </c>
      <c r="V33" s="307" t="e">
        <f>+#REF!</f>
        <v>#REF!</v>
      </c>
      <c r="W33" s="307" t="e">
        <f t="shared" si="9"/>
        <v>#REF!</v>
      </c>
      <c r="X33" s="307" t="e">
        <f>+#REF!</f>
        <v>#REF!</v>
      </c>
      <c r="Y33" s="307" t="e">
        <f>+#REF!</f>
        <v>#REF!</v>
      </c>
      <c r="Z33" s="307" t="e">
        <f>+#REF!</f>
        <v>#REF!</v>
      </c>
      <c r="AA33" s="307" t="e">
        <f>+#REF!</f>
        <v>#REF!</v>
      </c>
      <c r="AB33" s="307" t="e">
        <f t="shared" si="10"/>
        <v>#REF!</v>
      </c>
      <c r="AC33" s="307" t="e">
        <f>+#REF!+#REF!</f>
        <v>#REF!</v>
      </c>
      <c r="AD33" s="307" t="e">
        <f>+#REF!+#REF!</f>
        <v>#REF!</v>
      </c>
      <c r="AE33" s="307" t="e">
        <f>+#REF!+#REF!</f>
        <v>#REF!</v>
      </c>
      <c r="AF33" s="307" t="e">
        <f>+#REF!</f>
        <v>#REF!</v>
      </c>
      <c r="AG33" s="307" t="e">
        <f>+#REF!</f>
        <v>#REF!</v>
      </c>
      <c r="AH33" s="307" t="e">
        <f>+#REF!</f>
        <v>#REF!</v>
      </c>
      <c r="AI33" s="307" t="e">
        <f>+#REF!</f>
        <v>#REF!</v>
      </c>
      <c r="AJ33" s="307" t="e">
        <f>+#REF!</f>
        <v>#REF!</v>
      </c>
      <c r="AK33" s="307" t="e">
        <f>+#REF!</f>
        <v>#REF!</v>
      </c>
      <c r="AL33" s="307" t="e">
        <f>+#REF!</f>
        <v>#REF!</v>
      </c>
      <c r="AM33" s="307" t="e">
        <f>+#REF!</f>
        <v>#REF!</v>
      </c>
      <c r="AN33" s="307"/>
      <c r="AO33" s="265"/>
      <c r="AP33" s="259" t="e">
        <f t="shared" si="6"/>
        <v>#REF!</v>
      </c>
      <c r="AQ33" s="248" t="e">
        <f>+AP33-#REF!</f>
        <v>#REF!</v>
      </c>
    </row>
    <row r="34" spans="1:43" s="266" customFormat="1" ht="30.75" customHeight="1">
      <c r="A34" s="263">
        <v>9</v>
      </c>
      <c r="B34" s="264" t="s">
        <v>839</v>
      </c>
      <c r="C34" s="307" t="e">
        <f t="shared" si="7"/>
        <v>#REF!</v>
      </c>
      <c r="D34" s="307" t="e">
        <f>+#REF!+#REF!</f>
        <v>#REF!</v>
      </c>
      <c r="E34" s="307" t="e">
        <f>+#REF!+#REF!</f>
        <v>#REF!</v>
      </c>
      <c r="F34" s="307" t="e">
        <f t="shared" si="8"/>
        <v>#REF!</v>
      </c>
      <c r="G34" s="307" t="e">
        <f>+#REF!+#REF!</f>
        <v>#REF!</v>
      </c>
      <c r="H34" s="307" t="e">
        <f>+#REF!</f>
        <v>#REF!</v>
      </c>
      <c r="I34" s="307" t="e">
        <f>+#REF!</f>
        <v>#REF!</v>
      </c>
      <c r="J34" s="307" t="e">
        <f>+#REF!+#REF!</f>
        <v>#REF!</v>
      </c>
      <c r="K34" s="307" t="e">
        <f>+#REF!+#REF!</f>
        <v>#REF!</v>
      </c>
      <c r="L34" s="307" t="e">
        <f>+#REF!</f>
        <v>#REF!</v>
      </c>
      <c r="M34" s="307" t="e">
        <f>+#REF!+#REF!</f>
        <v>#REF!</v>
      </c>
      <c r="N34" s="307" t="e">
        <f>+#REF!</f>
        <v>#REF!</v>
      </c>
      <c r="O34" s="307" t="e">
        <f>+#REF!</f>
        <v>#REF!</v>
      </c>
      <c r="P34" s="307" t="e">
        <f>+#REF!</f>
        <v>#REF!</v>
      </c>
      <c r="Q34" s="307" t="e">
        <f>+#REF!</f>
        <v>#REF!</v>
      </c>
      <c r="R34" s="307" t="e">
        <f>+#REF!</f>
        <v>#REF!</v>
      </c>
      <c r="S34" s="307" t="e">
        <f>+#REF!</f>
        <v>#REF!</v>
      </c>
      <c r="T34" s="307" t="e">
        <f>+#REF!</f>
        <v>#REF!</v>
      </c>
      <c r="U34" s="307" t="e">
        <f>+#REF!</f>
        <v>#REF!</v>
      </c>
      <c r="V34" s="307" t="e">
        <f>+#REF!</f>
        <v>#REF!</v>
      </c>
      <c r="W34" s="307" t="e">
        <f t="shared" si="9"/>
        <v>#REF!</v>
      </c>
      <c r="X34" s="307" t="e">
        <f>+#REF!</f>
        <v>#REF!</v>
      </c>
      <c r="Y34" s="307" t="e">
        <f>+#REF!</f>
        <v>#REF!</v>
      </c>
      <c r="Z34" s="307" t="e">
        <f>+#REF!</f>
        <v>#REF!</v>
      </c>
      <c r="AA34" s="307" t="e">
        <f>+#REF!</f>
        <v>#REF!</v>
      </c>
      <c r="AB34" s="307" t="e">
        <f t="shared" si="10"/>
        <v>#REF!</v>
      </c>
      <c r="AC34" s="307" t="e">
        <f>+#REF!+#REF!</f>
        <v>#REF!</v>
      </c>
      <c r="AD34" s="307" t="e">
        <f>+#REF!+#REF!</f>
        <v>#REF!</v>
      </c>
      <c r="AE34" s="307" t="e">
        <f>+#REF!+#REF!</f>
        <v>#REF!</v>
      </c>
      <c r="AF34" s="307" t="e">
        <f>+#REF!</f>
        <v>#REF!</v>
      </c>
      <c r="AG34" s="307" t="e">
        <f>+#REF!</f>
        <v>#REF!</v>
      </c>
      <c r="AH34" s="307" t="e">
        <f>+#REF!</f>
        <v>#REF!</v>
      </c>
      <c r="AI34" s="307" t="e">
        <f>+#REF!</f>
        <v>#REF!</v>
      </c>
      <c r="AJ34" s="307" t="e">
        <f>+#REF!</f>
        <v>#REF!</v>
      </c>
      <c r="AK34" s="307" t="e">
        <f>+#REF!</f>
        <v>#REF!</v>
      </c>
      <c r="AL34" s="307" t="e">
        <f>+#REF!</f>
        <v>#REF!</v>
      </c>
      <c r="AM34" s="307" t="e">
        <f>+#REF!</f>
        <v>#REF!</v>
      </c>
      <c r="AN34" s="307"/>
      <c r="AO34" s="265"/>
      <c r="AP34" s="259" t="e">
        <f t="shared" si="6"/>
        <v>#REF!</v>
      </c>
      <c r="AQ34" s="248" t="e">
        <f>+AP34-#REF!</f>
        <v>#REF!</v>
      </c>
    </row>
    <row r="35" spans="1:43" s="266" customFormat="1" ht="30.75" customHeight="1">
      <c r="A35" s="263">
        <v>10</v>
      </c>
      <c r="B35" s="264" t="s">
        <v>846</v>
      </c>
      <c r="C35" s="307" t="e">
        <f t="shared" si="7"/>
        <v>#REF!</v>
      </c>
      <c r="D35" s="307" t="e">
        <f>+#REF!+#REF!</f>
        <v>#REF!</v>
      </c>
      <c r="E35" s="307" t="e">
        <f>+#REF!+#REF!</f>
        <v>#REF!</v>
      </c>
      <c r="F35" s="307" t="e">
        <f t="shared" si="8"/>
        <v>#REF!</v>
      </c>
      <c r="G35" s="307" t="e">
        <f>+#REF!+#REF!</f>
        <v>#REF!</v>
      </c>
      <c r="H35" s="307" t="e">
        <f>+#REF!</f>
        <v>#REF!</v>
      </c>
      <c r="I35" s="307" t="e">
        <f>+#REF!</f>
        <v>#REF!</v>
      </c>
      <c r="J35" s="307" t="e">
        <f>+#REF!+#REF!</f>
        <v>#REF!</v>
      </c>
      <c r="K35" s="307" t="e">
        <f>+#REF!+#REF!</f>
        <v>#REF!</v>
      </c>
      <c r="L35" s="307" t="e">
        <f>+#REF!</f>
        <v>#REF!</v>
      </c>
      <c r="M35" s="307" t="e">
        <f>+#REF!+#REF!</f>
        <v>#REF!</v>
      </c>
      <c r="N35" s="307" t="e">
        <f>+#REF!</f>
        <v>#REF!</v>
      </c>
      <c r="O35" s="307" t="e">
        <f>+#REF!</f>
        <v>#REF!</v>
      </c>
      <c r="P35" s="307" t="e">
        <f>+#REF!</f>
        <v>#REF!</v>
      </c>
      <c r="Q35" s="307" t="e">
        <f>+#REF!</f>
        <v>#REF!</v>
      </c>
      <c r="R35" s="307" t="e">
        <f>+#REF!</f>
        <v>#REF!</v>
      </c>
      <c r="S35" s="307" t="e">
        <f>+#REF!</f>
        <v>#REF!</v>
      </c>
      <c r="T35" s="307" t="e">
        <f>+#REF!</f>
        <v>#REF!</v>
      </c>
      <c r="U35" s="307" t="e">
        <f>+#REF!</f>
        <v>#REF!</v>
      </c>
      <c r="V35" s="307" t="e">
        <f>+#REF!</f>
        <v>#REF!</v>
      </c>
      <c r="W35" s="307" t="e">
        <f t="shared" si="9"/>
        <v>#REF!</v>
      </c>
      <c r="X35" s="307" t="e">
        <f>+#REF!</f>
        <v>#REF!</v>
      </c>
      <c r="Y35" s="307" t="e">
        <f>+#REF!</f>
        <v>#REF!</v>
      </c>
      <c r="Z35" s="307" t="e">
        <f>+#REF!</f>
        <v>#REF!</v>
      </c>
      <c r="AA35" s="307" t="e">
        <f>+#REF!</f>
        <v>#REF!</v>
      </c>
      <c r="AB35" s="307" t="e">
        <f t="shared" si="10"/>
        <v>#REF!</v>
      </c>
      <c r="AC35" s="307" t="e">
        <f>+#REF!+#REF!</f>
        <v>#REF!</v>
      </c>
      <c r="AD35" s="307" t="e">
        <f>+#REF!+#REF!</f>
        <v>#REF!</v>
      </c>
      <c r="AE35" s="307" t="e">
        <f>+#REF!+#REF!</f>
        <v>#REF!</v>
      </c>
      <c r="AF35" s="307" t="e">
        <f>+#REF!</f>
        <v>#REF!</v>
      </c>
      <c r="AG35" s="307" t="e">
        <f>+#REF!</f>
        <v>#REF!</v>
      </c>
      <c r="AH35" s="307" t="e">
        <f>+#REF!</f>
        <v>#REF!</v>
      </c>
      <c r="AI35" s="307" t="e">
        <f>+#REF!</f>
        <v>#REF!</v>
      </c>
      <c r="AJ35" s="307" t="e">
        <f>+#REF!</f>
        <v>#REF!</v>
      </c>
      <c r="AK35" s="307" t="e">
        <f>+#REF!</f>
        <v>#REF!</v>
      </c>
      <c r="AL35" s="307" t="e">
        <f>+#REF!</f>
        <v>#REF!</v>
      </c>
      <c r="AM35" s="307" t="e">
        <f>+#REF!</f>
        <v>#REF!</v>
      </c>
      <c r="AN35" s="307"/>
      <c r="AO35" s="265"/>
      <c r="AP35" s="259" t="e">
        <f t="shared" si="6"/>
        <v>#REF!</v>
      </c>
      <c r="AQ35" s="248" t="e">
        <f>+AP35-#REF!</f>
        <v>#REF!</v>
      </c>
    </row>
    <row r="36" spans="1:43" s="266" customFormat="1" ht="30.75" customHeight="1">
      <c r="A36" s="263">
        <v>11</v>
      </c>
      <c r="B36" s="264" t="s">
        <v>847</v>
      </c>
      <c r="C36" s="307" t="e">
        <f t="shared" si="7"/>
        <v>#REF!</v>
      </c>
      <c r="D36" s="307" t="e">
        <f>+#REF!+#REF!</f>
        <v>#REF!</v>
      </c>
      <c r="E36" s="307" t="e">
        <f>+#REF!+#REF!</f>
        <v>#REF!</v>
      </c>
      <c r="F36" s="307" t="e">
        <f t="shared" si="8"/>
        <v>#REF!</v>
      </c>
      <c r="G36" s="307" t="e">
        <f>+#REF!+#REF!</f>
        <v>#REF!</v>
      </c>
      <c r="H36" s="307" t="e">
        <f>+#REF!</f>
        <v>#REF!</v>
      </c>
      <c r="I36" s="307" t="e">
        <f>+#REF!</f>
        <v>#REF!</v>
      </c>
      <c r="J36" s="307" t="e">
        <f>+#REF!+#REF!</f>
        <v>#REF!</v>
      </c>
      <c r="K36" s="307" t="e">
        <f>+#REF!+#REF!</f>
        <v>#REF!</v>
      </c>
      <c r="L36" s="307" t="e">
        <f>+#REF!</f>
        <v>#REF!</v>
      </c>
      <c r="M36" s="307" t="e">
        <f>+#REF!+#REF!</f>
        <v>#REF!</v>
      </c>
      <c r="N36" s="307" t="e">
        <f>+#REF!</f>
        <v>#REF!</v>
      </c>
      <c r="O36" s="307" t="e">
        <f>+#REF!</f>
        <v>#REF!</v>
      </c>
      <c r="P36" s="307" t="e">
        <f>+#REF!</f>
        <v>#REF!</v>
      </c>
      <c r="Q36" s="307" t="e">
        <f>+#REF!</f>
        <v>#REF!</v>
      </c>
      <c r="R36" s="307" t="e">
        <f>+#REF!</f>
        <v>#REF!</v>
      </c>
      <c r="S36" s="307" t="e">
        <f>+#REF!</f>
        <v>#REF!</v>
      </c>
      <c r="T36" s="307" t="e">
        <f>+#REF!</f>
        <v>#REF!</v>
      </c>
      <c r="U36" s="307" t="e">
        <f>+#REF!</f>
        <v>#REF!</v>
      </c>
      <c r="V36" s="307" t="e">
        <f>+#REF!</f>
        <v>#REF!</v>
      </c>
      <c r="W36" s="307" t="e">
        <f t="shared" si="9"/>
        <v>#REF!</v>
      </c>
      <c r="X36" s="307" t="e">
        <f>+#REF!</f>
        <v>#REF!</v>
      </c>
      <c r="Y36" s="307" t="e">
        <f>+#REF!</f>
        <v>#REF!</v>
      </c>
      <c r="Z36" s="307" t="e">
        <f>+#REF!</f>
        <v>#REF!</v>
      </c>
      <c r="AA36" s="307" t="e">
        <f>+#REF!</f>
        <v>#REF!</v>
      </c>
      <c r="AB36" s="307" t="e">
        <f t="shared" si="10"/>
        <v>#REF!</v>
      </c>
      <c r="AC36" s="307" t="e">
        <f>+#REF!+#REF!</f>
        <v>#REF!</v>
      </c>
      <c r="AD36" s="307" t="e">
        <f>+#REF!+#REF!</f>
        <v>#REF!</v>
      </c>
      <c r="AE36" s="307" t="e">
        <f>+#REF!+#REF!</f>
        <v>#REF!</v>
      </c>
      <c r="AF36" s="307" t="e">
        <f>+#REF!</f>
        <v>#REF!</v>
      </c>
      <c r="AG36" s="307" t="e">
        <f>+#REF!</f>
        <v>#REF!</v>
      </c>
      <c r="AH36" s="307" t="e">
        <f>+#REF!</f>
        <v>#REF!</v>
      </c>
      <c r="AI36" s="307" t="e">
        <f>+#REF!</f>
        <v>#REF!</v>
      </c>
      <c r="AJ36" s="307" t="e">
        <f>+#REF!</f>
        <v>#REF!</v>
      </c>
      <c r="AK36" s="307" t="e">
        <f>+#REF!</f>
        <v>#REF!</v>
      </c>
      <c r="AL36" s="307" t="e">
        <f>+#REF!</f>
        <v>#REF!</v>
      </c>
      <c r="AM36" s="307" t="e">
        <f>+#REF!</f>
        <v>#REF!</v>
      </c>
      <c r="AN36" s="307"/>
      <c r="AO36" s="265"/>
      <c r="AP36" s="259" t="e">
        <f t="shared" si="6"/>
        <v>#REF!</v>
      </c>
      <c r="AQ36" s="248" t="e">
        <f>+AP36-#REF!</f>
        <v>#REF!</v>
      </c>
    </row>
    <row r="37" spans="1:43" s="266" customFormat="1" ht="30.75" customHeight="1">
      <c r="A37" s="263">
        <v>12</v>
      </c>
      <c r="B37" s="264" t="s">
        <v>848</v>
      </c>
      <c r="C37" s="307" t="e">
        <f t="shared" si="7"/>
        <v>#REF!</v>
      </c>
      <c r="D37" s="307" t="e">
        <f>+#REF!+#REF!</f>
        <v>#REF!</v>
      </c>
      <c r="E37" s="307" t="e">
        <f>+#REF!+#REF!</f>
        <v>#REF!</v>
      </c>
      <c r="F37" s="307" t="e">
        <f t="shared" si="8"/>
        <v>#REF!</v>
      </c>
      <c r="G37" s="307" t="e">
        <f>+#REF!+#REF!</f>
        <v>#REF!</v>
      </c>
      <c r="H37" s="307" t="e">
        <f>+#REF!</f>
        <v>#REF!</v>
      </c>
      <c r="I37" s="307" t="e">
        <f>+#REF!</f>
        <v>#REF!</v>
      </c>
      <c r="J37" s="307" t="e">
        <f>+#REF!+#REF!</f>
        <v>#REF!</v>
      </c>
      <c r="K37" s="307" t="e">
        <f>+#REF!+#REF!</f>
        <v>#REF!</v>
      </c>
      <c r="L37" s="307" t="e">
        <f>+#REF!</f>
        <v>#REF!</v>
      </c>
      <c r="M37" s="307" t="e">
        <f>+#REF!+#REF!</f>
        <v>#REF!</v>
      </c>
      <c r="N37" s="307" t="e">
        <f>+#REF!</f>
        <v>#REF!</v>
      </c>
      <c r="O37" s="307" t="e">
        <f>+#REF!</f>
        <v>#REF!</v>
      </c>
      <c r="P37" s="307" t="e">
        <f>+#REF!</f>
        <v>#REF!</v>
      </c>
      <c r="Q37" s="307" t="e">
        <f>+#REF!</f>
        <v>#REF!</v>
      </c>
      <c r="R37" s="307" t="e">
        <f>+#REF!</f>
        <v>#REF!</v>
      </c>
      <c r="S37" s="307" t="e">
        <f>+#REF!</f>
        <v>#REF!</v>
      </c>
      <c r="T37" s="307" t="e">
        <f>+#REF!</f>
        <v>#REF!</v>
      </c>
      <c r="U37" s="307" t="e">
        <f>+#REF!</f>
        <v>#REF!</v>
      </c>
      <c r="V37" s="307" t="e">
        <f>+#REF!</f>
        <v>#REF!</v>
      </c>
      <c r="W37" s="307" t="e">
        <f t="shared" si="9"/>
        <v>#REF!</v>
      </c>
      <c r="X37" s="307" t="e">
        <f>+#REF!</f>
        <v>#REF!</v>
      </c>
      <c r="Y37" s="307" t="e">
        <f>+#REF!</f>
        <v>#REF!</v>
      </c>
      <c r="Z37" s="307" t="e">
        <f>+#REF!</f>
        <v>#REF!</v>
      </c>
      <c r="AA37" s="307" t="e">
        <f>+#REF!</f>
        <v>#REF!</v>
      </c>
      <c r="AB37" s="307" t="e">
        <f t="shared" si="10"/>
        <v>#REF!</v>
      </c>
      <c r="AC37" s="307" t="e">
        <f>+#REF!+#REF!</f>
        <v>#REF!</v>
      </c>
      <c r="AD37" s="307" t="e">
        <f>+#REF!+#REF!</f>
        <v>#REF!</v>
      </c>
      <c r="AE37" s="307" t="e">
        <f>+#REF!+#REF!</f>
        <v>#REF!</v>
      </c>
      <c r="AF37" s="307" t="e">
        <f>+#REF!</f>
        <v>#REF!</v>
      </c>
      <c r="AG37" s="307" t="e">
        <f>+#REF!</f>
        <v>#REF!</v>
      </c>
      <c r="AH37" s="307" t="e">
        <f>+#REF!</f>
        <v>#REF!</v>
      </c>
      <c r="AI37" s="307" t="e">
        <f>+#REF!</f>
        <v>#REF!</v>
      </c>
      <c r="AJ37" s="307" t="e">
        <f>+#REF!</f>
        <v>#REF!</v>
      </c>
      <c r="AK37" s="307" t="e">
        <f>+#REF!</f>
        <v>#REF!</v>
      </c>
      <c r="AL37" s="307" t="e">
        <f>+#REF!</f>
        <v>#REF!</v>
      </c>
      <c r="AM37" s="307" t="e">
        <f>+#REF!</f>
        <v>#REF!</v>
      </c>
      <c r="AN37" s="307"/>
      <c r="AO37" s="265"/>
      <c r="AP37" s="259" t="e">
        <f t="shared" si="6"/>
        <v>#REF!</v>
      </c>
      <c r="AQ37" s="248" t="e">
        <f>+AP37-#REF!</f>
        <v>#REF!</v>
      </c>
    </row>
    <row r="38" spans="1:43" s="266" customFormat="1" ht="30.75" customHeight="1">
      <c r="A38" s="263">
        <v>13</v>
      </c>
      <c r="B38" s="264" t="s">
        <v>849</v>
      </c>
      <c r="C38" s="307" t="e">
        <f t="shared" si="7"/>
        <v>#REF!</v>
      </c>
      <c r="D38" s="307" t="e">
        <f>+#REF!+#REF!</f>
        <v>#REF!</v>
      </c>
      <c r="E38" s="307" t="e">
        <f>+#REF!+#REF!</f>
        <v>#REF!</v>
      </c>
      <c r="F38" s="307" t="e">
        <f t="shared" si="8"/>
        <v>#REF!</v>
      </c>
      <c r="G38" s="307" t="e">
        <f>+#REF!+#REF!</f>
        <v>#REF!</v>
      </c>
      <c r="H38" s="307" t="e">
        <f>+#REF!</f>
        <v>#REF!</v>
      </c>
      <c r="I38" s="307" t="e">
        <f>+#REF!</f>
        <v>#REF!</v>
      </c>
      <c r="J38" s="307" t="e">
        <f>+#REF!+#REF!</f>
        <v>#REF!</v>
      </c>
      <c r="K38" s="307" t="e">
        <f>+#REF!+#REF!</f>
        <v>#REF!</v>
      </c>
      <c r="L38" s="307" t="e">
        <f>+#REF!</f>
        <v>#REF!</v>
      </c>
      <c r="M38" s="307" t="e">
        <f>+#REF!+#REF!</f>
        <v>#REF!</v>
      </c>
      <c r="N38" s="307" t="e">
        <f>+#REF!</f>
        <v>#REF!</v>
      </c>
      <c r="O38" s="307" t="e">
        <f>+#REF!</f>
        <v>#REF!</v>
      </c>
      <c r="P38" s="307" t="e">
        <f>+#REF!</f>
        <v>#REF!</v>
      </c>
      <c r="Q38" s="307" t="e">
        <f>+#REF!</f>
        <v>#REF!</v>
      </c>
      <c r="R38" s="307" t="e">
        <f>+#REF!</f>
        <v>#REF!</v>
      </c>
      <c r="S38" s="307" t="e">
        <f>+#REF!</f>
        <v>#REF!</v>
      </c>
      <c r="T38" s="307" t="e">
        <f>+#REF!</f>
        <v>#REF!</v>
      </c>
      <c r="U38" s="307" t="e">
        <f>+#REF!</f>
        <v>#REF!</v>
      </c>
      <c r="V38" s="307" t="e">
        <f>+#REF!</f>
        <v>#REF!</v>
      </c>
      <c r="W38" s="307" t="e">
        <f t="shared" si="9"/>
        <v>#REF!</v>
      </c>
      <c r="X38" s="307" t="e">
        <f>+#REF!</f>
        <v>#REF!</v>
      </c>
      <c r="Y38" s="307" t="e">
        <f>+#REF!</f>
        <v>#REF!</v>
      </c>
      <c r="Z38" s="307" t="e">
        <f>+#REF!</f>
        <v>#REF!</v>
      </c>
      <c r="AA38" s="307" t="e">
        <f>+#REF!</f>
        <v>#REF!</v>
      </c>
      <c r="AB38" s="307" t="e">
        <f t="shared" si="10"/>
        <v>#REF!</v>
      </c>
      <c r="AC38" s="307" t="e">
        <f>+#REF!+#REF!</f>
        <v>#REF!</v>
      </c>
      <c r="AD38" s="307" t="e">
        <f>+#REF!+#REF!</f>
        <v>#REF!</v>
      </c>
      <c r="AE38" s="307" t="e">
        <f>+#REF!+#REF!</f>
        <v>#REF!</v>
      </c>
      <c r="AF38" s="307" t="e">
        <f>+#REF!</f>
        <v>#REF!</v>
      </c>
      <c r="AG38" s="307" t="e">
        <f>+#REF!</f>
        <v>#REF!</v>
      </c>
      <c r="AH38" s="307" t="e">
        <f>+#REF!</f>
        <v>#REF!</v>
      </c>
      <c r="AI38" s="307" t="e">
        <f>+#REF!</f>
        <v>#REF!</v>
      </c>
      <c r="AJ38" s="307" t="e">
        <f>+#REF!</f>
        <v>#REF!</v>
      </c>
      <c r="AK38" s="307" t="e">
        <f>+#REF!</f>
        <v>#REF!</v>
      </c>
      <c r="AL38" s="307" t="e">
        <f>+#REF!</f>
        <v>#REF!</v>
      </c>
      <c r="AM38" s="307" t="e">
        <f>+#REF!</f>
        <v>#REF!</v>
      </c>
      <c r="AN38" s="307"/>
      <c r="AO38" s="265"/>
      <c r="AP38" s="259" t="e">
        <f t="shared" si="6"/>
        <v>#REF!</v>
      </c>
      <c r="AQ38" s="248" t="e">
        <f>+AP38-#REF!</f>
        <v>#REF!</v>
      </c>
    </row>
    <row r="39" spans="1:43" s="266" customFormat="1" ht="30.75" customHeight="1">
      <c r="A39" s="263">
        <v>14</v>
      </c>
      <c r="B39" s="264" t="s">
        <v>850</v>
      </c>
      <c r="C39" s="307" t="e">
        <f t="shared" si="7"/>
        <v>#REF!</v>
      </c>
      <c r="D39" s="307" t="e">
        <f>+#REF!+#REF!</f>
        <v>#REF!</v>
      </c>
      <c r="E39" s="307" t="e">
        <f>+#REF!+#REF!</f>
        <v>#REF!</v>
      </c>
      <c r="F39" s="307" t="e">
        <f t="shared" si="8"/>
        <v>#REF!</v>
      </c>
      <c r="G39" s="307" t="e">
        <f>+#REF!+#REF!</f>
        <v>#REF!</v>
      </c>
      <c r="H39" s="307" t="e">
        <f>+#REF!</f>
        <v>#REF!</v>
      </c>
      <c r="I39" s="307" t="e">
        <f>+#REF!</f>
        <v>#REF!</v>
      </c>
      <c r="J39" s="307" t="e">
        <f>+#REF!+#REF!</f>
        <v>#REF!</v>
      </c>
      <c r="K39" s="307" t="e">
        <f>+#REF!+#REF!</f>
        <v>#REF!</v>
      </c>
      <c r="L39" s="307" t="e">
        <f>+#REF!</f>
        <v>#REF!</v>
      </c>
      <c r="M39" s="307" t="e">
        <f>+#REF!+#REF!</f>
        <v>#REF!</v>
      </c>
      <c r="N39" s="307" t="e">
        <f>+#REF!</f>
        <v>#REF!</v>
      </c>
      <c r="O39" s="307" t="e">
        <f>+#REF!</f>
        <v>#REF!</v>
      </c>
      <c r="P39" s="307" t="e">
        <f>+#REF!</f>
        <v>#REF!</v>
      </c>
      <c r="Q39" s="307" t="e">
        <f>+#REF!</f>
        <v>#REF!</v>
      </c>
      <c r="R39" s="307" t="e">
        <f>+#REF!</f>
        <v>#REF!</v>
      </c>
      <c r="S39" s="307" t="e">
        <f>+#REF!</f>
        <v>#REF!</v>
      </c>
      <c r="T39" s="307" t="e">
        <f>+#REF!</f>
        <v>#REF!</v>
      </c>
      <c r="U39" s="307" t="e">
        <f>+#REF!</f>
        <v>#REF!</v>
      </c>
      <c r="V39" s="307" t="e">
        <f>+#REF!</f>
        <v>#REF!</v>
      </c>
      <c r="W39" s="307" t="e">
        <f t="shared" si="9"/>
        <v>#REF!</v>
      </c>
      <c r="X39" s="307" t="e">
        <f>+#REF!</f>
        <v>#REF!</v>
      </c>
      <c r="Y39" s="307" t="e">
        <f>+#REF!</f>
        <v>#REF!</v>
      </c>
      <c r="Z39" s="307" t="e">
        <f>+#REF!</f>
        <v>#REF!</v>
      </c>
      <c r="AA39" s="307" t="e">
        <f>+#REF!</f>
        <v>#REF!</v>
      </c>
      <c r="AB39" s="307" t="e">
        <f t="shared" si="10"/>
        <v>#REF!</v>
      </c>
      <c r="AC39" s="307" t="e">
        <f>+#REF!+#REF!</f>
        <v>#REF!</v>
      </c>
      <c r="AD39" s="307" t="e">
        <f>+#REF!+#REF!</f>
        <v>#REF!</v>
      </c>
      <c r="AE39" s="307" t="e">
        <f>+#REF!+#REF!</f>
        <v>#REF!</v>
      </c>
      <c r="AF39" s="307" t="e">
        <f>+#REF!</f>
        <v>#REF!</v>
      </c>
      <c r="AG39" s="307" t="e">
        <f>+#REF!</f>
        <v>#REF!</v>
      </c>
      <c r="AH39" s="307" t="e">
        <f>+#REF!</f>
        <v>#REF!</v>
      </c>
      <c r="AI39" s="307" t="e">
        <f>+#REF!</f>
        <v>#REF!</v>
      </c>
      <c r="AJ39" s="307" t="e">
        <f>+#REF!</f>
        <v>#REF!</v>
      </c>
      <c r="AK39" s="307" t="e">
        <f>+#REF!</f>
        <v>#REF!</v>
      </c>
      <c r="AL39" s="307" t="e">
        <f>+#REF!</f>
        <v>#REF!</v>
      </c>
      <c r="AM39" s="307" t="e">
        <f>+#REF!</f>
        <v>#REF!</v>
      </c>
      <c r="AN39" s="307"/>
      <c r="AO39" s="265"/>
      <c r="AP39" s="259" t="e">
        <f t="shared" si="6"/>
        <v>#REF!</v>
      </c>
      <c r="AQ39" s="248" t="e">
        <f>+AP39-#REF!</f>
        <v>#REF!</v>
      </c>
    </row>
    <row r="40" spans="1:43" s="266" customFormat="1" ht="30.75" customHeight="1">
      <c r="A40" s="263">
        <v>15</v>
      </c>
      <c r="B40" s="264" t="s">
        <v>851</v>
      </c>
      <c r="C40" s="307" t="e">
        <f t="shared" si="7"/>
        <v>#REF!</v>
      </c>
      <c r="D40" s="307" t="e">
        <f>+#REF!+#REF!</f>
        <v>#REF!</v>
      </c>
      <c r="E40" s="307" t="e">
        <f>+#REF!+#REF!</f>
        <v>#REF!</v>
      </c>
      <c r="F40" s="307" t="e">
        <f t="shared" si="8"/>
        <v>#REF!</v>
      </c>
      <c r="G40" s="307" t="e">
        <f>+#REF!+#REF!</f>
        <v>#REF!</v>
      </c>
      <c r="H40" s="307" t="e">
        <f>+#REF!</f>
        <v>#REF!</v>
      </c>
      <c r="I40" s="307" t="e">
        <f>+#REF!</f>
        <v>#REF!</v>
      </c>
      <c r="J40" s="307" t="e">
        <f>+#REF!+#REF!</f>
        <v>#REF!</v>
      </c>
      <c r="K40" s="307" t="e">
        <f>+#REF!+#REF!</f>
        <v>#REF!</v>
      </c>
      <c r="L40" s="307" t="e">
        <f>+#REF!</f>
        <v>#REF!</v>
      </c>
      <c r="M40" s="307" t="e">
        <f>+#REF!+#REF!</f>
        <v>#REF!</v>
      </c>
      <c r="N40" s="307" t="e">
        <f>+#REF!</f>
        <v>#REF!</v>
      </c>
      <c r="O40" s="307" t="e">
        <f>+#REF!</f>
        <v>#REF!</v>
      </c>
      <c r="P40" s="307" t="e">
        <f>+#REF!</f>
        <v>#REF!</v>
      </c>
      <c r="Q40" s="307" t="e">
        <f>+#REF!</f>
        <v>#REF!</v>
      </c>
      <c r="R40" s="307" t="e">
        <f>+#REF!</f>
        <v>#REF!</v>
      </c>
      <c r="S40" s="307" t="e">
        <f>+#REF!</f>
        <v>#REF!</v>
      </c>
      <c r="T40" s="307" t="e">
        <f>+#REF!</f>
        <v>#REF!</v>
      </c>
      <c r="U40" s="307" t="e">
        <f>+#REF!</f>
        <v>#REF!</v>
      </c>
      <c r="V40" s="307" t="e">
        <f>+#REF!</f>
        <v>#REF!</v>
      </c>
      <c r="W40" s="307" t="e">
        <f t="shared" si="9"/>
        <v>#REF!</v>
      </c>
      <c r="X40" s="307" t="e">
        <f>+#REF!</f>
        <v>#REF!</v>
      </c>
      <c r="Y40" s="307" t="e">
        <f>+#REF!</f>
        <v>#REF!</v>
      </c>
      <c r="Z40" s="307" t="e">
        <f>+#REF!</f>
        <v>#REF!</v>
      </c>
      <c r="AA40" s="307" t="e">
        <f>+#REF!</f>
        <v>#REF!</v>
      </c>
      <c r="AB40" s="307" t="e">
        <f t="shared" si="10"/>
        <v>#REF!</v>
      </c>
      <c r="AC40" s="307" t="e">
        <f>+#REF!+#REF!</f>
        <v>#REF!</v>
      </c>
      <c r="AD40" s="307" t="e">
        <f>+#REF!+#REF!</f>
        <v>#REF!</v>
      </c>
      <c r="AE40" s="307" t="e">
        <f>+#REF!+#REF!</f>
        <v>#REF!</v>
      </c>
      <c r="AF40" s="307" t="e">
        <f>+#REF!</f>
        <v>#REF!</v>
      </c>
      <c r="AG40" s="307" t="e">
        <f>+#REF!</f>
        <v>#REF!</v>
      </c>
      <c r="AH40" s="307" t="e">
        <f>+#REF!</f>
        <v>#REF!</v>
      </c>
      <c r="AI40" s="307" t="e">
        <f>+#REF!</f>
        <v>#REF!</v>
      </c>
      <c r="AJ40" s="307" t="e">
        <f>+#REF!</f>
        <v>#REF!</v>
      </c>
      <c r="AK40" s="307" t="e">
        <f>+#REF!</f>
        <v>#REF!</v>
      </c>
      <c r="AL40" s="307" t="e">
        <f>+#REF!</f>
        <v>#REF!</v>
      </c>
      <c r="AM40" s="307" t="e">
        <f>+#REF!</f>
        <v>#REF!</v>
      </c>
      <c r="AN40" s="307"/>
      <c r="AO40" s="265"/>
      <c r="AP40" s="259" t="e">
        <f t="shared" si="6"/>
        <v>#REF!</v>
      </c>
      <c r="AQ40" s="248" t="e">
        <f>+AP40-#REF!</f>
        <v>#REF!</v>
      </c>
    </row>
    <row r="41" spans="1:43" s="266" customFormat="1" ht="30.75" customHeight="1">
      <c r="A41" s="263">
        <v>16</v>
      </c>
      <c r="B41" s="264" t="s">
        <v>852</v>
      </c>
      <c r="C41" s="307" t="e">
        <f t="shared" si="7"/>
        <v>#REF!</v>
      </c>
      <c r="D41" s="307" t="e">
        <f>+#REF!+#REF!</f>
        <v>#REF!</v>
      </c>
      <c r="E41" s="307" t="e">
        <f>+#REF!+#REF!</f>
        <v>#REF!</v>
      </c>
      <c r="F41" s="307" t="e">
        <f t="shared" si="8"/>
        <v>#REF!</v>
      </c>
      <c r="G41" s="307" t="e">
        <f>+#REF!+#REF!</f>
        <v>#REF!</v>
      </c>
      <c r="H41" s="307" t="e">
        <f>+#REF!</f>
        <v>#REF!</v>
      </c>
      <c r="I41" s="307" t="e">
        <f>+#REF!</f>
        <v>#REF!</v>
      </c>
      <c r="J41" s="307" t="e">
        <f>+#REF!+#REF!</f>
        <v>#REF!</v>
      </c>
      <c r="K41" s="307" t="e">
        <f>+#REF!+#REF!</f>
        <v>#REF!</v>
      </c>
      <c r="L41" s="307" t="e">
        <f>+#REF!</f>
        <v>#REF!</v>
      </c>
      <c r="M41" s="307" t="e">
        <f>+#REF!+#REF!</f>
        <v>#REF!</v>
      </c>
      <c r="N41" s="307" t="e">
        <f>+#REF!</f>
        <v>#REF!</v>
      </c>
      <c r="O41" s="307" t="e">
        <f>+#REF!</f>
        <v>#REF!</v>
      </c>
      <c r="P41" s="307" t="e">
        <f>+#REF!</f>
        <v>#REF!</v>
      </c>
      <c r="Q41" s="307" t="e">
        <f>+#REF!</f>
        <v>#REF!</v>
      </c>
      <c r="R41" s="307" t="e">
        <f>+#REF!</f>
        <v>#REF!</v>
      </c>
      <c r="S41" s="307" t="e">
        <f>+#REF!</f>
        <v>#REF!</v>
      </c>
      <c r="T41" s="307" t="e">
        <f>+#REF!</f>
        <v>#REF!</v>
      </c>
      <c r="U41" s="307" t="e">
        <f>+#REF!</f>
        <v>#REF!</v>
      </c>
      <c r="V41" s="307" t="e">
        <f>+#REF!</f>
        <v>#REF!</v>
      </c>
      <c r="W41" s="307" t="e">
        <f t="shared" si="9"/>
        <v>#REF!</v>
      </c>
      <c r="X41" s="307" t="e">
        <f>+#REF!</f>
        <v>#REF!</v>
      </c>
      <c r="Y41" s="307" t="e">
        <f>+#REF!</f>
        <v>#REF!</v>
      </c>
      <c r="Z41" s="307" t="e">
        <f>+#REF!</f>
        <v>#REF!</v>
      </c>
      <c r="AA41" s="307" t="e">
        <f>+#REF!</f>
        <v>#REF!</v>
      </c>
      <c r="AB41" s="307" t="e">
        <f t="shared" si="10"/>
        <v>#REF!</v>
      </c>
      <c r="AC41" s="307" t="e">
        <f>+#REF!+#REF!</f>
        <v>#REF!</v>
      </c>
      <c r="AD41" s="307" t="e">
        <f>+#REF!+#REF!</f>
        <v>#REF!</v>
      </c>
      <c r="AE41" s="307" t="e">
        <f>+#REF!+#REF!</f>
        <v>#REF!</v>
      </c>
      <c r="AF41" s="307" t="e">
        <f>+#REF!</f>
        <v>#REF!</v>
      </c>
      <c r="AG41" s="307" t="e">
        <f>+#REF!</f>
        <v>#REF!</v>
      </c>
      <c r="AH41" s="307" t="e">
        <f>+#REF!</f>
        <v>#REF!</v>
      </c>
      <c r="AI41" s="307" t="e">
        <f>+#REF!</f>
        <v>#REF!</v>
      </c>
      <c r="AJ41" s="307" t="e">
        <f>+#REF!</f>
        <v>#REF!</v>
      </c>
      <c r="AK41" s="307" t="e">
        <f>+#REF!</f>
        <v>#REF!</v>
      </c>
      <c r="AL41" s="307" t="e">
        <f>+#REF!</f>
        <v>#REF!</v>
      </c>
      <c r="AM41" s="307" t="e">
        <f>+#REF!</f>
        <v>#REF!</v>
      </c>
      <c r="AN41" s="307"/>
      <c r="AO41" s="265"/>
      <c r="AP41" s="259" t="e">
        <f t="shared" si="6"/>
        <v>#REF!</v>
      </c>
      <c r="AQ41" s="248" t="e">
        <f>+AP41-#REF!</f>
        <v>#REF!</v>
      </c>
    </row>
    <row r="42" spans="1:43" s="266" customFormat="1" ht="40.5" customHeight="1">
      <c r="A42" s="263">
        <v>17</v>
      </c>
      <c r="B42" s="264" t="s">
        <v>853</v>
      </c>
      <c r="C42" s="307" t="e">
        <f t="shared" si="7"/>
        <v>#REF!</v>
      </c>
      <c r="D42" s="307" t="e">
        <f>+#REF!+#REF!</f>
        <v>#REF!</v>
      </c>
      <c r="E42" s="307" t="e">
        <f>+#REF!+#REF!</f>
        <v>#REF!</v>
      </c>
      <c r="F42" s="307" t="e">
        <f t="shared" si="8"/>
        <v>#REF!</v>
      </c>
      <c r="G42" s="307" t="e">
        <f>+#REF!+#REF!</f>
        <v>#REF!</v>
      </c>
      <c r="H42" s="307" t="e">
        <f>+#REF!</f>
        <v>#REF!</v>
      </c>
      <c r="I42" s="307" t="e">
        <f>+#REF!</f>
        <v>#REF!</v>
      </c>
      <c r="J42" s="307" t="e">
        <f>+#REF!+#REF!</f>
        <v>#REF!</v>
      </c>
      <c r="K42" s="307" t="e">
        <f>+#REF!+#REF!</f>
        <v>#REF!</v>
      </c>
      <c r="L42" s="307" t="e">
        <f>+#REF!</f>
        <v>#REF!</v>
      </c>
      <c r="M42" s="307" t="e">
        <f>+#REF!+#REF!</f>
        <v>#REF!</v>
      </c>
      <c r="N42" s="307" t="e">
        <f>+#REF!</f>
        <v>#REF!</v>
      </c>
      <c r="O42" s="307" t="e">
        <f>+#REF!</f>
        <v>#REF!</v>
      </c>
      <c r="P42" s="307" t="e">
        <f>+#REF!</f>
        <v>#REF!</v>
      </c>
      <c r="Q42" s="307" t="e">
        <f>+#REF!</f>
        <v>#REF!</v>
      </c>
      <c r="R42" s="307" t="e">
        <f>+#REF!</f>
        <v>#REF!</v>
      </c>
      <c r="S42" s="307" t="e">
        <f>+#REF!</f>
        <v>#REF!</v>
      </c>
      <c r="T42" s="307" t="e">
        <f>+#REF!</f>
        <v>#REF!</v>
      </c>
      <c r="U42" s="307" t="e">
        <f>+#REF!</f>
        <v>#REF!</v>
      </c>
      <c r="V42" s="307" t="e">
        <f>+#REF!</f>
        <v>#REF!</v>
      </c>
      <c r="W42" s="307" t="e">
        <f t="shared" si="9"/>
        <v>#REF!</v>
      </c>
      <c r="X42" s="307" t="e">
        <f>+#REF!</f>
        <v>#REF!</v>
      </c>
      <c r="Y42" s="307" t="e">
        <f>+#REF!</f>
        <v>#REF!</v>
      </c>
      <c r="Z42" s="307" t="e">
        <f>+#REF!</f>
        <v>#REF!</v>
      </c>
      <c r="AA42" s="307" t="e">
        <f>+#REF!</f>
        <v>#REF!</v>
      </c>
      <c r="AB42" s="307" t="e">
        <f t="shared" si="10"/>
        <v>#REF!</v>
      </c>
      <c r="AC42" s="307" t="e">
        <f>+#REF!+#REF!</f>
        <v>#REF!</v>
      </c>
      <c r="AD42" s="307" t="e">
        <f>+#REF!+#REF!</f>
        <v>#REF!</v>
      </c>
      <c r="AE42" s="307" t="e">
        <f>+#REF!+#REF!</f>
        <v>#REF!</v>
      </c>
      <c r="AF42" s="307" t="e">
        <f>+#REF!</f>
        <v>#REF!</v>
      </c>
      <c r="AG42" s="307" t="e">
        <f>+#REF!</f>
        <v>#REF!</v>
      </c>
      <c r="AH42" s="307" t="e">
        <f>+#REF!</f>
        <v>#REF!</v>
      </c>
      <c r="AI42" s="307" t="e">
        <f>+#REF!</f>
        <v>#REF!</v>
      </c>
      <c r="AJ42" s="307" t="e">
        <f>+#REF!</f>
        <v>#REF!</v>
      </c>
      <c r="AK42" s="307" t="e">
        <f>+#REF!</f>
        <v>#REF!</v>
      </c>
      <c r="AL42" s="307" t="e">
        <f>+#REF!</f>
        <v>#REF!</v>
      </c>
      <c r="AM42" s="307" t="e">
        <f>+#REF!</f>
        <v>#REF!</v>
      </c>
      <c r="AN42" s="307"/>
      <c r="AO42" s="265"/>
      <c r="AP42" s="259" t="e">
        <f t="shared" si="6"/>
        <v>#REF!</v>
      </c>
      <c r="AQ42" s="248" t="e">
        <f>+AP42-#REF!</f>
        <v>#REF!</v>
      </c>
    </row>
    <row r="43" spans="1:43" s="266" customFormat="1" ht="30.75" customHeight="1">
      <c r="A43" s="263">
        <v>18</v>
      </c>
      <c r="B43" s="264" t="s">
        <v>854</v>
      </c>
      <c r="C43" s="307" t="e">
        <f t="shared" si="7"/>
        <v>#REF!</v>
      </c>
      <c r="D43" s="307" t="e">
        <f>+#REF!+#REF!</f>
        <v>#REF!</v>
      </c>
      <c r="E43" s="307" t="e">
        <f>+#REF!+#REF!</f>
        <v>#REF!</v>
      </c>
      <c r="F43" s="307" t="e">
        <f t="shared" si="8"/>
        <v>#REF!</v>
      </c>
      <c r="G43" s="307" t="e">
        <f>+#REF!+#REF!</f>
        <v>#REF!</v>
      </c>
      <c r="H43" s="307" t="e">
        <f>+#REF!</f>
        <v>#REF!</v>
      </c>
      <c r="I43" s="307" t="e">
        <f>+#REF!</f>
        <v>#REF!</v>
      </c>
      <c r="J43" s="307" t="e">
        <f>+#REF!+#REF!</f>
        <v>#REF!</v>
      </c>
      <c r="K43" s="307" t="e">
        <f>+#REF!+#REF!</f>
        <v>#REF!</v>
      </c>
      <c r="L43" s="307" t="e">
        <f>+#REF!</f>
        <v>#REF!</v>
      </c>
      <c r="M43" s="307" t="e">
        <f>+#REF!+#REF!</f>
        <v>#REF!</v>
      </c>
      <c r="N43" s="307" t="e">
        <f>+#REF!</f>
        <v>#REF!</v>
      </c>
      <c r="O43" s="307" t="e">
        <f>+#REF!</f>
        <v>#REF!</v>
      </c>
      <c r="P43" s="307" t="e">
        <f>+#REF!</f>
        <v>#REF!</v>
      </c>
      <c r="Q43" s="307" t="e">
        <f>+#REF!</f>
        <v>#REF!</v>
      </c>
      <c r="R43" s="307" t="e">
        <f>+#REF!</f>
        <v>#REF!</v>
      </c>
      <c r="S43" s="307" t="e">
        <f>+#REF!</f>
        <v>#REF!</v>
      </c>
      <c r="T43" s="307" t="e">
        <f>+#REF!</f>
        <v>#REF!</v>
      </c>
      <c r="U43" s="307" t="e">
        <f>+#REF!</f>
        <v>#REF!</v>
      </c>
      <c r="V43" s="307" t="e">
        <f>+#REF!</f>
        <v>#REF!</v>
      </c>
      <c r="W43" s="307" t="e">
        <f t="shared" si="9"/>
        <v>#REF!</v>
      </c>
      <c r="X43" s="307" t="e">
        <f>+#REF!</f>
        <v>#REF!</v>
      </c>
      <c r="Y43" s="307" t="e">
        <f>+#REF!</f>
        <v>#REF!</v>
      </c>
      <c r="Z43" s="307" t="e">
        <f>+#REF!</f>
        <v>#REF!</v>
      </c>
      <c r="AA43" s="307" t="e">
        <f>+#REF!</f>
        <v>#REF!</v>
      </c>
      <c r="AB43" s="307" t="e">
        <f t="shared" si="10"/>
        <v>#REF!</v>
      </c>
      <c r="AC43" s="307" t="e">
        <f>+#REF!+#REF!</f>
        <v>#REF!</v>
      </c>
      <c r="AD43" s="307" t="e">
        <f>+#REF!+#REF!</f>
        <v>#REF!</v>
      </c>
      <c r="AE43" s="307" t="e">
        <f>+#REF!+#REF!</f>
        <v>#REF!</v>
      </c>
      <c r="AF43" s="307" t="e">
        <f>+#REF!</f>
        <v>#REF!</v>
      </c>
      <c r="AG43" s="307" t="e">
        <f>+#REF!</f>
        <v>#REF!</v>
      </c>
      <c r="AH43" s="307" t="e">
        <f>+#REF!</f>
        <v>#REF!</v>
      </c>
      <c r="AI43" s="307" t="e">
        <f>+#REF!</f>
        <v>#REF!</v>
      </c>
      <c r="AJ43" s="307" t="e">
        <f>+#REF!</f>
        <v>#REF!</v>
      </c>
      <c r="AK43" s="307" t="e">
        <f>+#REF!</f>
        <v>#REF!</v>
      </c>
      <c r="AL43" s="307" t="e">
        <f>+#REF!</f>
        <v>#REF!</v>
      </c>
      <c r="AM43" s="307" t="e">
        <f>+#REF!</f>
        <v>#REF!</v>
      </c>
      <c r="AN43" s="307"/>
      <c r="AO43" s="265"/>
      <c r="AP43" s="259" t="e">
        <f t="shared" si="6"/>
        <v>#REF!</v>
      </c>
      <c r="AQ43" s="248" t="e">
        <f>+AP43-#REF!</f>
        <v>#REF!</v>
      </c>
    </row>
    <row r="44" spans="1:43" s="266" customFormat="1" ht="30.75" customHeight="1">
      <c r="A44" s="263">
        <v>19</v>
      </c>
      <c r="B44" s="264" t="s">
        <v>855</v>
      </c>
      <c r="C44" s="307" t="e">
        <f t="shared" si="7"/>
        <v>#REF!</v>
      </c>
      <c r="D44" s="307" t="e">
        <f>+#REF!+#REF!</f>
        <v>#REF!</v>
      </c>
      <c r="E44" s="307" t="e">
        <f>+#REF!+#REF!</f>
        <v>#REF!</v>
      </c>
      <c r="F44" s="307" t="e">
        <f t="shared" si="8"/>
        <v>#REF!</v>
      </c>
      <c r="G44" s="307" t="e">
        <f>+#REF!+#REF!</f>
        <v>#REF!</v>
      </c>
      <c r="H44" s="307" t="e">
        <f>+#REF!</f>
        <v>#REF!</v>
      </c>
      <c r="I44" s="307" t="e">
        <f>+#REF!</f>
        <v>#REF!</v>
      </c>
      <c r="J44" s="307" t="e">
        <f>+#REF!+#REF!</f>
        <v>#REF!</v>
      </c>
      <c r="K44" s="307" t="e">
        <f>+#REF!+#REF!</f>
        <v>#REF!</v>
      </c>
      <c r="L44" s="307" t="e">
        <f>+#REF!</f>
        <v>#REF!</v>
      </c>
      <c r="M44" s="307" t="e">
        <f>+#REF!+#REF!</f>
        <v>#REF!</v>
      </c>
      <c r="N44" s="307" t="e">
        <f>+#REF!</f>
        <v>#REF!</v>
      </c>
      <c r="O44" s="307" t="e">
        <f>+#REF!</f>
        <v>#REF!</v>
      </c>
      <c r="P44" s="307" t="e">
        <f>+#REF!</f>
        <v>#REF!</v>
      </c>
      <c r="Q44" s="307" t="e">
        <f>+#REF!</f>
        <v>#REF!</v>
      </c>
      <c r="R44" s="307" t="e">
        <f>+#REF!</f>
        <v>#REF!</v>
      </c>
      <c r="S44" s="307" t="e">
        <f>+#REF!</f>
        <v>#REF!</v>
      </c>
      <c r="T44" s="307" t="e">
        <f>+#REF!</f>
        <v>#REF!</v>
      </c>
      <c r="U44" s="307" t="e">
        <f>+#REF!</f>
        <v>#REF!</v>
      </c>
      <c r="V44" s="307" t="e">
        <f>+#REF!</f>
        <v>#REF!</v>
      </c>
      <c r="W44" s="307" t="e">
        <f t="shared" si="9"/>
        <v>#REF!</v>
      </c>
      <c r="X44" s="307" t="e">
        <f>+#REF!</f>
        <v>#REF!</v>
      </c>
      <c r="Y44" s="307" t="e">
        <f>+#REF!</f>
        <v>#REF!</v>
      </c>
      <c r="Z44" s="307" t="e">
        <f>+#REF!</f>
        <v>#REF!</v>
      </c>
      <c r="AA44" s="307" t="e">
        <f>+#REF!</f>
        <v>#REF!</v>
      </c>
      <c r="AB44" s="307" t="e">
        <f t="shared" si="10"/>
        <v>#REF!</v>
      </c>
      <c r="AC44" s="307" t="e">
        <f>+#REF!+#REF!</f>
        <v>#REF!</v>
      </c>
      <c r="AD44" s="307" t="e">
        <f>+#REF!+#REF!</f>
        <v>#REF!</v>
      </c>
      <c r="AE44" s="307" t="e">
        <f>+#REF!+#REF!</f>
        <v>#REF!</v>
      </c>
      <c r="AF44" s="307" t="e">
        <f>+#REF!</f>
        <v>#REF!</v>
      </c>
      <c r="AG44" s="307" t="e">
        <f>+#REF!</f>
        <v>#REF!</v>
      </c>
      <c r="AH44" s="307" t="e">
        <f>+#REF!</f>
        <v>#REF!</v>
      </c>
      <c r="AI44" s="307" t="e">
        <f>+#REF!</f>
        <v>#REF!</v>
      </c>
      <c r="AJ44" s="307" t="e">
        <f>+#REF!</f>
        <v>#REF!</v>
      </c>
      <c r="AK44" s="307" t="e">
        <f>+#REF!</f>
        <v>#REF!</v>
      </c>
      <c r="AL44" s="307" t="e">
        <f>+#REF!</f>
        <v>#REF!</v>
      </c>
      <c r="AM44" s="307" t="e">
        <f>+#REF!</f>
        <v>#REF!</v>
      </c>
      <c r="AN44" s="307"/>
      <c r="AO44" s="265"/>
      <c r="AP44" s="259" t="e">
        <f t="shared" si="6"/>
        <v>#REF!</v>
      </c>
      <c r="AQ44" s="248" t="e">
        <f>+AP44-#REF!</f>
        <v>#REF!</v>
      </c>
    </row>
    <row r="45" spans="1:43" s="266" customFormat="1" ht="30.75" customHeight="1">
      <c r="A45" s="263">
        <v>20</v>
      </c>
      <c r="B45" s="264" t="s">
        <v>856</v>
      </c>
      <c r="C45" s="307" t="e">
        <f t="shared" si="7"/>
        <v>#REF!</v>
      </c>
      <c r="D45" s="307" t="e">
        <f>+#REF!+#REF!</f>
        <v>#REF!</v>
      </c>
      <c r="E45" s="307" t="e">
        <f>+#REF!+#REF!</f>
        <v>#REF!</v>
      </c>
      <c r="F45" s="307" t="e">
        <f t="shared" si="8"/>
        <v>#REF!</v>
      </c>
      <c r="G45" s="307" t="e">
        <f>+#REF!+#REF!</f>
        <v>#REF!</v>
      </c>
      <c r="H45" s="307" t="e">
        <f>+#REF!</f>
        <v>#REF!</v>
      </c>
      <c r="I45" s="307" t="e">
        <f>+#REF!</f>
        <v>#REF!</v>
      </c>
      <c r="J45" s="307" t="e">
        <f>+#REF!+#REF!</f>
        <v>#REF!</v>
      </c>
      <c r="K45" s="307" t="e">
        <f>+#REF!+#REF!</f>
        <v>#REF!</v>
      </c>
      <c r="L45" s="307" t="e">
        <f>+#REF!</f>
        <v>#REF!</v>
      </c>
      <c r="M45" s="307" t="e">
        <f>+#REF!+#REF!</f>
        <v>#REF!</v>
      </c>
      <c r="N45" s="307" t="e">
        <f>+#REF!</f>
        <v>#REF!</v>
      </c>
      <c r="O45" s="307" t="e">
        <f>+#REF!</f>
        <v>#REF!</v>
      </c>
      <c r="P45" s="307" t="e">
        <f>+#REF!</f>
        <v>#REF!</v>
      </c>
      <c r="Q45" s="307" t="e">
        <f>+#REF!</f>
        <v>#REF!</v>
      </c>
      <c r="R45" s="307" t="e">
        <f>+#REF!</f>
        <v>#REF!</v>
      </c>
      <c r="S45" s="307" t="e">
        <f>+#REF!</f>
        <v>#REF!</v>
      </c>
      <c r="T45" s="307" t="e">
        <f>+#REF!</f>
        <v>#REF!</v>
      </c>
      <c r="U45" s="307" t="e">
        <f>+#REF!</f>
        <v>#REF!</v>
      </c>
      <c r="V45" s="307" t="e">
        <f>+#REF!</f>
        <v>#REF!</v>
      </c>
      <c r="W45" s="307" t="e">
        <f t="shared" si="9"/>
        <v>#REF!</v>
      </c>
      <c r="X45" s="307" t="e">
        <f>+#REF!</f>
        <v>#REF!</v>
      </c>
      <c r="Y45" s="307" t="e">
        <f>+#REF!</f>
        <v>#REF!</v>
      </c>
      <c r="Z45" s="307" t="e">
        <f>+#REF!</f>
        <v>#REF!</v>
      </c>
      <c r="AA45" s="307" t="e">
        <f>+#REF!</f>
        <v>#REF!</v>
      </c>
      <c r="AB45" s="307" t="e">
        <f t="shared" si="10"/>
        <v>#REF!</v>
      </c>
      <c r="AC45" s="307" t="e">
        <f>+#REF!+#REF!</f>
        <v>#REF!</v>
      </c>
      <c r="AD45" s="307" t="e">
        <f>+#REF!+#REF!</f>
        <v>#REF!</v>
      </c>
      <c r="AE45" s="307" t="e">
        <f>+#REF!+#REF!</f>
        <v>#REF!</v>
      </c>
      <c r="AF45" s="307" t="e">
        <f>+#REF!</f>
        <v>#REF!</v>
      </c>
      <c r="AG45" s="307" t="e">
        <f>+#REF!</f>
        <v>#REF!</v>
      </c>
      <c r="AH45" s="307" t="e">
        <f>+#REF!</f>
        <v>#REF!</v>
      </c>
      <c r="AI45" s="307" t="e">
        <f>+#REF!</f>
        <v>#REF!</v>
      </c>
      <c r="AJ45" s="307" t="e">
        <f>+#REF!</f>
        <v>#REF!</v>
      </c>
      <c r="AK45" s="307" t="e">
        <f>+#REF!</f>
        <v>#REF!</v>
      </c>
      <c r="AL45" s="307" t="e">
        <f>+#REF!</f>
        <v>#REF!</v>
      </c>
      <c r="AM45" s="307" t="e">
        <f>+#REF!</f>
        <v>#REF!</v>
      </c>
      <c r="AN45" s="307"/>
      <c r="AO45" s="265"/>
      <c r="AP45" s="259" t="e">
        <f t="shared" si="6"/>
        <v>#REF!</v>
      </c>
      <c r="AQ45" s="248" t="e">
        <f>+AP45-#REF!</f>
        <v>#REF!</v>
      </c>
    </row>
    <row r="46" spans="1:43" s="266" customFormat="1" ht="30.75" customHeight="1">
      <c r="A46" s="263">
        <v>21</v>
      </c>
      <c r="B46" s="264" t="s">
        <v>857</v>
      </c>
      <c r="C46" s="307" t="e">
        <f t="shared" si="7"/>
        <v>#REF!</v>
      </c>
      <c r="D46" s="307" t="e">
        <f>+#REF!+#REF!</f>
        <v>#REF!</v>
      </c>
      <c r="E46" s="307" t="e">
        <f>+#REF!+#REF!</f>
        <v>#REF!</v>
      </c>
      <c r="F46" s="307" t="e">
        <f t="shared" si="8"/>
        <v>#REF!</v>
      </c>
      <c r="G46" s="307" t="e">
        <f>+#REF!+#REF!</f>
        <v>#REF!</v>
      </c>
      <c r="H46" s="307" t="e">
        <f>+#REF!</f>
        <v>#REF!</v>
      </c>
      <c r="I46" s="307" t="e">
        <f>+#REF!</f>
        <v>#REF!</v>
      </c>
      <c r="J46" s="307" t="e">
        <f>+#REF!+#REF!</f>
        <v>#REF!</v>
      </c>
      <c r="K46" s="307" t="e">
        <f>+#REF!+#REF!</f>
        <v>#REF!</v>
      </c>
      <c r="L46" s="307" t="e">
        <f>+#REF!</f>
        <v>#REF!</v>
      </c>
      <c r="M46" s="307" t="e">
        <f>+#REF!+#REF!</f>
        <v>#REF!</v>
      </c>
      <c r="N46" s="307" t="e">
        <f>+#REF!</f>
        <v>#REF!</v>
      </c>
      <c r="O46" s="307" t="e">
        <f>+#REF!</f>
        <v>#REF!</v>
      </c>
      <c r="P46" s="307" t="e">
        <f>+#REF!</f>
        <v>#REF!</v>
      </c>
      <c r="Q46" s="307" t="e">
        <f>+#REF!</f>
        <v>#REF!</v>
      </c>
      <c r="R46" s="307" t="e">
        <f>+#REF!</f>
        <v>#REF!</v>
      </c>
      <c r="S46" s="307" t="e">
        <f>+#REF!</f>
        <v>#REF!</v>
      </c>
      <c r="T46" s="307" t="e">
        <f>+#REF!</f>
        <v>#REF!</v>
      </c>
      <c r="U46" s="307" t="e">
        <f>+#REF!</f>
        <v>#REF!</v>
      </c>
      <c r="V46" s="307" t="e">
        <f>+#REF!</f>
        <v>#REF!</v>
      </c>
      <c r="W46" s="307" t="e">
        <f t="shared" si="9"/>
        <v>#REF!</v>
      </c>
      <c r="X46" s="307" t="e">
        <f>+#REF!</f>
        <v>#REF!</v>
      </c>
      <c r="Y46" s="307" t="e">
        <f>+#REF!</f>
        <v>#REF!</v>
      </c>
      <c r="Z46" s="307" t="e">
        <f>+#REF!</f>
        <v>#REF!</v>
      </c>
      <c r="AA46" s="307" t="e">
        <f>+#REF!</f>
        <v>#REF!</v>
      </c>
      <c r="AB46" s="307" t="e">
        <f t="shared" si="10"/>
        <v>#REF!</v>
      </c>
      <c r="AC46" s="307" t="e">
        <f>+#REF!+#REF!</f>
        <v>#REF!</v>
      </c>
      <c r="AD46" s="307" t="e">
        <f>+#REF!+#REF!</f>
        <v>#REF!</v>
      </c>
      <c r="AE46" s="307" t="e">
        <f>+#REF!+#REF!</f>
        <v>#REF!</v>
      </c>
      <c r="AF46" s="307" t="e">
        <f>+#REF!</f>
        <v>#REF!</v>
      </c>
      <c r="AG46" s="307" t="e">
        <f>+#REF!</f>
        <v>#REF!</v>
      </c>
      <c r="AH46" s="307" t="e">
        <f>+#REF!</f>
        <v>#REF!</v>
      </c>
      <c r="AI46" s="307" t="e">
        <f>+#REF!</f>
        <v>#REF!</v>
      </c>
      <c r="AJ46" s="307" t="e">
        <f>+#REF!</f>
        <v>#REF!</v>
      </c>
      <c r="AK46" s="307" t="e">
        <f>+#REF!</f>
        <v>#REF!</v>
      </c>
      <c r="AL46" s="307" t="e">
        <f>+#REF!</f>
        <v>#REF!</v>
      </c>
      <c r="AM46" s="307" t="e">
        <f>+#REF!</f>
        <v>#REF!</v>
      </c>
      <c r="AN46" s="307"/>
      <c r="AO46" s="265"/>
      <c r="AP46" s="259" t="e">
        <f t="shared" si="6"/>
        <v>#REF!</v>
      </c>
      <c r="AQ46" s="248" t="e">
        <f>+AP46-#REF!</f>
        <v>#REF!</v>
      </c>
    </row>
    <row r="47" spans="1:43" s="266" customFormat="1" ht="30.75" customHeight="1">
      <c r="A47" s="263">
        <v>22</v>
      </c>
      <c r="B47" s="264" t="s">
        <v>858</v>
      </c>
      <c r="C47" s="307" t="e">
        <f t="shared" si="7"/>
        <v>#REF!</v>
      </c>
      <c r="D47" s="307" t="e">
        <f>+#REF!+#REF!</f>
        <v>#REF!</v>
      </c>
      <c r="E47" s="307" t="e">
        <f>+#REF!+#REF!</f>
        <v>#REF!</v>
      </c>
      <c r="F47" s="307" t="e">
        <f t="shared" si="8"/>
        <v>#REF!</v>
      </c>
      <c r="G47" s="307" t="e">
        <f>+#REF!+#REF!</f>
        <v>#REF!</v>
      </c>
      <c r="H47" s="307" t="e">
        <f>+#REF!</f>
        <v>#REF!</v>
      </c>
      <c r="I47" s="307" t="e">
        <f>+#REF!</f>
        <v>#REF!</v>
      </c>
      <c r="J47" s="307" t="e">
        <f>+#REF!+#REF!</f>
        <v>#REF!</v>
      </c>
      <c r="K47" s="307" t="e">
        <f>+#REF!+#REF!</f>
        <v>#REF!</v>
      </c>
      <c r="L47" s="307" t="e">
        <f>+#REF!</f>
        <v>#REF!</v>
      </c>
      <c r="M47" s="307" t="e">
        <f>+#REF!+#REF!</f>
        <v>#REF!</v>
      </c>
      <c r="N47" s="307" t="e">
        <f>+#REF!</f>
        <v>#REF!</v>
      </c>
      <c r="O47" s="307" t="e">
        <f>+#REF!</f>
        <v>#REF!</v>
      </c>
      <c r="P47" s="307" t="e">
        <f>+#REF!</f>
        <v>#REF!</v>
      </c>
      <c r="Q47" s="307" t="e">
        <f>+#REF!</f>
        <v>#REF!</v>
      </c>
      <c r="R47" s="307" t="e">
        <f>+#REF!</f>
        <v>#REF!</v>
      </c>
      <c r="S47" s="307" t="e">
        <f>+#REF!</f>
        <v>#REF!</v>
      </c>
      <c r="T47" s="307" t="e">
        <f>+#REF!</f>
        <v>#REF!</v>
      </c>
      <c r="U47" s="307" t="e">
        <f>+#REF!</f>
        <v>#REF!</v>
      </c>
      <c r="V47" s="307" t="e">
        <f>+#REF!</f>
        <v>#REF!</v>
      </c>
      <c r="W47" s="307" t="e">
        <f t="shared" si="9"/>
        <v>#REF!</v>
      </c>
      <c r="X47" s="307" t="e">
        <f>+#REF!</f>
        <v>#REF!</v>
      </c>
      <c r="Y47" s="307" t="e">
        <f>+#REF!</f>
        <v>#REF!</v>
      </c>
      <c r="Z47" s="307" t="e">
        <f>+#REF!</f>
        <v>#REF!</v>
      </c>
      <c r="AA47" s="307" t="e">
        <f>+#REF!</f>
        <v>#REF!</v>
      </c>
      <c r="AB47" s="307" t="e">
        <f t="shared" si="10"/>
        <v>#REF!</v>
      </c>
      <c r="AC47" s="307" t="e">
        <f>+#REF!+#REF!</f>
        <v>#REF!</v>
      </c>
      <c r="AD47" s="307" t="e">
        <f>+#REF!+#REF!</f>
        <v>#REF!</v>
      </c>
      <c r="AE47" s="307" t="e">
        <f>+#REF!+#REF!</f>
        <v>#REF!</v>
      </c>
      <c r="AF47" s="307" t="e">
        <f>+#REF!</f>
        <v>#REF!</v>
      </c>
      <c r="AG47" s="307" t="e">
        <f>+#REF!</f>
        <v>#REF!</v>
      </c>
      <c r="AH47" s="307" t="e">
        <f>+#REF!</f>
        <v>#REF!</v>
      </c>
      <c r="AI47" s="307" t="e">
        <f>+#REF!</f>
        <v>#REF!</v>
      </c>
      <c r="AJ47" s="307" t="e">
        <f>+#REF!</f>
        <v>#REF!</v>
      </c>
      <c r="AK47" s="307" t="e">
        <f>+#REF!</f>
        <v>#REF!</v>
      </c>
      <c r="AL47" s="307" t="e">
        <f>+#REF!</f>
        <v>#REF!</v>
      </c>
      <c r="AM47" s="307" t="e">
        <f>+#REF!</f>
        <v>#REF!</v>
      </c>
      <c r="AN47" s="307"/>
      <c r="AO47" s="265"/>
      <c r="AP47" s="259" t="e">
        <f t="shared" si="6"/>
        <v>#REF!</v>
      </c>
      <c r="AQ47" s="248" t="e">
        <f>+AP47-#REF!</f>
        <v>#REF!</v>
      </c>
    </row>
    <row r="48" spans="1:43" s="266" customFormat="1" ht="30.75" customHeight="1">
      <c r="A48" s="263">
        <v>23</v>
      </c>
      <c r="B48" s="264" t="s">
        <v>859</v>
      </c>
      <c r="C48" s="307" t="e">
        <f t="shared" si="7"/>
        <v>#REF!</v>
      </c>
      <c r="D48" s="307" t="e">
        <f>+#REF!+#REF!</f>
        <v>#REF!</v>
      </c>
      <c r="E48" s="307" t="e">
        <f>+#REF!+#REF!</f>
        <v>#REF!</v>
      </c>
      <c r="F48" s="307" t="e">
        <f t="shared" si="8"/>
        <v>#REF!</v>
      </c>
      <c r="G48" s="307" t="e">
        <f>+#REF!+#REF!</f>
        <v>#REF!</v>
      </c>
      <c r="H48" s="307" t="e">
        <f>+#REF!</f>
        <v>#REF!</v>
      </c>
      <c r="I48" s="307" t="e">
        <f>+#REF!</f>
        <v>#REF!</v>
      </c>
      <c r="J48" s="307" t="e">
        <f>+#REF!+#REF!</f>
        <v>#REF!</v>
      </c>
      <c r="K48" s="307" t="e">
        <f>+#REF!+#REF!</f>
        <v>#REF!</v>
      </c>
      <c r="L48" s="307" t="e">
        <f>+#REF!</f>
        <v>#REF!</v>
      </c>
      <c r="M48" s="307" t="e">
        <f>+#REF!+#REF!</f>
        <v>#REF!</v>
      </c>
      <c r="N48" s="307" t="e">
        <f>+#REF!</f>
        <v>#REF!</v>
      </c>
      <c r="O48" s="307" t="e">
        <f>+#REF!</f>
        <v>#REF!</v>
      </c>
      <c r="P48" s="307" t="e">
        <f>+#REF!</f>
        <v>#REF!</v>
      </c>
      <c r="Q48" s="307" t="e">
        <f>+#REF!</f>
        <v>#REF!</v>
      </c>
      <c r="R48" s="307" t="e">
        <f>+#REF!</f>
        <v>#REF!</v>
      </c>
      <c r="S48" s="307" t="e">
        <f>+#REF!</f>
        <v>#REF!</v>
      </c>
      <c r="T48" s="307" t="e">
        <f>+#REF!</f>
        <v>#REF!</v>
      </c>
      <c r="U48" s="307" t="e">
        <f>+#REF!</f>
        <v>#REF!</v>
      </c>
      <c r="V48" s="307" t="e">
        <f>+#REF!</f>
        <v>#REF!</v>
      </c>
      <c r="W48" s="307" t="e">
        <f t="shared" si="9"/>
        <v>#REF!</v>
      </c>
      <c r="X48" s="307" t="e">
        <f>+#REF!</f>
        <v>#REF!</v>
      </c>
      <c r="Y48" s="307" t="e">
        <f>+#REF!</f>
        <v>#REF!</v>
      </c>
      <c r="Z48" s="307" t="e">
        <f>+#REF!</f>
        <v>#REF!</v>
      </c>
      <c r="AA48" s="307" t="e">
        <f>+#REF!</f>
        <v>#REF!</v>
      </c>
      <c r="AB48" s="307" t="e">
        <f t="shared" si="10"/>
        <v>#REF!</v>
      </c>
      <c r="AC48" s="307" t="e">
        <f>+#REF!+#REF!</f>
        <v>#REF!</v>
      </c>
      <c r="AD48" s="307" t="e">
        <f>+#REF!+#REF!</f>
        <v>#REF!</v>
      </c>
      <c r="AE48" s="307" t="e">
        <f>+#REF!+#REF!</f>
        <v>#REF!</v>
      </c>
      <c r="AF48" s="307" t="e">
        <f>+#REF!</f>
        <v>#REF!</v>
      </c>
      <c r="AG48" s="307" t="e">
        <f>+#REF!</f>
        <v>#REF!</v>
      </c>
      <c r="AH48" s="307" t="e">
        <f>+#REF!</f>
        <v>#REF!</v>
      </c>
      <c r="AI48" s="307" t="e">
        <f>+#REF!</f>
        <v>#REF!</v>
      </c>
      <c r="AJ48" s="307" t="e">
        <f>+#REF!</f>
        <v>#REF!</v>
      </c>
      <c r="AK48" s="307" t="e">
        <f>+#REF!</f>
        <v>#REF!</v>
      </c>
      <c r="AL48" s="307" t="e">
        <f>+#REF!</f>
        <v>#REF!</v>
      </c>
      <c r="AM48" s="307" t="e">
        <f>+#REF!</f>
        <v>#REF!</v>
      </c>
      <c r="AN48" s="307"/>
      <c r="AO48" s="265"/>
      <c r="AP48" s="259" t="e">
        <f t="shared" si="6"/>
        <v>#REF!</v>
      </c>
      <c r="AQ48" s="248" t="e">
        <f>+AP48-#REF!</f>
        <v>#REF!</v>
      </c>
    </row>
    <row r="49" spans="1:43" s="266" customFormat="1" ht="30.75" customHeight="1">
      <c r="A49" s="263">
        <v>24</v>
      </c>
      <c r="B49" s="264" t="s">
        <v>860</v>
      </c>
      <c r="C49" s="307" t="e">
        <f t="shared" si="7"/>
        <v>#REF!</v>
      </c>
      <c r="D49" s="307" t="e">
        <f>+#REF!+#REF!</f>
        <v>#REF!</v>
      </c>
      <c r="E49" s="307" t="e">
        <f>+#REF!+#REF!</f>
        <v>#REF!</v>
      </c>
      <c r="F49" s="307" t="e">
        <f t="shared" si="8"/>
        <v>#REF!</v>
      </c>
      <c r="G49" s="307" t="e">
        <f>+#REF!+#REF!</f>
        <v>#REF!</v>
      </c>
      <c r="H49" s="307" t="e">
        <f>+#REF!</f>
        <v>#REF!</v>
      </c>
      <c r="I49" s="307" t="e">
        <f>+#REF!</f>
        <v>#REF!</v>
      </c>
      <c r="J49" s="307" t="e">
        <f>+#REF!+#REF!</f>
        <v>#REF!</v>
      </c>
      <c r="K49" s="307" t="e">
        <f>+#REF!+#REF!</f>
        <v>#REF!</v>
      </c>
      <c r="L49" s="307" t="e">
        <f>+#REF!</f>
        <v>#REF!</v>
      </c>
      <c r="M49" s="307" t="e">
        <f>+#REF!+#REF!</f>
        <v>#REF!</v>
      </c>
      <c r="N49" s="307" t="e">
        <f>+#REF!</f>
        <v>#REF!</v>
      </c>
      <c r="O49" s="307" t="e">
        <f>+#REF!</f>
        <v>#REF!</v>
      </c>
      <c r="P49" s="307" t="e">
        <f>+#REF!</f>
        <v>#REF!</v>
      </c>
      <c r="Q49" s="307" t="e">
        <f>+#REF!</f>
        <v>#REF!</v>
      </c>
      <c r="R49" s="307" t="e">
        <f>+#REF!</f>
        <v>#REF!</v>
      </c>
      <c r="S49" s="307" t="e">
        <f>+#REF!</f>
        <v>#REF!</v>
      </c>
      <c r="T49" s="307" t="e">
        <f>+#REF!</f>
        <v>#REF!</v>
      </c>
      <c r="U49" s="307" t="e">
        <f>+#REF!</f>
        <v>#REF!</v>
      </c>
      <c r="V49" s="307" t="e">
        <f>+#REF!</f>
        <v>#REF!</v>
      </c>
      <c r="W49" s="307" t="e">
        <f t="shared" si="9"/>
        <v>#REF!</v>
      </c>
      <c r="X49" s="307" t="e">
        <f>+#REF!</f>
        <v>#REF!</v>
      </c>
      <c r="Y49" s="307" t="e">
        <f>+#REF!</f>
        <v>#REF!</v>
      </c>
      <c r="Z49" s="307" t="e">
        <f>+#REF!</f>
        <v>#REF!</v>
      </c>
      <c r="AA49" s="307" t="e">
        <f>+#REF!</f>
        <v>#REF!</v>
      </c>
      <c r="AB49" s="307" t="e">
        <f t="shared" si="10"/>
        <v>#REF!</v>
      </c>
      <c r="AC49" s="307" t="e">
        <f>+#REF!+#REF!</f>
        <v>#REF!</v>
      </c>
      <c r="AD49" s="307" t="e">
        <f>+#REF!+#REF!</f>
        <v>#REF!</v>
      </c>
      <c r="AE49" s="307" t="e">
        <f>+#REF!+#REF!</f>
        <v>#REF!</v>
      </c>
      <c r="AF49" s="307" t="e">
        <f>+#REF!</f>
        <v>#REF!</v>
      </c>
      <c r="AG49" s="307" t="e">
        <f>+#REF!</f>
        <v>#REF!</v>
      </c>
      <c r="AH49" s="307" t="e">
        <f>+#REF!</f>
        <v>#REF!</v>
      </c>
      <c r="AI49" s="307" t="e">
        <f>+#REF!</f>
        <v>#REF!</v>
      </c>
      <c r="AJ49" s="307" t="e">
        <f>+#REF!</f>
        <v>#REF!</v>
      </c>
      <c r="AK49" s="307" t="e">
        <f>+#REF!</f>
        <v>#REF!</v>
      </c>
      <c r="AL49" s="307" t="e">
        <f>+#REF!</f>
        <v>#REF!</v>
      </c>
      <c r="AM49" s="307" t="e">
        <f>+#REF!</f>
        <v>#REF!</v>
      </c>
      <c r="AN49" s="307"/>
      <c r="AO49" s="265"/>
      <c r="AP49" s="259" t="e">
        <f t="shared" si="6"/>
        <v>#REF!</v>
      </c>
      <c r="AQ49" s="248" t="e">
        <f>+AP49-#REF!</f>
        <v>#REF!</v>
      </c>
    </row>
    <row r="50" spans="1:43" s="266" customFormat="1" ht="30.75" customHeight="1">
      <c r="A50" s="263">
        <v>25</v>
      </c>
      <c r="B50" s="264" t="s">
        <v>861</v>
      </c>
      <c r="C50" s="307" t="e">
        <f t="shared" si="7"/>
        <v>#REF!</v>
      </c>
      <c r="D50" s="307" t="e">
        <f>+#REF!+#REF!</f>
        <v>#REF!</v>
      </c>
      <c r="E50" s="307" t="e">
        <f>+#REF!+#REF!</f>
        <v>#REF!</v>
      </c>
      <c r="F50" s="307" t="e">
        <f t="shared" si="8"/>
        <v>#REF!</v>
      </c>
      <c r="G50" s="307" t="e">
        <f>+#REF!+#REF!</f>
        <v>#REF!</v>
      </c>
      <c r="H50" s="307" t="e">
        <f>+#REF!</f>
        <v>#REF!</v>
      </c>
      <c r="I50" s="307" t="e">
        <f>+#REF!</f>
        <v>#REF!</v>
      </c>
      <c r="J50" s="307" t="e">
        <f>+#REF!+#REF!</f>
        <v>#REF!</v>
      </c>
      <c r="K50" s="307" t="e">
        <f>+#REF!+#REF!</f>
        <v>#REF!</v>
      </c>
      <c r="L50" s="307" t="e">
        <f>+#REF!</f>
        <v>#REF!</v>
      </c>
      <c r="M50" s="307" t="e">
        <f>+#REF!+#REF!</f>
        <v>#REF!</v>
      </c>
      <c r="N50" s="307" t="e">
        <f>+#REF!</f>
        <v>#REF!</v>
      </c>
      <c r="O50" s="307" t="e">
        <f>+#REF!</f>
        <v>#REF!</v>
      </c>
      <c r="P50" s="307" t="e">
        <f>+#REF!</f>
        <v>#REF!</v>
      </c>
      <c r="Q50" s="307" t="e">
        <f>+#REF!</f>
        <v>#REF!</v>
      </c>
      <c r="R50" s="307" t="e">
        <f>+#REF!</f>
        <v>#REF!</v>
      </c>
      <c r="S50" s="307" t="e">
        <f>+#REF!</f>
        <v>#REF!</v>
      </c>
      <c r="T50" s="307" t="e">
        <f>+#REF!</f>
        <v>#REF!</v>
      </c>
      <c r="U50" s="307" t="e">
        <f>+#REF!</f>
        <v>#REF!</v>
      </c>
      <c r="V50" s="307" t="e">
        <f>+#REF!</f>
        <v>#REF!</v>
      </c>
      <c r="W50" s="307" t="e">
        <f t="shared" si="9"/>
        <v>#REF!</v>
      </c>
      <c r="X50" s="307" t="e">
        <f>+#REF!</f>
        <v>#REF!</v>
      </c>
      <c r="Y50" s="307" t="e">
        <f>+#REF!</f>
        <v>#REF!</v>
      </c>
      <c r="Z50" s="307" t="e">
        <f>+#REF!</f>
        <v>#REF!</v>
      </c>
      <c r="AA50" s="307" t="e">
        <f>+#REF!</f>
        <v>#REF!</v>
      </c>
      <c r="AB50" s="307" t="e">
        <f t="shared" si="10"/>
        <v>#REF!</v>
      </c>
      <c r="AC50" s="307" t="e">
        <f>+#REF!+#REF!</f>
        <v>#REF!</v>
      </c>
      <c r="AD50" s="307" t="e">
        <f>+#REF!+#REF!</f>
        <v>#REF!</v>
      </c>
      <c r="AE50" s="307" t="e">
        <f>+#REF!+#REF!</f>
        <v>#REF!</v>
      </c>
      <c r="AF50" s="307" t="e">
        <f>+#REF!</f>
        <v>#REF!</v>
      </c>
      <c r="AG50" s="307" t="e">
        <f>+#REF!</f>
        <v>#REF!</v>
      </c>
      <c r="AH50" s="307" t="e">
        <f>+#REF!</f>
        <v>#REF!</v>
      </c>
      <c r="AI50" s="307" t="e">
        <f>+#REF!</f>
        <v>#REF!</v>
      </c>
      <c r="AJ50" s="307" t="e">
        <f>+#REF!</f>
        <v>#REF!</v>
      </c>
      <c r="AK50" s="307" t="e">
        <f>+#REF!</f>
        <v>#REF!</v>
      </c>
      <c r="AL50" s="307" t="e">
        <f>+#REF!</f>
        <v>#REF!</v>
      </c>
      <c r="AM50" s="307" t="e">
        <f>+#REF!</f>
        <v>#REF!</v>
      </c>
      <c r="AN50" s="307"/>
      <c r="AO50" s="265"/>
      <c r="AP50" s="259" t="e">
        <f t="shared" si="6"/>
        <v>#REF!</v>
      </c>
      <c r="AQ50" s="248" t="e">
        <f>+AP50-#REF!</f>
        <v>#REF!</v>
      </c>
    </row>
    <row r="51" spans="1:43" s="266" customFormat="1" ht="30.75" customHeight="1">
      <c r="A51" s="263">
        <v>26</v>
      </c>
      <c r="B51" s="264" t="s">
        <v>862</v>
      </c>
      <c r="C51" s="307" t="e">
        <f t="shared" si="7"/>
        <v>#REF!</v>
      </c>
      <c r="D51" s="307" t="e">
        <f>+#REF!+#REF!</f>
        <v>#REF!</v>
      </c>
      <c r="E51" s="307" t="e">
        <f>+#REF!+#REF!</f>
        <v>#REF!</v>
      </c>
      <c r="F51" s="307" t="e">
        <f t="shared" si="8"/>
        <v>#REF!</v>
      </c>
      <c r="G51" s="307" t="e">
        <f>+#REF!+#REF!</f>
        <v>#REF!</v>
      </c>
      <c r="H51" s="307" t="e">
        <f>+#REF!</f>
        <v>#REF!</v>
      </c>
      <c r="I51" s="307" t="e">
        <f>+#REF!</f>
        <v>#REF!</v>
      </c>
      <c r="J51" s="307" t="e">
        <f>+#REF!+#REF!</f>
        <v>#REF!</v>
      </c>
      <c r="K51" s="307" t="e">
        <f>+#REF!+#REF!</f>
        <v>#REF!</v>
      </c>
      <c r="L51" s="307" t="e">
        <f>+#REF!</f>
        <v>#REF!</v>
      </c>
      <c r="M51" s="307" t="e">
        <f>+#REF!+#REF!</f>
        <v>#REF!</v>
      </c>
      <c r="N51" s="307" t="e">
        <f>+#REF!</f>
        <v>#REF!</v>
      </c>
      <c r="O51" s="307" t="e">
        <f>+#REF!</f>
        <v>#REF!</v>
      </c>
      <c r="P51" s="307" t="e">
        <f>+#REF!</f>
        <v>#REF!</v>
      </c>
      <c r="Q51" s="307" t="e">
        <f>+#REF!</f>
        <v>#REF!</v>
      </c>
      <c r="R51" s="307" t="e">
        <f>+#REF!</f>
        <v>#REF!</v>
      </c>
      <c r="S51" s="307" t="e">
        <f>+#REF!</f>
        <v>#REF!</v>
      </c>
      <c r="T51" s="307" t="e">
        <f>+#REF!</f>
        <v>#REF!</v>
      </c>
      <c r="U51" s="307" t="e">
        <f>+#REF!</f>
        <v>#REF!</v>
      </c>
      <c r="V51" s="307" t="e">
        <f>+#REF!</f>
        <v>#REF!</v>
      </c>
      <c r="W51" s="307" t="e">
        <f t="shared" si="9"/>
        <v>#REF!</v>
      </c>
      <c r="X51" s="307" t="e">
        <f>+#REF!</f>
        <v>#REF!</v>
      </c>
      <c r="Y51" s="307" t="e">
        <f>+#REF!</f>
        <v>#REF!</v>
      </c>
      <c r="Z51" s="307" t="e">
        <f>+#REF!</f>
        <v>#REF!</v>
      </c>
      <c r="AA51" s="307" t="e">
        <f>+#REF!</f>
        <v>#REF!</v>
      </c>
      <c r="AB51" s="307" t="e">
        <f t="shared" si="10"/>
        <v>#REF!</v>
      </c>
      <c r="AC51" s="307" t="e">
        <f>+#REF!+#REF!</f>
        <v>#REF!</v>
      </c>
      <c r="AD51" s="307" t="e">
        <f>+#REF!+#REF!</f>
        <v>#REF!</v>
      </c>
      <c r="AE51" s="307" t="e">
        <f>+#REF!+#REF!</f>
        <v>#REF!</v>
      </c>
      <c r="AF51" s="307" t="e">
        <f>+#REF!</f>
        <v>#REF!</v>
      </c>
      <c r="AG51" s="307" t="e">
        <f>+#REF!</f>
        <v>#REF!</v>
      </c>
      <c r="AH51" s="307" t="e">
        <f>+#REF!</f>
        <v>#REF!</v>
      </c>
      <c r="AI51" s="307" t="e">
        <f>+#REF!</f>
        <v>#REF!</v>
      </c>
      <c r="AJ51" s="307" t="e">
        <f>+#REF!</f>
        <v>#REF!</v>
      </c>
      <c r="AK51" s="307" t="e">
        <f>+#REF!</f>
        <v>#REF!</v>
      </c>
      <c r="AL51" s="307" t="e">
        <f>+#REF!</f>
        <v>#REF!</v>
      </c>
      <c r="AM51" s="307" t="e">
        <f>+#REF!</f>
        <v>#REF!</v>
      </c>
      <c r="AN51" s="307"/>
      <c r="AO51" s="265"/>
      <c r="AP51" s="259" t="e">
        <f t="shared" si="6"/>
        <v>#REF!</v>
      </c>
      <c r="AQ51" s="248" t="e">
        <f>+AP51-#REF!</f>
        <v>#REF!</v>
      </c>
    </row>
    <row r="52" spans="1:43" s="266" customFormat="1" ht="30.75" customHeight="1">
      <c r="A52" s="263">
        <v>27</v>
      </c>
      <c r="B52" s="264" t="s">
        <v>863</v>
      </c>
      <c r="C52" s="307" t="e">
        <f t="shared" si="7"/>
        <v>#REF!</v>
      </c>
      <c r="D52" s="307" t="e">
        <f>+#REF!+#REF!</f>
        <v>#REF!</v>
      </c>
      <c r="E52" s="307" t="e">
        <f>+#REF!+#REF!</f>
        <v>#REF!</v>
      </c>
      <c r="F52" s="307" t="e">
        <f t="shared" si="8"/>
        <v>#REF!</v>
      </c>
      <c r="G52" s="307" t="e">
        <f>+#REF!+#REF!</f>
        <v>#REF!</v>
      </c>
      <c r="H52" s="307" t="e">
        <f>+#REF!</f>
        <v>#REF!</v>
      </c>
      <c r="I52" s="307" t="e">
        <f>+#REF!</f>
        <v>#REF!</v>
      </c>
      <c r="J52" s="307" t="e">
        <f>+#REF!+#REF!</f>
        <v>#REF!</v>
      </c>
      <c r="K52" s="307" t="e">
        <f>+#REF!+#REF!</f>
        <v>#REF!</v>
      </c>
      <c r="L52" s="307" t="e">
        <f>+#REF!</f>
        <v>#REF!</v>
      </c>
      <c r="M52" s="307" t="e">
        <f>+#REF!+#REF!</f>
        <v>#REF!</v>
      </c>
      <c r="N52" s="307" t="e">
        <f>+#REF!</f>
        <v>#REF!</v>
      </c>
      <c r="O52" s="307" t="e">
        <f>+#REF!</f>
        <v>#REF!</v>
      </c>
      <c r="P52" s="307" t="e">
        <f>+#REF!</f>
        <v>#REF!</v>
      </c>
      <c r="Q52" s="307" t="e">
        <f>+#REF!</f>
        <v>#REF!</v>
      </c>
      <c r="R52" s="307" t="e">
        <f>+#REF!</f>
        <v>#REF!</v>
      </c>
      <c r="S52" s="307" t="e">
        <f>+#REF!</f>
        <v>#REF!</v>
      </c>
      <c r="T52" s="307" t="e">
        <f>+#REF!</f>
        <v>#REF!</v>
      </c>
      <c r="U52" s="307" t="e">
        <f>+#REF!</f>
        <v>#REF!</v>
      </c>
      <c r="V52" s="307" t="e">
        <f>+#REF!</f>
        <v>#REF!</v>
      </c>
      <c r="W52" s="307" t="e">
        <f t="shared" si="9"/>
        <v>#REF!</v>
      </c>
      <c r="X52" s="307" t="e">
        <f>+#REF!</f>
        <v>#REF!</v>
      </c>
      <c r="Y52" s="307" t="e">
        <f>+#REF!</f>
        <v>#REF!</v>
      </c>
      <c r="Z52" s="307" t="e">
        <f>+#REF!</f>
        <v>#REF!</v>
      </c>
      <c r="AA52" s="307" t="e">
        <f>+#REF!</f>
        <v>#REF!</v>
      </c>
      <c r="AB52" s="307" t="e">
        <f t="shared" si="10"/>
        <v>#REF!</v>
      </c>
      <c r="AC52" s="307" t="e">
        <f>+#REF!+#REF!</f>
        <v>#REF!</v>
      </c>
      <c r="AD52" s="307" t="e">
        <f>+#REF!+#REF!</f>
        <v>#REF!</v>
      </c>
      <c r="AE52" s="307" t="e">
        <f>+#REF!+#REF!</f>
        <v>#REF!</v>
      </c>
      <c r="AF52" s="307" t="e">
        <f>+#REF!</f>
        <v>#REF!</v>
      </c>
      <c r="AG52" s="307" t="e">
        <f>+#REF!</f>
        <v>#REF!</v>
      </c>
      <c r="AH52" s="307" t="e">
        <f>+#REF!</f>
        <v>#REF!</v>
      </c>
      <c r="AI52" s="307" t="e">
        <f>+#REF!</f>
        <v>#REF!</v>
      </c>
      <c r="AJ52" s="307" t="e">
        <f>+#REF!</f>
        <v>#REF!</v>
      </c>
      <c r="AK52" s="307" t="e">
        <f>+#REF!</f>
        <v>#REF!</v>
      </c>
      <c r="AL52" s="307" t="e">
        <f>+#REF!</f>
        <v>#REF!</v>
      </c>
      <c r="AM52" s="307" t="e">
        <f>+#REF!</f>
        <v>#REF!</v>
      </c>
      <c r="AN52" s="307"/>
      <c r="AO52" s="265"/>
      <c r="AP52" s="259" t="e">
        <f t="shared" si="6"/>
        <v>#REF!</v>
      </c>
      <c r="AQ52" s="248" t="e">
        <f>+AP52-#REF!</f>
        <v>#REF!</v>
      </c>
    </row>
    <row r="53" spans="1:43" s="266" customFormat="1" ht="30.75" customHeight="1">
      <c r="A53" s="263">
        <v>28</v>
      </c>
      <c r="B53" s="264" t="s">
        <v>864</v>
      </c>
      <c r="C53" s="307" t="e">
        <f t="shared" si="7"/>
        <v>#REF!</v>
      </c>
      <c r="D53" s="307" t="e">
        <f>+#REF!+#REF!</f>
        <v>#REF!</v>
      </c>
      <c r="E53" s="307" t="e">
        <f>+#REF!+#REF!</f>
        <v>#REF!</v>
      </c>
      <c r="F53" s="307" t="e">
        <f t="shared" si="8"/>
        <v>#REF!</v>
      </c>
      <c r="G53" s="307" t="e">
        <f>+#REF!+#REF!</f>
        <v>#REF!</v>
      </c>
      <c r="H53" s="307" t="e">
        <f>+#REF!</f>
        <v>#REF!</v>
      </c>
      <c r="I53" s="307" t="e">
        <f>+#REF!</f>
        <v>#REF!</v>
      </c>
      <c r="J53" s="307" t="e">
        <f>+#REF!+#REF!</f>
        <v>#REF!</v>
      </c>
      <c r="K53" s="307" t="e">
        <f>+#REF!+#REF!</f>
        <v>#REF!</v>
      </c>
      <c r="L53" s="307" t="e">
        <f>+#REF!</f>
        <v>#REF!</v>
      </c>
      <c r="M53" s="307" t="e">
        <f>+#REF!+#REF!</f>
        <v>#REF!</v>
      </c>
      <c r="N53" s="307" t="e">
        <f>+#REF!</f>
        <v>#REF!</v>
      </c>
      <c r="O53" s="307" t="e">
        <f>+#REF!</f>
        <v>#REF!</v>
      </c>
      <c r="P53" s="307" t="e">
        <f>+#REF!</f>
        <v>#REF!</v>
      </c>
      <c r="Q53" s="307" t="e">
        <f>+#REF!</f>
        <v>#REF!</v>
      </c>
      <c r="R53" s="307" t="e">
        <f>+#REF!</f>
        <v>#REF!</v>
      </c>
      <c r="S53" s="307" t="e">
        <f>+#REF!</f>
        <v>#REF!</v>
      </c>
      <c r="T53" s="307" t="e">
        <f>+#REF!</f>
        <v>#REF!</v>
      </c>
      <c r="U53" s="307" t="e">
        <f>+#REF!</f>
        <v>#REF!</v>
      </c>
      <c r="V53" s="307" t="e">
        <f>+#REF!</f>
        <v>#REF!</v>
      </c>
      <c r="W53" s="307" t="e">
        <f t="shared" si="9"/>
        <v>#REF!</v>
      </c>
      <c r="X53" s="307" t="e">
        <f>+#REF!</f>
        <v>#REF!</v>
      </c>
      <c r="Y53" s="307" t="e">
        <f>+#REF!</f>
        <v>#REF!</v>
      </c>
      <c r="Z53" s="307" t="e">
        <f>+#REF!</f>
        <v>#REF!</v>
      </c>
      <c r="AA53" s="307" t="e">
        <f>+#REF!</f>
        <v>#REF!</v>
      </c>
      <c r="AB53" s="307" t="e">
        <f t="shared" si="10"/>
        <v>#REF!</v>
      </c>
      <c r="AC53" s="307" t="e">
        <f>+#REF!+#REF!</f>
        <v>#REF!</v>
      </c>
      <c r="AD53" s="307" t="e">
        <f>+#REF!+#REF!</f>
        <v>#REF!</v>
      </c>
      <c r="AE53" s="307" t="e">
        <f>+#REF!+#REF!</f>
        <v>#REF!</v>
      </c>
      <c r="AF53" s="307" t="e">
        <f>+#REF!</f>
        <v>#REF!</v>
      </c>
      <c r="AG53" s="307" t="e">
        <f>+#REF!</f>
        <v>#REF!</v>
      </c>
      <c r="AH53" s="307" t="e">
        <f>+#REF!</f>
        <v>#REF!</v>
      </c>
      <c r="AI53" s="307" t="e">
        <f>+#REF!</f>
        <v>#REF!</v>
      </c>
      <c r="AJ53" s="307" t="e">
        <f>+#REF!</f>
        <v>#REF!</v>
      </c>
      <c r="AK53" s="307" t="e">
        <f>+#REF!</f>
        <v>#REF!</v>
      </c>
      <c r="AL53" s="307" t="e">
        <f>+#REF!</f>
        <v>#REF!</v>
      </c>
      <c r="AM53" s="307" t="e">
        <f>+#REF!</f>
        <v>#REF!</v>
      </c>
      <c r="AN53" s="307"/>
      <c r="AO53" s="265"/>
      <c r="AP53" s="259" t="e">
        <f t="shared" si="6"/>
        <v>#REF!</v>
      </c>
      <c r="AQ53" s="248" t="e">
        <f>+AP53-#REF!</f>
        <v>#REF!</v>
      </c>
    </row>
    <row r="54" spans="1:43" s="266" customFormat="1" ht="30.75" customHeight="1">
      <c r="A54" s="263">
        <v>29</v>
      </c>
      <c r="B54" s="264" t="s">
        <v>865</v>
      </c>
      <c r="C54" s="307" t="e">
        <f t="shared" si="7"/>
        <v>#REF!</v>
      </c>
      <c r="D54" s="307" t="e">
        <f>+#REF!+#REF!</f>
        <v>#REF!</v>
      </c>
      <c r="E54" s="307" t="e">
        <f>+#REF!+#REF!</f>
        <v>#REF!</v>
      </c>
      <c r="F54" s="307" t="e">
        <f t="shared" si="8"/>
        <v>#REF!</v>
      </c>
      <c r="G54" s="307" t="e">
        <f>+#REF!+#REF!</f>
        <v>#REF!</v>
      </c>
      <c r="H54" s="307" t="e">
        <f>+#REF!</f>
        <v>#REF!</v>
      </c>
      <c r="I54" s="307" t="e">
        <f>+#REF!</f>
        <v>#REF!</v>
      </c>
      <c r="J54" s="307" t="e">
        <f>+#REF!+#REF!</f>
        <v>#REF!</v>
      </c>
      <c r="K54" s="307" t="e">
        <f>+#REF!+#REF!</f>
        <v>#REF!</v>
      </c>
      <c r="L54" s="307" t="e">
        <f>+#REF!</f>
        <v>#REF!</v>
      </c>
      <c r="M54" s="307" t="e">
        <f>+#REF!+#REF!</f>
        <v>#REF!</v>
      </c>
      <c r="N54" s="307" t="e">
        <f>+#REF!</f>
        <v>#REF!</v>
      </c>
      <c r="O54" s="307" t="e">
        <f>+#REF!</f>
        <v>#REF!</v>
      </c>
      <c r="P54" s="307" t="e">
        <f>+#REF!</f>
        <v>#REF!</v>
      </c>
      <c r="Q54" s="307" t="e">
        <f>+#REF!</f>
        <v>#REF!</v>
      </c>
      <c r="R54" s="307" t="e">
        <f>+#REF!</f>
        <v>#REF!</v>
      </c>
      <c r="S54" s="307" t="e">
        <f>+#REF!</f>
        <v>#REF!</v>
      </c>
      <c r="T54" s="307" t="e">
        <f>+#REF!</f>
        <v>#REF!</v>
      </c>
      <c r="U54" s="307" t="e">
        <f>+#REF!</f>
        <v>#REF!</v>
      </c>
      <c r="V54" s="307" t="e">
        <f>+#REF!</f>
        <v>#REF!</v>
      </c>
      <c r="W54" s="307" t="e">
        <f t="shared" si="9"/>
        <v>#REF!</v>
      </c>
      <c r="X54" s="307" t="e">
        <f>+#REF!</f>
        <v>#REF!</v>
      </c>
      <c r="Y54" s="307" t="e">
        <f>+#REF!</f>
        <v>#REF!</v>
      </c>
      <c r="Z54" s="307" t="e">
        <f>+#REF!</f>
        <v>#REF!</v>
      </c>
      <c r="AA54" s="307" t="e">
        <f>+#REF!</f>
        <v>#REF!</v>
      </c>
      <c r="AB54" s="307" t="e">
        <f t="shared" si="10"/>
        <v>#REF!</v>
      </c>
      <c r="AC54" s="307" t="e">
        <f>+#REF!+#REF!</f>
        <v>#REF!</v>
      </c>
      <c r="AD54" s="307" t="e">
        <f>+#REF!+#REF!</f>
        <v>#REF!</v>
      </c>
      <c r="AE54" s="307" t="e">
        <f>+#REF!+#REF!</f>
        <v>#REF!</v>
      </c>
      <c r="AF54" s="307" t="e">
        <f>+#REF!</f>
        <v>#REF!</v>
      </c>
      <c r="AG54" s="307" t="e">
        <f>+#REF!</f>
        <v>#REF!</v>
      </c>
      <c r="AH54" s="307" t="e">
        <f>+#REF!</f>
        <v>#REF!</v>
      </c>
      <c r="AI54" s="307" t="e">
        <f>+#REF!</f>
        <v>#REF!</v>
      </c>
      <c r="AJ54" s="307" t="e">
        <f>+#REF!</f>
        <v>#REF!</v>
      </c>
      <c r="AK54" s="307" t="e">
        <f>+#REF!</f>
        <v>#REF!</v>
      </c>
      <c r="AL54" s="307" t="e">
        <f>+#REF!</f>
        <v>#REF!</v>
      </c>
      <c r="AM54" s="307" t="e">
        <f>+#REF!</f>
        <v>#REF!</v>
      </c>
      <c r="AN54" s="307"/>
      <c r="AO54" s="265"/>
      <c r="AP54" s="259" t="e">
        <f t="shared" si="6"/>
        <v>#REF!</v>
      </c>
      <c r="AQ54" s="248" t="e">
        <f>+AP54-#REF!</f>
        <v>#REF!</v>
      </c>
    </row>
    <row r="55" spans="1:43" s="266" customFormat="1" ht="30.75" customHeight="1">
      <c r="A55" s="263">
        <v>30</v>
      </c>
      <c r="B55" s="264" t="s">
        <v>866</v>
      </c>
      <c r="C55" s="307" t="e">
        <f t="shared" si="7"/>
        <v>#REF!</v>
      </c>
      <c r="D55" s="307" t="e">
        <f>+#REF!+#REF!</f>
        <v>#REF!</v>
      </c>
      <c r="E55" s="307" t="e">
        <f>+#REF!+#REF!</f>
        <v>#REF!</v>
      </c>
      <c r="F55" s="307" t="e">
        <f t="shared" si="8"/>
        <v>#REF!</v>
      </c>
      <c r="G55" s="307" t="e">
        <f>+#REF!+#REF!</f>
        <v>#REF!</v>
      </c>
      <c r="H55" s="307" t="e">
        <f>+#REF!</f>
        <v>#REF!</v>
      </c>
      <c r="I55" s="307" t="e">
        <f>+#REF!</f>
        <v>#REF!</v>
      </c>
      <c r="J55" s="307" t="e">
        <f>+#REF!+#REF!</f>
        <v>#REF!</v>
      </c>
      <c r="K55" s="307" t="e">
        <f>+#REF!+#REF!</f>
        <v>#REF!</v>
      </c>
      <c r="L55" s="307" t="e">
        <f>+#REF!</f>
        <v>#REF!</v>
      </c>
      <c r="M55" s="307" t="e">
        <f>+#REF!+#REF!</f>
        <v>#REF!</v>
      </c>
      <c r="N55" s="307" t="e">
        <f>+#REF!</f>
        <v>#REF!</v>
      </c>
      <c r="O55" s="307" t="e">
        <f>+#REF!</f>
        <v>#REF!</v>
      </c>
      <c r="P55" s="307" t="e">
        <f>+#REF!</f>
        <v>#REF!</v>
      </c>
      <c r="Q55" s="307" t="e">
        <f>+#REF!</f>
        <v>#REF!</v>
      </c>
      <c r="R55" s="307" t="e">
        <f>+#REF!</f>
        <v>#REF!</v>
      </c>
      <c r="S55" s="307" t="e">
        <f>+#REF!</f>
        <v>#REF!</v>
      </c>
      <c r="T55" s="307" t="e">
        <f>+#REF!</f>
        <v>#REF!</v>
      </c>
      <c r="U55" s="307" t="e">
        <f>+#REF!</f>
        <v>#REF!</v>
      </c>
      <c r="V55" s="307" t="e">
        <f>+#REF!</f>
        <v>#REF!</v>
      </c>
      <c r="W55" s="307" t="e">
        <f t="shared" si="9"/>
        <v>#REF!</v>
      </c>
      <c r="X55" s="307" t="e">
        <f>+#REF!</f>
        <v>#REF!</v>
      </c>
      <c r="Y55" s="307" t="e">
        <f>+#REF!</f>
        <v>#REF!</v>
      </c>
      <c r="Z55" s="307" t="e">
        <f>+#REF!</f>
        <v>#REF!</v>
      </c>
      <c r="AA55" s="307" t="e">
        <f>+#REF!</f>
        <v>#REF!</v>
      </c>
      <c r="AB55" s="307" t="e">
        <f t="shared" si="10"/>
        <v>#REF!</v>
      </c>
      <c r="AC55" s="307" t="e">
        <f>+#REF!+#REF!</f>
        <v>#REF!</v>
      </c>
      <c r="AD55" s="307" t="e">
        <f>+#REF!+#REF!</f>
        <v>#REF!</v>
      </c>
      <c r="AE55" s="307" t="e">
        <f>+#REF!+#REF!</f>
        <v>#REF!</v>
      </c>
      <c r="AF55" s="307" t="e">
        <f>+#REF!</f>
        <v>#REF!</v>
      </c>
      <c r="AG55" s="307" t="e">
        <f>+#REF!</f>
        <v>#REF!</v>
      </c>
      <c r="AH55" s="307" t="e">
        <f>+#REF!</f>
        <v>#REF!</v>
      </c>
      <c r="AI55" s="307" t="e">
        <f>+#REF!</f>
        <v>#REF!</v>
      </c>
      <c r="AJ55" s="307" t="e">
        <f>+#REF!</f>
        <v>#REF!</v>
      </c>
      <c r="AK55" s="307" t="e">
        <f>+#REF!</f>
        <v>#REF!</v>
      </c>
      <c r="AL55" s="307" t="e">
        <f>+#REF!</f>
        <v>#REF!</v>
      </c>
      <c r="AM55" s="307" t="e">
        <f>+#REF!</f>
        <v>#REF!</v>
      </c>
      <c r="AN55" s="307"/>
      <c r="AO55" s="265"/>
      <c r="AP55" s="259" t="e">
        <f t="shared" si="6"/>
        <v>#REF!</v>
      </c>
      <c r="AQ55" s="248" t="e">
        <f>+AP55-#REF!</f>
        <v>#REF!</v>
      </c>
    </row>
    <row r="56" spans="1:43" s="266" customFormat="1" ht="30.75" customHeight="1">
      <c r="A56" s="263">
        <v>31</v>
      </c>
      <c r="B56" s="264" t="s">
        <v>465</v>
      </c>
      <c r="C56" s="307" t="e">
        <f t="shared" si="7"/>
        <v>#REF!</v>
      </c>
      <c r="D56" s="307" t="e">
        <f>+#REF!+#REF!</f>
        <v>#REF!</v>
      </c>
      <c r="E56" s="307" t="e">
        <f>+#REF!+#REF!</f>
        <v>#REF!</v>
      </c>
      <c r="F56" s="307" t="e">
        <f t="shared" si="8"/>
        <v>#REF!</v>
      </c>
      <c r="G56" s="307" t="e">
        <f>+#REF!+#REF!</f>
        <v>#REF!</v>
      </c>
      <c r="H56" s="307" t="e">
        <f>+#REF!</f>
        <v>#REF!</v>
      </c>
      <c r="I56" s="307" t="e">
        <f>+#REF!</f>
        <v>#REF!</v>
      </c>
      <c r="J56" s="307" t="e">
        <f>+#REF!+#REF!</f>
        <v>#REF!</v>
      </c>
      <c r="K56" s="307" t="e">
        <f>+#REF!+#REF!</f>
        <v>#REF!</v>
      </c>
      <c r="L56" s="307" t="e">
        <f>+#REF!</f>
        <v>#REF!</v>
      </c>
      <c r="M56" s="307" t="e">
        <f>+#REF!+#REF!</f>
        <v>#REF!</v>
      </c>
      <c r="N56" s="307" t="e">
        <f>+#REF!</f>
        <v>#REF!</v>
      </c>
      <c r="O56" s="307" t="e">
        <f>+#REF!</f>
        <v>#REF!</v>
      </c>
      <c r="P56" s="307" t="e">
        <f>+#REF!</f>
        <v>#REF!</v>
      </c>
      <c r="Q56" s="307" t="e">
        <f>+#REF!</f>
        <v>#REF!</v>
      </c>
      <c r="R56" s="307" t="e">
        <f>+#REF!</f>
        <v>#REF!</v>
      </c>
      <c r="S56" s="307" t="e">
        <f>+#REF!</f>
        <v>#REF!</v>
      </c>
      <c r="T56" s="307" t="e">
        <f>+#REF!</f>
        <v>#REF!</v>
      </c>
      <c r="U56" s="307" t="e">
        <f>+#REF!</f>
        <v>#REF!</v>
      </c>
      <c r="V56" s="307" t="e">
        <f>+#REF!</f>
        <v>#REF!</v>
      </c>
      <c r="W56" s="307" t="e">
        <f t="shared" si="9"/>
        <v>#REF!</v>
      </c>
      <c r="X56" s="307" t="e">
        <f>+#REF!</f>
        <v>#REF!</v>
      </c>
      <c r="Y56" s="307" t="e">
        <f>+#REF!</f>
        <v>#REF!</v>
      </c>
      <c r="Z56" s="307" t="e">
        <f>+#REF!</f>
        <v>#REF!</v>
      </c>
      <c r="AA56" s="307" t="e">
        <f>+#REF!</f>
        <v>#REF!</v>
      </c>
      <c r="AB56" s="307" t="e">
        <f t="shared" si="10"/>
        <v>#REF!</v>
      </c>
      <c r="AC56" s="307" t="e">
        <f>+#REF!+#REF!</f>
        <v>#REF!</v>
      </c>
      <c r="AD56" s="307" t="e">
        <f>+#REF!+#REF!</f>
        <v>#REF!</v>
      </c>
      <c r="AE56" s="307" t="e">
        <f>+#REF!+#REF!</f>
        <v>#REF!</v>
      </c>
      <c r="AF56" s="307" t="e">
        <f>+#REF!</f>
        <v>#REF!</v>
      </c>
      <c r="AG56" s="307" t="e">
        <f>+#REF!</f>
        <v>#REF!</v>
      </c>
      <c r="AH56" s="307" t="e">
        <f>+#REF!</f>
        <v>#REF!</v>
      </c>
      <c r="AI56" s="307" t="e">
        <f>+#REF!</f>
        <v>#REF!</v>
      </c>
      <c r="AJ56" s="307" t="e">
        <f>+#REF!</f>
        <v>#REF!</v>
      </c>
      <c r="AK56" s="307" t="e">
        <f>+#REF!</f>
        <v>#REF!</v>
      </c>
      <c r="AL56" s="307" t="e">
        <f>+#REF!</f>
        <v>#REF!</v>
      </c>
      <c r="AM56" s="307" t="e">
        <f>+#REF!</f>
        <v>#REF!</v>
      </c>
      <c r="AN56" s="307"/>
      <c r="AO56" s="265"/>
      <c r="AP56" s="259" t="e">
        <f t="shared" si="6"/>
        <v>#REF!</v>
      </c>
      <c r="AQ56" s="248" t="e">
        <f>+AP56-#REF!</f>
        <v>#REF!</v>
      </c>
    </row>
    <row r="57" spans="1:43" s="248" customFormat="1" ht="30.75" customHeight="1">
      <c r="A57" s="260" t="s">
        <v>407</v>
      </c>
      <c r="B57" s="261" t="s">
        <v>867</v>
      </c>
      <c r="C57" s="306" t="e">
        <f>SUM(C58:C120)</f>
        <v>#REF!</v>
      </c>
      <c r="D57" s="306" t="e">
        <f t="shared" ref="D57:AM57" si="11">SUM(D58:D120)</f>
        <v>#REF!</v>
      </c>
      <c r="E57" s="306" t="e">
        <f t="shared" si="11"/>
        <v>#REF!</v>
      </c>
      <c r="F57" s="306" t="e">
        <f t="shared" si="11"/>
        <v>#REF!</v>
      </c>
      <c r="G57" s="306" t="e">
        <f t="shared" si="11"/>
        <v>#REF!</v>
      </c>
      <c r="H57" s="306" t="e">
        <f t="shared" si="11"/>
        <v>#REF!</v>
      </c>
      <c r="I57" s="306" t="e">
        <f t="shared" si="11"/>
        <v>#REF!</v>
      </c>
      <c r="J57" s="306" t="e">
        <f t="shared" si="11"/>
        <v>#REF!</v>
      </c>
      <c r="K57" s="306" t="e">
        <f t="shared" si="11"/>
        <v>#REF!</v>
      </c>
      <c r="L57" s="306" t="e">
        <f t="shared" si="11"/>
        <v>#REF!</v>
      </c>
      <c r="M57" s="306" t="e">
        <f t="shared" si="11"/>
        <v>#REF!</v>
      </c>
      <c r="N57" s="306" t="e">
        <f t="shared" si="11"/>
        <v>#REF!</v>
      </c>
      <c r="O57" s="306" t="e">
        <f t="shared" si="11"/>
        <v>#REF!</v>
      </c>
      <c r="P57" s="306" t="e">
        <f t="shared" si="11"/>
        <v>#REF!</v>
      </c>
      <c r="Q57" s="306" t="e">
        <f t="shared" si="11"/>
        <v>#REF!</v>
      </c>
      <c r="R57" s="306" t="e">
        <f t="shared" si="11"/>
        <v>#REF!</v>
      </c>
      <c r="S57" s="306" t="e">
        <f t="shared" si="11"/>
        <v>#REF!</v>
      </c>
      <c r="T57" s="306" t="e">
        <f t="shared" si="11"/>
        <v>#REF!</v>
      </c>
      <c r="U57" s="306" t="e">
        <f t="shared" si="11"/>
        <v>#REF!</v>
      </c>
      <c r="V57" s="306" t="e">
        <f t="shared" si="11"/>
        <v>#REF!</v>
      </c>
      <c r="W57" s="306" t="e">
        <f t="shared" si="11"/>
        <v>#REF!</v>
      </c>
      <c r="X57" s="306">
        <f t="shared" si="11"/>
        <v>826310</v>
      </c>
      <c r="Y57" s="306" t="e">
        <f t="shared" si="11"/>
        <v>#REF!</v>
      </c>
      <c r="Z57" s="306" t="e">
        <f t="shared" si="11"/>
        <v>#REF!</v>
      </c>
      <c r="AA57" s="306">
        <f t="shared" si="11"/>
        <v>3840</v>
      </c>
      <c r="AB57" s="306" t="e">
        <f t="shared" si="11"/>
        <v>#REF!</v>
      </c>
      <c r="AC57" s="306" t="e">
        <f t="shared" si="11"/>
        <v>#REF!</v>
      </c>
      <c r="AD57" s="306" t="e">
        <f t="shared" si="11"/>
        <v>#REF!</v>
      </c>
      <c r="AE57" s="306" t="e">
        <f t="shared" si="11"/>
        <v>#REF!</v>
      </c>
      <c r="AF57" s="306" t="e">
        <f t="shared" si="11"/>
        <v>#REF!</v>
      </c>
      <c r="AG57" s="306" t="e">
        <f t="shared" si="11"/>
        <v>#REF!</v>
      </c>
      <c r="AH57" s="306" t="e">
        <f t="shared" si="11"/>
        <v>#REF!</v>
      </c>
      <c r="AI57" s="306" t="e">
        <f t="shared" si="11"/>
        <v>#REF!</v>
      </c>
      <c r="AJ57" s="306" t="e">
        <f t="shared" si="11"/>
        <v>#REF!</v>
      </c>
      <c r="AK57" s="306" t="e">
        <f t="shared" si="11"/>
        <v>#REF!</v>
      </c>
      <c r="AL57" s="306" t="e">
        <f t="shared" si="11"/>
        <v>#REF!</v>
      </c>
      <c r="AM57" s="306" t="e">
        <f t="shared" si="11"/>
        <v>#REF!</v>
      </c>
      <c r="AN57" s="306"/>
      <c r="AO57" s="262"/>
      <c r="AP57" s="259" t="e">
        <f t="shared" si="6"/>
        <v>#REF!</v>
      </c>
      <c r="AQ57" s="248" t="e">
        <f>+AP57-#REF!</f>
        <v>#REF!</v>
      </c>
    </row>
    <row r="58" spans="1:43" ht="30.75" customHeight="1">
      <c r="A58" s="263">
        <v>1</v>
      </c>
      <c r="B58" s="264" t="s">
        <v>761</v>
      </c>
      <c r="C58" s="307" t="e">
        <f t="shared" si="7"/>
        <v>#REF!</v>
      </c>
      <c r="D58" s="307" t="e">
        <f>+#REF!+#REF!</f>
        <v>#REF!</v>
      </c>
      <c r="E58" s="307" t="e">
        <f>+#REF!+#REF!</f>
        <v>#REF!</v>
      </c>
      <c r="F58" s="307" t="e">
        <f t="shared" ref="F58:F120" si="12">SUM(G58:V58)</f>
        <v>#REF!</v>
      </c>
      <c r="G58" s="307" t="e">
        <f>+#REF!+#REF!</f>
        <v>#REF!</v>
      </c>
      <c r="H58" s="307" t="e">
        <f>+#REF!</f>
        <v>#REF!</v>
      </c>
      <c r="I58" s="307" t="e">
        <f>+#REF!</f>
        <v>#REF!</v>
      </c>
      <c r="J58" s="307" t="e">
        <f>+#REF!+#REF!</f>
        <v>#REF!</v>
      </c>
      <c r="K58" s="307" t="e">
        <f>+#REF!+#REF!</f>
        <v>#REF!</v>
      </c>
      <c r="L58" s="307" t="e">
        <f>+#REF!</f>
        <v>#REF!</v>
      </c>
      <c r="M58" s="307" t="e">
        <f>+#REF!+#REF!</f>
        <v>#REF!</v>
      </c>
      <c r="N58" s="307" t="e">
        <f>+#REF!</f>
        <v>#REF!</v>
      </c>
      <c r="O58" s="307" t="e">
        <f>+#REF!</f>
        <v>#REF!</v>
      </c>
      <c r="P58" s="307" t="e">
        <f>+#REF!</f>
        <v>#REF!</v>
      </c>
      <c r="Q58" s="307" t="e">
        <f>+#REF!</f>
        <v>#REF!</v>
      </c>
      <c r="R58" s="307" t="e">
        <f>+#REF!</f>
        <v>#REF!</v>
      </c>
      <c r="S58" s="307" t="e">
        <f>+#REF!</f>
        <v>#REF!</v>
      </c>
      <c r="T58" s="307" t="e">
        <f>+#REF!</f>
        <v>#REF!</v>
      </c>
      <c r="U58" s="307" t="e">
        <f>+#REF!</f>
        <v>#REF!</v>
      </c>
      <c r="V58" s="307" t="e">
        <f>+#REF!</f>
        <v>#REF!</v>
      </c>
      <c r="W58" s="307" t="e">
        <f t="shared" si="9"/>
        <v>#REF!</v>
      </c>
      <c r="X58" s="307">
        <f>+'PL2. Tổng hợp SL cấp Remdesivir'!C113</f>
        <v>4132</v>
      </c>
      <c r="Y58" s="307" t="e">
        <f>+#REF!</f>
        <v>#REF!</v>
      </c>
      <c r="Z58" s="307" t="e">
        <f>+#REF!</f>
        <v>#REF!</v>
      </c>
      <c r="AA58" s="307">
        <f>+'PL1. Tổng hợp SL cấp kháng thể'!C51</f>
        <v>70</v>
      </c>
      <c r="AB58" s="307" t="e">
        <f t="shared" ref="AB58:AB120" si="13">SUM(AC58:AM58)</f>
        <v>#REF!</v>
      </c>
      <c r="AC58" s="307" t="e">
        <f>+#REF!+#REF!</f>
        <v>#REF!</v>
      </c>
      <c r="AD58" s="307" t="e">
        <f>+#REF!+#REF!</f>
        <v>#REF!</v>
      </c>
      <c r="AE58" s="307" t="e">
        <f>+#REF!+#REF!</f>
        <v>#REF!</v>
      </c>
      <c r="AF58" s="307" t="e">
        <f>+#REF!</f>
        <v>#REF!</v>
      </c>
      <c r="AG58" s="307" t="e">
        <f>+#REF!</f>
        <v>#REF!</v>
      </c>
      <c r="AH58" s="307" t="e">
        <f>+#REF!</f>
        <v>#REF!</v>
      </c>
      <c r="AI58" s="307" t="e">
        <f>+#REF!</f>
        <v>#REF!</v>
      </c>
      <c r="AJ58" s="307" t="e">
        <f>+#REF!</f>
        <v>#REF!</v>
      </c>
      <c r="AK58" s="307" t="e">
        <f>+#REF!</f>
        <v>#REF!</v>
      </c>
      <c r="AL58" s="307" t="e">
        <f>+#REF!</f>
        <v>#REF!</v>
      </c>
      <c r="AM58" s="307" t="e">
        <f>+#REF!</f>
        <v>#REF!</v>
      </c>
      <c r="AN58" s="307"/>
      <c r="AO58" s="265"/>
      <c r="AP58" s="259" t="e">
        <f t="shared" si="6"/>
        <v>#REF!</v>
      </c>
      <c r="AQ58" s="248" t="e">
        <f>+AP58-#REF!</f>
        <v>#REF!</v>
      </c>
    </row>
    <row r="59" spans="1:43" ht="30.75" customHeight="1">
      <c r="A59" s="263">
        <v>2</v>
      </c>
      <c r="B59" s="264" t="s">
        <v>868</v>
      </c>
      <c r="C59" s="307" t="e">
        <f t="shared" si="7"/>
        <v>#REF!</v>
      </c>
      <c r="D59" s="307" t="e">
        <f>+#REF!+#REF!</f>
        <v>#REF!</v>
      </c>
      <c r="E59" s="307" t="e">
        <f>+#REF!+#REF!</f>
        <v>#REF!</v>
      </c>
      <c r="F59" s="307" t="e">
        <f t="shared" si="12"/>
        <v>#REF!</v>
      </c>
      <c r="G59" s="307" t="e">
        <f>+#REF!+#REF!</f>
        <v>#REF!</v>
      </c>
      <c r="H59" s="307" t="e">
        <f>+#REF!</f>
        <v>#REF!</v>
      </c>
      <c r="I59" s="307" t="e">
        <f>+#REF!</f>
        <v>#REF!</v>
      </c>
      <c r="J59" s="307" t="e">
        <f>+#REF!+#REF!</f>
        <v>#REF!</v>
      </c>
      <c r="K59" s="307" t="e">
        <f>+#REF!+#REF!</f>
        <v>#REF!</v>
      </c>
      <c r="L59" s="307" t="e">
        <f>+#REF!</f>
        <v>#REF!</v>
      </c>
      <c r="M59" s="307" t="e">
        <f>+#REF!+#REF!</f>
        <v>#REF!</v>
      </c>
      <c r="N59" s="307" t="e">
        <f>+#REF!</f>
        <v>#REF!</v>
      </c>
      <c r="O59" s="307" t="e">
        <f>+#REF!</f>
        <v>#REF!</v>
      </c>
      <c r="P59" s="307" t="e">
        <f>+#REF!</f>
        <v>#REF!</v>
      </c>
      <c r="Q59" s="307" t="e">
        <f>+#REF!</f>
        <v>#REF!</v>
      </c>
      <c r="R59" s="307" t="e">
        <f>+#REF!</f>
        <v>#REF!</v>
      </c>
      <c r="S59" s="307" t="e">
        <f>+#REF!</f>
        <v>#REF!</v>
      </c>
      <c r="T59" s="307" t="e">
        <f>+#REF!</f>
        <v>#REF!</v>
      </c>
      <c r="U59" s="307" t="e">
        <f>+#REF!</f>
        <v>#REF!</v>
      </c>
      <c r="V59" s="307" t="e">
        <f>+#REF!</f>
        <v>#REF!</v>
      </c>
      <c r="W59" s="307" t="e">
        <f t="shared" si="9"/>
        <v>#REF!</v>
      </c>
      <c r="X59" s="307">
        <f>+'PL2. Tổng hợp SL cấp Remdesivir'!C105</f>
        <v>5000</v>
      </c>
      <c r="Y59" s="307" t="e">
        <f>+#REF!</f>
        <v>#REF!</v>
      </c>
      <c r="Z59" s="307" t="e">
        <f>+#REF!</f>
        <v>#REF!</v>
      </c>
      <c r="AA59" s="307">
        <f>+'PL1. Tổng hợp SL cấp kháng thể'!C52</f>
        <v>70</v>
      </c>
      <c r="AB59" s="307" t="e">
        <f t="shared" si="13"/>
        <v>#REF!</v>
      </c>
      <c r="AC59" s="307" t="e">
        <f>+#REF!+#REF!</f>
        <v>#REF!</v>
      </c>
      <c r="AD59" s="307" t="e">
        <f>+#REF!+#REF!</f>
        <v>#REF!</v>
      </c>
      <c r="AE59" s="307" t="e">
        <f>+#REF!+#REF!</f>
        <v>#REF!</v>
      </c>
      <c r="AF59" s="307" t="e">
        <f>+#REF!</f>
        <v>#REF!</v>
      </c>
      <c r="AG59" s="307" t="e">
        <f>+#REF!</f>
        <v>#REF!</v>
      </c>
      <c r="AH59" s="307" t="e">
        <f>+#REF!</f>
        <v>#REF!</v>
      </c>
      <c r="AI59" s="307" t="e">
        <f>+#REF!</f>
        <v>#REF!</v>
      </c>
      <c r="AJ59" s="307" t="e">
        <f>+#REF!</f>
        <v>#REF!</v>
      </c>
      <c r="AK59" s="307" t="e">
        <f>+#REF!</f>
        <v>#REF!</v>
      </c>
      <c r="AL59" s="307" t="e">
        <f>+#REF!</f>
        <v>#REF!</v>
      </c>
      <c r="AM59" s="307" t="e">
        <f>+#REF!</f>
        <v>#REF!</v>
      </c>
      <c r="AN59" s="307"/>
      <c r="AO59" s="265"/>
      <c r="AP59" s="259" t="e">
        <f t="shared" si="6"/>
        <v>#REF!</v>
      </c>
      <c r="AQ59" s="248" t="e">
        <f>+AP59-#REF!</f>
        <v>#REF!</v>
      </c>
    </row>
    <row r="60" spans="1:43" ht="30.75" customHeight="1">
      <c r="A60" s="263">
        <v>3</v>
      </c>
      <c r="B60" s="264" t="s">
        <v>719</v>
      </c>
      <c r="C60" s="307" t="e">
        <f t="shared" si="7"/>
        <v>#REF!</v>
      </c>
      <c r="D60" s="307" t="e">
        <f>+#REF!+#REF!</f>
        <v>#REF!</v>
      </c>
      <c r="E60" s="307" t="e">
        <f>+#REF!+#REF!</f>
        <v>#REF!</v>
      </c>
      <c r="F60" s="307" t="e">
        <f t="shared" si="12"/>
        <v>#REF!</v>
      </c>
      <c r="G60" s="307" t="e">
        <f>+#REF!+#REF!</f>
        <v>#REF!</v>
      </c>
      <c r="H60" s="307" t="e">
        <f>+#REF!</f>
        <v>#REF!</v>
      </c>
      <c r="I60" s="307" t="e">
        <f>+#REF!</f>
        <v>#REF!</v>
      </c>
      <c r="J60" s="307" t="e">
        <f>+#REF!+#REF!</f>
        <v>#REF!</v>
      </c>
      <c r="K60" s="307" t="e">
        <f>+#REF!+#REF!</f>
        <v>#REF!</v>
      </c>
      <c r="L60" s="307" t="e">
        <f>+#REF!</f>
        <v>#REF!</v>
      </c>
      <c r="M60" s="307" t="e">
        <f>+#REF!+#REF!</f>
        <v>#REF!</v>
      </c>
      <c r="N60" s="307" t="e">
        <f>+#REF!</f>
        <v>#REF!</v>
      </c>
      <c r="O60" s="307" t="e">
        <f>+#REF!</f>
        <v>#REF!</v>
      </c>
      <c r="P60" s="307" t="e">
        <f>+#REF!</f>
        <v>#REF!</v>
      </c>
      <c r="Q60" s="307" t="e">
        <f>+#REF!</f>
        <v>#REF!</v>
      </c>
      <c r="R60" s="307" t="e">
        <f>+#REF!</f>
        <v>#REF!</v>
      </c>
      <c r="S60" s="307" t="e">
        <f>+#REF!</f>
        <v>#REF!</v>
      </c>
      <c r="T60" s="307" t="e">
        <f>+#REF!</f>
        <v>#REF!</v>
      </c>
      <c r="U60" s="307" t="e">
        <f>+#REF!</f>
        <v>#REF!</v>
      </c>
      <c r="V60" s="307" t="e">
        <f>+#REF!</f>
        <v>#REF!</v>
      </c>
      <c r="W60" s="307" t="e">
        <f t="shared" si="9"/>
        <v>#REF!</v>
      </c>
      <c r="X60" s="307">
        <f>+'PL2. Tổng hợp SL cấp Remdesivir'!C70</f>
        <v>300</v>
      </c>
      <c r="Y60" s="307" t="e">
        <f>+#REF!</f>
        <v>#REF!</v>
      </c>
      <c r="Z60" s="307" t="e">
        <f>+#REF!</f>
        <v>#REF!</v>
      </c>
      <c r="AA60" s="307">
        <f>+'PL1. Tổng hợp SL cấp kháng thể'!C53</f>
        <v>20</v>
      </c>
      <c r="AB60" s="307" t="e">
        <f t="shared" si="13"/>
        <v>#REF!</v>
      </c>
      <c r="AC60" s="307" t="e">
        <f>+#REF!+#REF!</f>
        <v>#REF!</v>
      </c>
      <c r="AD60" s="307" t="e">
        <f>+#REF!+#REF!</f>
        <v>#REF!</v>
      </c>
      <c r="AE60" s="307" t="e">
        <f>+#REF!+#REF!</f>
        <v>#REF!</v>
      </c>
      <c r="AF60" s="307" t="e">
        <f>+#REF!</f>
        <v>#REF!</v>
      </c>
      <c r="AG60" s="307" t="e">
        <f>+#REF!</f>
        <v>#REF!</v>
      </c>
      <c r="AH60" s="307" t="e">
        <f>+#REF!</f>
        <v>#REF!</v>
      </c>
      <c r="AI60" s="307" t="e">
        <f>+#REF!</f>
        <v>#REF!</v>
      </c>
      <c r="AJ60" s="307" t="e">
        <f>+#REF!</f>
        <v>#REF!</v>
      </c>
      <c r="AK60" s="307" t="e">
        <f>+#REF!</f>
        <v>#REF!</v>
      </c>
      <c r="AL60" s="307" t="e">
        <f>+#REF!</f>
        <v>#REF!</v>
      </c>
      <c r="AM60" s="307" t="e">
        <f>+#REF!</f>
        <v>#REF!</v>
      </c>
      <c r="AN60" s="307"/>
      <c r="AO60" s="265"/>
      <c r="AP60" s="259" t="e">
        <f t="shared" si="6"/>
        <v>#REF!</v>
      </c>
      <c r="AQ60" s="248" t="e">
        <f>+AP60-#REF!</f>
        <v>#REF!</v>
      </c>
    </row>
    <row r="61" spans="1:43" ht="30.75" customHeight="1">
      <c r="A61" s="263">
        <v>4</v>
      </c>
      <c r="B61" s="264" t="s">
        <v>725</v>
      </c>
      <c r="C61" s="307" t="e">
        <f t="shared" si="7"/>
        <v>#REF!</v>
      </c>
      <c r="D61" s="307" t="e">
        <f>+#REF!+#REF!</f>
        <v>#REF!</v>
      </c>
      <c r="E61" s="307" t="e">
        <f>+#REF!+#REF!</f>
        <v>#REF!</v>
      </c>
      <c r="F61" s="307" t="e">
        <f t="shared" si="12"/>
        <v>#REF!</v>
      </c>
      <c r="G61" s="307" t="e">
        <f>+#REF!+#REF!</f>
        <v>#REF!</v>
      </c>
      <c r="H61" s="307" t="e">
        <f>+#REF!</f>
        <v>#REF!</v>
      </c>
      <c r="I61" s="307" t="e">
        <f>+#REF!</f>
        <v>#REF!</v>
      </c>
      <c r="J61" s="307" t="e">
        <f>+#REF!+#REF!</f>
        <v>#REF!</v>
      </c>
      <c r="K61" s="307" t="e">
        <f>+#REF!+#REF!</f>
        <v>#REF!</v>
      </c>
      <c r="L61" s="307" t="e">
        <f>+#REF!</f>
        <v>#REF!</v>
      </c>
      <c r="M61" s="307" t="e">
        <f>+#REF!+#REF!</f>
        <v>#REF!</v>
      </c>
      <c r="N61" s="307" t="e">
        <f>+#REF!</f>
        <v>#REF!</v>
      </c>
      <c r="O61" s="307" t="e">
        <f>+#REF!</f>
        <v>#REF!</v>
      </c>
      <c r="P61" s="307" t="e">
        <f>+#REF!</f>
        <v>#REF!</v>
      </c>
      <c r="Q61" s="307" t="e">
        <f>+#REF!</f>
        <v>#REF!</v>
      </c>
      <c r="R61" s="307" t="e">
        <f>+#REF!</f>
        <v>#REF!</v>
      </c>
      <c r="S61" s="307" t="e">
        <f>+#REF!</f>
        <v>#REF!</v>
      </c>
      <c r="T61" s="307" t="e">
        <f>+#REF!</f>
        <v>#REF!</v>
      </c>
      <c r="U61" s="307" t="e">
        <f>+#REF!</f>
        <v>#REF!</v>
      </c>
      <c r="V61" s="307" t="e">
        <f>+#REF!</f>
        <v>#REF!</v>
      </c>
      <c r="W61" s="307" t="e">
        <f t="shared" si="9"/>
        <v>#REF!</v>
      </c>
      <c r="X61" s="307">
        <f>+'PL2. Tổng hợp SL cấp Remdesivir'!C76</f>
        <v>6132</v>
      </c>
      <c r="Y61" s="307" t="e">
        <f>+#REF!</f>
        <v>#REF!</v>
      </c>
      <c r="Z61" s="307" t="e">
        <f>+#REF!</f>
        <v>#REF!</v>
      </c>
      <c r="AA61" s="307">
        <f>+'PL1. Tổng hợp SL cấp kháng thể'!C54</f>
        <v>30</v>
      </c>
      <c r="AB61" s="307" t="e">
        <f t="shared" si="13"/>
        <v>#REF!</v>
      </c>
      <c r="AC61" s="307" t="e">
        <f>+#REF!+#REF!</f>
        <v>#REF!</v>
      </c>
      <c r="AD61" s="307" t="e">
        <f>+#REF!+#REF!</f>
        <v>#REF!</v>
      </c>
      <c r="AE61" s="307" t="e">
        <f>+#REF!+#REF!</f>
        <v>#REF!</v>
      </c>
      <c r="AF61" s="307" t="e">
        <f>+#REF!</f>
        <v>#REF!</v>
      </c>
      <c r="AG61" s="307" t="e">
        <f>+#REF!</f>
        <v>#REF!</v>
      </c>
      <c r="AH61" s="307" t="e">
        <f>+#REF!</f>
        <v>#REF!</v>
      </c>
      <c r="AI61" s="307" t="e">
        <f>+#REF!</f>
        <v>#REF!</v>
      </c>
      <c r="AJ61" s="307" t="e">
        <f>+#REF!</f>
        <v>#REF!</v>
      </c>
      <c r="AK61" s="307" t="e">
        <f>+#REF!</f>
        <v>#REF!</v>
      </c>
      <c r="AL61" s="307" t="e">
        <f>+#REF!</f>
        <v>#REF!</v>
      </c>
      <c r="AM61" s="307" t="e">
        <f>+#REF!</f>
        <v>#REF!</v>
      </c>
      <c r="AN61" s="307"/>
      <c r="AO61" s="265"/>
      <c r="AP61" s="259" t="e">
        <f t="shared" si="6"/>
        <v>#REF!</v>
      </c>
      <c r="AQ61" s="248" t="e">
        <f>+AP61-#REF!</f>
        <v>#REF!</v>
      </c>
    </row>
    <row r="62" spans="1:43" ht="30.75" customHeight="1">
      <c r="A62" s="263">
        <v>5</v>
      </c>
      <c r="B62" s="264" t="s">
        <v>766</v>
      </c>
      <c r="C62" s="307" t="e">
        <f t="shared" si="7"/>
        <v>#REF!</v>
      </c>
      <c r="D62" s="307" t="e">
        <f>+#REF!+#REF!</f>
        <v>#REF!</v>
      </c>
      <c r="E62" s="307" t="e">
        <f>+#REF!+#REF!</f>
        <v>#REF!</v>
      </c>
      <c r="F62" s="307" t="e">
        <f t="shared" si="12"/>
        <v>#REF!</v>
      </c>
      <c r="G62" s="307" t="e">
        <f>+#REF!+#REF!</f>
        <v>#REF!</v>
      </c>
      <c r="H62" s="307" t="e">
        <f>+#REF!</f>
        <v>#REF!</v>
      </c>
      <c r="I62" s="307" t="e">
        <f>+#REF!</f>
        <v>#REF!</v>
      </c>
      <c r="J62" s="307" t="e">
        <f>+#REF!+#REF!</f>
        <v>#REF!</v>
      </c>
      <c r="K62" s="307" t="e">
        <f>+#REF!+#REF!</f>
        <v>#REF!</v>
      </c>
      <c r="L62" s="307" t="e">
        <f>+#REF!</f>
        <v>#REF!</v>
      </c>
      <c r="M62" s="307" t="e">
        <f>+#REF!+#REF!</f>
        <v>#REF!</v>
      </c>
      <c r="N62" s="307" t="e">
        <f>+#REF!</f>
        <v>#REF!</v>
      </c>
      <c r="O62" s="307" t="e">
        <f>+#REF!</f>
        <v>#REF!</v>
      </c>
      <c r="P62" s="307" t="e">
        <f>+#REF!</f>
        <v>#REF!</v>
      </c>
      <c r="Q62" s="307" t="e">
        <f>+#REF!</f>
        <v>#REF!</v>
      </c>
      <c r="R62" s="307" t="e">
        <f>+#REF!</f>
        <v>#REF!</v>
      </c>
      <c r="S62" s="307" t="e">
        <f>+#REF!</f>
        <v>#REF!</v>
      </c>
      <c r="T62" s="307" t="e">
        <f>+#REF!</f>
        <v>#REF!</v>
      </c>
      <c r="U62" s="307" t="e">
        <f>+#REF!</f>
        <v>#REF!</v>
      </c>
      <c r="V62" s="307" t="e">
        <f>+#REF!</f>
        <v>#REF!</v>
      </c>
      <c r="W62" s="307" t="e">
        <f t="shared" si="9"/>
        <v>#REF!</v>
      </c>
      <c r="X62" s="307">
        <f>+'PL2. Tổng hợp SL cấp Remdesivir'!C118</f>
        <v>6224</v>
      </c>
      <c r="Y62" s="307" t="e">
        <f>+#REF!</f>
        <v>#REF!</v>
      </c>
      <c r="Z62" s="307" t="e">
        <f>+#REF!</f>
        <v>#REF!</v>
      </c>
      <c r="AA62" s="307">
        <f>+'PL1. Tổng hợp SL cấp kháng thể'!C55</f>
        <v>90</v>
      </c>
      <c r="AB62" s="307" t="e">
        <f t="shared" si="13"/>
        <v>#REF!</v>
      </c>
      <c r="AC62" s="307" t="e">
        <f>+#REF!+#REF!</f>
        <v>#REF!</v>
      </c>
      <c r="AD62" s="307" t="e">
        <f>+#REF!+#REF!</f>
        <v>#REF!</v>
      </c>
      <c r="AE62" s="307" t="e">
        <f>+#REF!+#REF!</f>
        <v>#REF!</v>
      </c>
      <c r="AF62" s="307" t="e">
        <f>+#REF!</f>
        <v>#REF!</v>
      </c>
      <c r="AG62" s="307" t="e">
        <f>+#REF!</f>
        <v>#REF!</v>
      </c>
      <c r="AH62" s="307" t="e">
        <f>+#REF!</f>
        <v>#REF!</v>
      </c>
      <c r="AI62" s="307" t="e">
        <f>+#REF!</f>
        <v>#REF!</v>
      </c>
      <c r="AJ62" s="307" t="e">
        <f>+#REF!</f>
        <v>#REF!</v>
      </c>
      <c r="AK62" s="307" t="e">
        <f>+#REF!</f>
        <v>#REF!</v>
      </c>
      <c r="AL62" s="307" t="e">
        <f>+#REF!</f>
        <v>#REF!</v>
      </c>
      <c r="AM62" s="307" t="e">
        <f>+#REF!</f>
        <v>#REF!</v>
      </c>
      <c r="AN62" s="307"/>
      <c r="AO62" s="265"/>
      <c r="AP62" s="259" t="e">
        <f t="shared" si="6"/>
        <v>#REF!</v>
      </c>
      <c r="AQ62" s="248" t="e">
        <f>+AP62-#REF!</f>
        <v>#REF!</v>
      </c>
    </row>
    <row r="63" spans="1:43" ht="30.75" customHeight="1">
      <c r="A63" s="263">
        <v>6</v>
      </c>
      <c r="B63" s="264" t="s">
        <v>708</v>
      </c>
      <c r="C63" s="307" t="e">
        <f t="shared" si="7"/>
        <v>#REF!</v>
      </c>
      <c r="D63" s="307" t="e">
        <f>+#REF!+#REF!</f>
        <v>#REF!</v>
      </c>
      <c r="E63" s="307" t="e">
        <f>+#REF!+#REF!</f>
        <v>#REF!</v>
      </c>
      <c r="F63" s="307" t="e">
        <f t="shared" si="12"/>
        <v>#REF!</v>
      </c>
      <c r="G63" s="307" t="e">
        <f>+#REF!+#REF!</f>
        <v>#REF!</v>
      </c>
      <c r="H63" s="307" t="e">
        <f>+#REF!</f>
        <v>#REF!</v>
      </c>
      <c r="I63" s="307" t="e">
        <f>+#REF!</f>
        <v>#REF!</v>
      </c>
      <c r="J63" s="307" t="e">
        <f>+#REF!+#REF!</f>
        <v>#REF!</v>
      </c>
      <c r="K63" s="307" t="e">
        <f>+#REF!+#REF!</f>
        <v>#REF!</v>
      </c>
      <c r="L63" s="307" t="e">
        <f>+#REF!</f>
        <v>#REF!</v>
      </c>
      <c r="M63" s="307" t="e">
        <f>+#REF!+#REF!</f>
        <v>#REF!</v>
      </c>
      <c r="N63" s="307" t="e">
        <f>+#REF!</f>
        <v>#REF!</v>
      </c>
      <c r="O63" s="307" t="e">
        <f>+#REF!</f>
        <v>#REF!</v>
      </c>
      <c r="P63" s="307" t="e">
        <f>+#REF!</f>
        <v>#REF!</v>
      </c>
      <c r="Q63" s="307" t="e">
        <f>+#REF!</f>
        <v>#REF!</v>
      </c>
      <c r="R63" s="307" t="e">
        <f>+#REF!</f>
        <v>#REF!</v>
      </c>
      <c r="S63" s="307" t="e">
        <f>+#REF!</f>
        <v>#REF!</v>
      </c>
      <c r="T63" s="307" t="e">
        <f>+#REF!</f>
        <v>#REF!</v>
      </c>
      <c r="U63" s="307" t="e">
        <f>+#REF!</f>
        <v>#REF!</v>
      </c>
      <c r="V63" s="307" t="e">
        <f>+#REF!</f>
        <v>#REF!</v>
      </c>
      <c r="W63" s="307" t="e">
        <f t="shared" si="9"/>
        <v>#REF!</v>
      </c>
      <c r="X63" s="307">
        <f>+'PL2. Tổng hợp SL cấp Remdesivir'!C59</f>
        <v>280</v>
      </c>
      <c r="Y63" s="307" t="e">
        <f>+#REF!</f>
        <v>#REF!</v>
      </c>
      <c r="Z63" s="307" t="e">
        <f>+#REF!</f>
        <v>#REF!</v>
      </c>
      <c r="AA63" s="307">
        <f>+'PL1. Tổng hợp SL cấp kháng thể'!C56</f>
        <v>30</v>
      </c>
      <c r="AB63" s="307" t="e">
        <f t="shared" si="13"/>
        <v>#REF!</v>
      </c>
      <c r="AC63" s="307" t="e">
        <f>+#REF!+#REF!</f>
        <v>#REF!</v>
      </c>
      <c r="AD63" s="307" t="e">
        <f>+#REF!+#REF!</f>
        <v>#REF!</v>
      </c>
      <c r="AE63" s="307" t="e">
        <f>+#REF!+#REF!</f>
        <v>#REF!</v>
      </c>
      <c r="AF63" s="307" t="e">
        <f>+#REF!</f>
        <v>#REF!</v>
      </c>
      <c r="AG63" s="307" t="e">
        <f>+#REF!</f>
        <v>#REF!</v>
      </c>
      <c r="AH63" s="307" t="e">
        <f>+#REF!</f>
        <v>#REF!</v>
      </c>
      <c r="AI63" s="307" t="e">
        <f>+#REF!</f>
        <v>#REF!</v>
      </c>
      <c r="AJ63" s="307" t="e">
        <f>+#REF!</f>
        <v>#REF!</v>
      </c>
      <c r="AK63" s="307" t="e">
        <f>+#REF!</f>
        <v>#REF!</v>
      </c>
      <c r="AL63" s="307" t="e">
        <f>+#REF!</f>
        <v>#REF!</v>
      </c>
      <c r="AM63" s="307" t="e">
        <f>+#REF!</f>
        <v>#REF!</v>
      </c>
      <c r="AN63" s="307"/>
      <c r="AO63" s="265"/>
      <c r="AP63" s="259" t="e">
        <f t="shared" si="6"/>
        <v>#REF!</v>
      </c>
      <c r="AQ63" s="248" t="e">
        <f>+AP63-#REF!</f>
        <v>#REF!</v>
      </c>
    </row>
    <row r="64" spans="1:43" ht="30.75" customHeight="1">
      <c r="A64" s="263">
        <v>7</v>
      </c>
      <c r="B64" s="264" t="s">
        <v>757</v>
      </c>
      <c r="C64" s="307" t="e">
        <f t="shared" si="7"/>
        <v>#REF!</v>
      </c>
      <c r="D64" s="307" t="e">
        <f>+#REF!+#REF!</f>
        <v>#REF!</v>
      </c>
      <c r="E64" s="307" t="e">
        <f>+#REF!+#REF!</f>
        <v>#REF!</v>
      </c>
      <c r="F64" s="307" t="e">
        <f t="shared" si="12"/>
        <v>#REF!</v>
      </c>
      <c r="G64" s="307" t="e">
        <f>+#REF!+#REF!</f>
        <v>#REF!</v>
      </c>
      <c r="H64" s="307" t="e">
        <f>+#REF!</f>
        <v>#REF!</v>
      </c>
      <c r="I64" s="307" t="e">
        <f>+#REF!</f>
        <v>#REF!</v>
      </c>
      <c r="J64" s="307" t="e">
        <f>+#REF!+#REF!</f>
        <v>#REF!</v>
      </c>
      <c r="K64" s="307" t="e">
        <f>+#REF!+#REF!</f>
        <v>#REF!</v>
      </c>
      <c r="L64" s="307" t="e">
        <f>+#REF!</f>
        <v>#REF!</v>
      </c>
      <c r="M64" s="307" t="e">
        <f>+#REF!+#REF!</f>
        <v>#REF!</v>
      </c>
      <c r="N64" s="307" t="e">
        <f>+#REF!</f>
        <v>#REF!</v>
      </c>
      <c r="O64" s="307" t="e">
        <f>+#REF!</f>
        <v>#REF!</v>
      </c>
      <c r="P64" s="307" t="e">
        <f>+#REF!</f>
        <v>#REF!</v>
      </c>
      <c r="Q64" s="307" t="e">
        <f>+#REF!</f>
        <v>#REF!</v>
      </c>
      <c r="R64" s="307" t="e">
        <f>+#REF!</f>
        <v>#REF!</v>
      </c>
      <c r="S64" s="307" t="e">
        <f>+#REF!</f>
        <v>#REF!</v>
      </c>
      <c r="T64" s="307" t="e">
        <f>+#REF!</f>
        <v>#REF!</v>
      </c>
      <c r="U64" s="307" t="e">
        <f>+#REF!</f>
        <v>#REF!</v>
      </c>
      <c r="V64" s="307" t="e">
        <f>+#REF!</f>
        <v>#REF!</v>
      </c>
      <c r="W64" s="307" t="e">
        <f t="shared" si="9"/>
        <v>#REF!</v>
      </c>
      <c r="X64" s="307">
        <f>+'PL2. Tổng hợp SL cấp Remdesivir'!C109</f>
        <v>2220</v>
      </c>
      <c r="Y64" s="307" t="e">
        <f>+#REF!</f>
        <v>#REF!</v>
      </c>
      <c r="Z64" s="307" t="e">
        <f>+#REF!</f>
        <v>#REF!</v>
      </c>
      <c r="AA64" s="307">
        <f>+'PL1. Tổng hợp SL cấp kháng thể'!C57</f>
        <v>50</v>
      </c>
      <c r="AB64" s="307" t="e">
        <f t="shared" si="13"/>
        <v>#REF!</v>
      </c>
      <c r="AC64" s="307" t="e">
        <f>+#REF!+#REF!</f>
        <v>#REF!</v>
      </c>
      <c r="AD64" s="307" t="e">
        <f>+#REF!+#REF!</f>
        <v>#REF!</v>
      </c>
      <c r="AE64" s="307" t="e">
        <f>+#REF!+#REF!</f>
        <v>#REF!</v>
      </c>
      <c r="AF64" s="307" t="e">
        <f>+#REF!</f>
        <v>#REF!</v>
      </c>
      <c r="AG64" s="307" t="e">
        <f>+#REF!</f>
        <v>#REF!</v>
      </c>
      <c r="AH64" s="307" t="e">
        <f>+#REF!</f>
        <v>#REF!</v>
      </c>
      <c r="AI64" s="307" t="e">
        <f>+#REF!</f>
        <v>#REF!</v>
      </c>
      <c r="AJ64" s="307" t="e">
        <f>+#REF!</f>
        <v>#REF!</v>
      </c>
      <c r="AK64" s="307" t="e">
        <f>+#REF!</f>
        <v>#REF!</v>
      </c>
      <c r="AL64" s="307" t="e">
        <f>+#REF!</f>
        <v>#REF!</v>
      </c>
      <c r="AM64" s="307" t="e">
        <f>+#REF!</f>
        <v>#REF!</v>
      </c>
      <c r="AN64" s="307"/>
      <c r="AO64" s="265"/>
      <c r="AP64" s="259" t="e">
        <f t="shared" si="6"/>
        <v>#REF!</v>
      </c>
      <c r="AQ64" s="248" t="e">
        <f>+AP64-#REF!</f>
        <v>#REF!</v>
      </c>
    </row>
    <row r="65" spans="1:43" ht="30.75" customHeight="1">
      <c r="A65" s="263">
        <v>8</v>
      </c>
      <c r="B65" s="264" t="s">
        <v>740</v>
      </c>
      <c r="C65" s="307" t="e">
        <f t="shared" si="7"/>
        <v>#REF!</v>
      </c>
      <c r="D65" s="307" t="e">
        <f>+#REF!+#REF!</f>
        <v>#REF!</v>
      </c>
      <c r="E65" s="307" t="e">
        <f>+#REF!+#REF!</f>
        <v>#REF!</v>
      </c>
      <c r="F65" s="307" t="e">
        <f t="shared" si="12"/>
        <v>#REF!</v>
      </c>
      <c r="G65" s="307" t="e">
        <f>+#REF!+#REF!</f>
        <v>#REF!</v>
      </c>
      <c r="H65" s="307" t="e">
        <f>+#REF!</f>
        <v>#REF!</v>
      </c>
      <c r="I65" s="307" t="e">
        <f>+#REF!</f>
        <v>#REF!</v>
      </c>
      <c r="J65" s="307" t="e">
        <f>+#REF!+#REF!</f>
        <v>#REF!</v>
      </c>
      <c r="K65" s="307" t="e">
        <f>+#REF!+#REF!</f>
        <v>#REF!</v>
      </c>
      <c r="L65" s="307" t="e">
        <f>+#REF!</f>
        <v>#REF!</v>
      </c>
      <c r="M65" s="307" t="e">
        <f>+#REF!+#REF!</f>
        <v>#REF!</v>
      </c>
      <c r="N65" s="307" t="e">
        <f>+#REF!</f>
        <v>#REF!</v>
      </c>
      <c r="O65" s="307" t="e">
        <f>+#REF!</f>
        <v>#REF!</v>
      </c>
      <c r="P65" s="307" t="e">
        <f>+#REF!</f>
        <v>#REF!</v>
      </c>
      <c r="Q65" s="307" t="e">
        <f>+#REF!</f>
        <v>#REF!</v>
      </c>
      <c r="R65" s="307" t="e">
        <f>+#REF!</f>
        <v>#REF!</v>
      </c>
      <c r="S65" s="307" t="e">
        <f>+#REF!</f>
        <v>#REF!</v>
      </c>
      <c r="T65" s="307" t="e">
        <f>+#REF!</f>
        <v>#REF!</v>
      </c>
      <c r="U65" s="307" t="e">
        <f>+#REF!</f>
        <v>#REF!</v>
      </c>
      <c r="V65" s="307" t="e">
        <f>+#REF!</f>
        <v>#REF!</v>
      </c>
      <c r="W65" s="307" t="e">
        <f t="shared" si="9"/>
        <v>#REF!</v>
      </c>
      <c r="X65" s="307">
        <f>+'PL2. Tổng hợp SL cấp Remdesivir'!C91</f>
        <v>8000</v>
      </c>
      <c r="Y65" s="307" t="e">
        <f>+#REF!</f>
        <v>#REF!</v>
      </c>
      <c r="Z65" s="307" t="e">
        <f>+#REF!</f>
        <v>#REF!</v>
      </c>
      <c r="AA65" s="307">
        <f>+'PL1. Tổng hợp SL cấp kháng thể'!C58</f>
        <v>30</v>
      </c>
      <c r="AB65" s="307" t="e">
        <f t="shared" si="13"/>
        <v>#REF!</v>
      </c>
      <c r="AC65" s="307" t="e">
        <f>+#REF!+#REF!</f>
        <v>#REF!</v>
      </c>
      <c r="AD65" s="307" t="e">
        <f>+#REF!+#REF!</f>
        <v>#REF!</v>
      </c>
      <c r="AE65" s="307" t="e">
        <f>+#REF!+#REF!</f>
        <v>#REF!</v>
      </c>
      <c r="AF65" s="307" t="e">
        <f>+#REF!</f>
        <v>#REF!</v>
      </c>
      <c r="AG65" s="307" t="e">
        <f>+#REF!</f>
        <v>#REF!</v>
      </c>
      <c r="AH65" s="307" t="e">
        <f>+#REF!</f>
        <v>#REF!</v>
      </c>
      <c r="AI65" s="307" t="e">
        <f>+#REF!</f>
        <v>#REF!</v>
      </c>
      <c r="AJ65" s="307" t="e">
        <f>+#REF!</f>
        <v>#REF!</v>
      </c>
      <c r="AK65" s="307" t="e">
        <f>+#REF!</f>
        <v>#REF!</v>
      </c>
      <c r="AL65" s="307" t="e">
        <f>+#REF!</f>
        <v>#REF!</v>
      </c>
      <c r="AM65" s="307" t="e">
        <f>+#REF!</f>
        <v>#REF!</v>
      </c>
      <c r="AN65" s="307"/>
      <c r="AO65" s="265"/>
      <c r="AP65" s="259" t="e">
        <f t="shared" si="6"/>
        <v>#REF!</v>
      </c>
      <c r="AQ65" s="248" t="e">
        <f>+AP65-#REF!</f>
        <v>#REF!</v>
      </c>
    </row>
    <row r="66" spans="1:43" ht="30.75" customHeight="1">
      <c r="A66" s="263">
        <v>9</v>
      </c>
      <c r="B66" s="264" t="s">
        <v>752</v>
      </c>
      <c r="C66" s="307" t="e">
        <f t="shared" si="7"/>
        <v>#REF!</v>
      </c>
      <c r="D66" s="307" t="e">
        <f>+#REF!+#REF!</f>
        <v>#REF!</v>
      </c>
      <c r="E66" s="307" t="e">
        <f>+#REF!+#REF!</f>
        <v>#REF!</v>
      </c>
      <c r="F66" s="307" t="e">
        <f t="shared" si="12"/>
        <v>#REF!</v>
      </c>
      <c r="G66" s="307" t="e">
        <f>+#REF!+#REF!</f>
        <v>#REF!</v>
      </c>
      <c r="H66" s="307" t="e">
        <f>+#REF!</f>
        <v>#REF!</v>
      </c>
      <c r="I66" s="307" t="e">
        <f>+#REF!</f>
        <v>#REF!</v>
      </c>
      <c r="J66" s="307" t="e">
        <f>+#REF!+#REF!</f>
        <v>#REF!</v>
      </c>
      <c r="K66" s="307" t="e">
        <f>+#REF!+#REF!</f>
        <v>#REF!</v>
      </c>
      <c r="L66" s="307" t="e">
        <f>+#REF!</f>
        <v>#REF!</v>
      </c>
      <c r="M66" s="307" t="e">
        <f>+#REF!+#REF!</f>
        <v>#REF!</v>
      </c>
      <c r="N66" s="307" t="e">
        <f>+#REF!</f>
        <v>#REF!</v>
      </c>
      <c r="O66" s="307" t="e">
        <f>+#REF!</f>
        <v>#REF!</v>
      </c>
      <c r="P66" s="307" t="e">
        <f>+#REF!</f>
        <v>#REF!</v>
      </c>
      <c r="Q66" s="307" t="e">
        <f>+#REF!</f>
        <v>#REF!</v>
      </c>
      <c r="R66" s="307" t="e">
        <f>+#REF!</f>
        <v>#REF!</v>
      </c>
      <c r="S66" s="307" t="e">
        <f>+#REF!</f>
        <v>#REF!</v>
      </c>
      <c r="T66" s="307" t="e">
        <f>+#REF!</f>
        <v>#REF!</v>
      </c>
      <c r="U66" s="307" t="e">
        <f>+#REF!</f>
        <v>#REF!</v>
      </c>
      <c r="V66" s="307" t="e">
        <f>+#REF!</f>
        <v>#REF!</v>
      </c>
      <c r="W66" s="307" t="e">
        <f t="shared" si="9"/>
        <v>#REF!</v>
      </c>
      <c r="X66" s="307">
        <f>+'PL2. Tổng hợp SL cấp Remdesivir'!C103</f>
        <v>13900</v>
      </c>
      <c r="Y66" s="307" t="e">
        <f>+#REF!</f>
        <v>#REF!</v>
      </c>
      <c r="Z66" s="307" t="e">
        <f>+#REF!</f>
        <v>#REF!</v>
      </c>
      <c r="AA66" s="307">
        <f>+'PL1. Tổng hợp SL cấp kháng thể'!C59</f>
        <v>150</v>
      </c>
      <c r="AB66" s="307" t="e">
        <f t="shared" si="13"/>
        <v>#REF!</v>
      </c>
      <c r="AC66" s="307" t="e">
        <f>+#REF!+#REF!</f>
        <v>#REF!</v>
      </c>
      <c r="AD66" s="307" t="e">
        <f>+#REF!+#REF!</f>
        <v>#REF!</v>
      </c>
      <c r="AE66" s="307" t="e">
        <f>+#REF!+#REF!</f>
        <v>#REF!</v>
      </c>
      <c r="AF66" s="307" t="e">
        <f>+#REF!</f>
        <v>#REF!</v>
      </c>
      <c r="AG66" s="307" t="e">
        <f>+#REF!</f>
        <v>#REF!</v>
      </c>
      <c r="AH66" s="307" t="e">
        <f>+#REF!</f>
        <v>#REF!</v>
      </c>
      <c r="AI66" s="307" t="e">
        <f>+#REF!</f>
        <v>#REF!</v>
      </c>
      <c r="AJ66" s="307" t="e">
        <f>+#REF!</f>
        <v>#REF!</v>
      </c>
      <c r="AK66" s="307" t="e">
        <f>+#REF!</f>
        <v>#REF!</v>
      </c>
      <c r="AL66" s="307" t="e">
        <f>+#REF!</f>
        <v>#REF!</v>
      </c>
      <c r="AM66" s="307" t="e">
        <f>+#REF!</f>
        <v>#REF!</v>
      </c>
      <c r="AN66" s="307"/>
      <c r="AO66" s="265"/>
      <c r="AP66" s="259" t="e">
        <f t="shared" si="6"/>
        <v>#REF!</v>
      </c>
      <c r="AQ66" s="248" t="e">
        <f>+AP66-#REF!</f>
        <v>#REF!</v>
      </c>
    </row>
    <row r="67" spans="1:43" ht="30.75" customHeight="1">
      <c r="A67" s="263">
        <v>10</v>
      </c>
      <c r="B67" s="264" t="s">
        <v>869</v>
      </c>
      <c r="C67" s="307" t="e">
        <f t="shared" si="7"/>
        <v>#REF!</v>
      </c>
      <c r="D67" s="307" t="e">
        <f>+#REF!+#REF!</f>
        <v>#REF!</v>
      </c>
      <c r="E67" s="307" t="e">
        <f>+#REF!+#REF!</f>
        <v>#REF!</v>
      </c>
      <c r="F67" s="307" t="e">
        <f t="shared" si="12"/>
        <v>#REF!</v>
      </c>
      <c r="G67" s="307" t="e">
        <f>+#REF!+#REF!</f>
        <v>#REF!</v>
      </c>
      <c r="H67" s="307" t="e">
        <f>+#REF!</f>
        <v>#REF!</v>
      </c>
      <c r="I67" s="307" t="e">
        <f>+#REF!</f>
        <v>#REF!</v>
      </c>
      <c r="J67" s="307" t="e">
        <f>+#REF!+#REF!</f>
        <v>#REF!</v>
      </c>
      <c r="K67" s="307" t="e">
        <f>+#REF!+#REF!</f>
        <v>#REF!</v>
      </c>
      <c r="L67" s="307" t="e">
        <f>+#REF!</f>
        <v>#REF!</v>
      </c>
      <c r="M67" s="307" t="e">
        <f>+#REF!+#REF!</f>
        <v>#REF!</v>
      </c>
      <c r="N67" s="307" t="e">
        <f>+#REF!</f>
        <v>#REF!</v>
      </c>
      <c r="O67" s="307" t="e">
        <f>+#REF!</f>
        <v>#REF!</v>
      </c>
      <c r="P67" s="307" t="e">
        <f>+#REF!</f>
        <v>#REF!</v>
      </c>
      <c r="Q67" s="307" t="e">
        <f>+#REF!</f>
        <v>#REF!</v>
      </c>
      <c r="R67" s="307" t="e">
        <f>+#REF!</f>
        <v>#REF!</v>
      </c>
      <c r="S67" s="307" t="e">
        <f>+#REF!</f>
        <v>#REF!</v>
      </c>
      <c r="T67" s="307" t="e">
        <f>+#REF!</f>
        <v>#REF!</v>
      </c>
      <c r="U67" s="307" t="e">
        <f>+#REF!</f>
        <v>#REF!</v>
      </c>
      <c r="V67" s="307" t="e">
        <f>+#REF!</f>
        <v>#REF!</v>
      </c>
      <c r="W67" s="307" t="e">
        <f t="shared" si="9"/>
        <v>#REF!</v>
      </c>
      <c r="X67" s="307">
        <f>+'PL2. Tổng hợp SL cấp Remdesivir'!C101</f>
        <v>9432</v>
      </c>
      <c r="Y67" s="307" t="e">
        <f>+#REF!</f>
        <v>#REF!</v>
      </c>
      <c r="Z67" s="307" t="e">
        <f>+#REF!</f>
        <v>#REF!</v>
      </c>
      <c r="AA67" s="307">
        <f>+'PL1. Tổng hợp SL cấp kháng thể'!C60</f>
        <v>80</v>
      </c>
      <c r="AB67" s="307" t="e">
        <f t="shared" si="13"/>
        <v>#REF!</v>
      </c>
      <c r="AC67" s="307" t="e">
        <f>+#REF!+#REF!</f>
        <v>#REF!</v>
      </c>
      <c r="AD67" s="307" t="e">
        <f>+#REF!+#REF!</f>
        <v>#REF!</v>
      </c>
      <c r="AE67" s="307" t="e">
        <f>+#REF!+#REF!</f>
        <v>#REF!</v>
      </c>
      <c r="AF67" s="307" t="e">
        <f>+#REF!</f>
        <v>#REF!</v>
      </c>
      <c r="AG67" s="307" t="e">
        <f>+#REF!</f>
        <v>#REF!</v>
      </c>
      <c r="AH67" s="307" t="e">
        <f>+#REF!</f>
        <v>#REF!</v>
      </c>
      <c r="AI67" s="307" t="e">
        <f>+#REF!</f>
        <v>#REF!</v>
      </c>
      <c r="AJ67" s="307" t="e">
        <f>+#REF!</f>
        <v>#REF!</v>
      </c>
      <c r="AK67" s="307" t="e">
        <f>+#REF!</f>
        <v>#REF!</v>
      </c>
      <c r="AL67" s="307" t="e">
        <f>+#REF!</f>
        <v>#REF!</v>
      </c>
      <c r="AM67" s="307" t="e">
        <f>+#REF!</f>
        <v>#REF!</v>
      </c>
      <c r="AN67" s="307"/>
      <c r="AO67" s="265"/>
      <c r="AP67" s="259" t="e">
        <f t="shared" si="6"/>
        <v>#REF!</v>
      </c>
      <c r="AQ67" s="248" t="e">
        <f>+AP67-#REF!</f>
        <v>#REF!</v>
      </c>
    </row>
    <row r="68" spans="1:43" ht="30.75" customHeight="1">
      <c r="A68" s="263">
        <v>11</v>
      </c>
      <c r="B68" s="264" t="s">
        <v>744</v>
      </c>
      <c r="C68" s="307" t="e">
        <f t="shared" si="7"/>
        <v>#REF!</v>
      </c>
      <c r="D68" s="307" t="e">
        <f>+#REF!+#REF!</f>
        <v>#REF!</v>
      </c>
      <c r="E68" s="307" t="e">
        <f>+#REF!+#REF!</f>
        <v>#REF!</v>
      </c>
      <c r="F68" s="307" t="e">
        <f t="shared" si="12"/>
        <v>#REF!</v>
      </c>
      <c r="G68" s="307" t="e">
        <f>+#REF!+#REF!</f>
        <v>#REF!</v>
      </c>
      <c r="H68" s="307" t="e">
        <f>+#REF!</f>
        <v>#REF!</v>
      </c>
      <c r="I68" s="307" t="e">
        <f>+#REF!</f>
        <v>#REF!</v>
      </c>
      <c r="J68" s="307" t="e">
        <f>+#REF!+#REF!</f>
        <v>#REF!</v>
      </c>
      <c r="K68" s="307" t="e">
        <f>+#REF!+#REF!</f>
        <v>#REF!</v>
      </c>
      <c r="L68" s="307" t="e">
        <f>+#REF!</f>
        <v>#REF!</v>
      </c>
      <c r="M68" s="307" t="e">
        <f>+#REF!+#REF!</f>
        <v>#REF!</v>
      </c>
      <c r="N68" s="307" t="e">
        <f>+#REF!</f>
        <v>#REF!</v>
      </c>
      <c r="O68" s="307" t="e">
        <f>+#REF!</f>
        <v>#REF!</v>
      </c>
      <c r="P68" s="307" t="e">
        <f>+#REF!</f>
        <v>#REF!</v>
      </c>
      <c r="Q68" s="307" t="e">
        <f>+#REF!</f>
        <v>#REF!</v>
      </c>
      <c r="R68" s="307" t="e">
        <f>+#REF!</f>
        <v>#REF!</v>
      </c>
      <c r="S68" s="307" t="e">
        <f>+#REF!</f>
        <v>#REF!</v>
      </c>
      <c r="T68" s="307" t="e">
        <f>+#REF!</f>
        <v>#REF!</v>
      </c>
      <c r="U68" s="307" t="e">
        <f>+#REF!</f>
        <v>#REF!</v>
      </c>
      <c r="V68" s="307" t="e">
        <f>+#REF!</f>
        <v>#REF!</v>
      </c>
      <c r="W68" s="307" t="e">
        <f t="shared" si="9"/>
        <v>#REF!</v>
      </c>
      <c r="X68" s="307">
        <f>+'PL2. Tổng hợp SL cấp Remdesivir'!C95</f>
        <v>5000</v>
      </c>
      <c r="Y68" s="307" t="e">
        <f>+#REF!</f>
        <v>#REF!</v>
      </c>
      <c r="Z68" s="307" t="e">
        <f>+#REF!</f>
        <v>#REF!</v>
      </c>
      <c r="AA68" s="307">
        <f>+'PL1. Tổng hợp SL cấp kháng thể'!C61</f>
        <v>120</v>
      </c>
      <c r="AB68" s="307" t="e">
        <f t="shared" si="13"/>
        <v>#REF!</v>
      </c>
      <c r="AC68" s="307" t="e">
        <f>+#REF!+#REF!</f>
        <v>#REF!</v>
      </c>
      <c r="AD68" s="307" t="e">
        <f>+#REF!+#REF!</f>
        <v>#REF!</v>
      </c>
      <c r="AE68" s="307" t="e">
        <f>+#REF!+#REF!</f>
        <v>#REF!</v>
      </c>
      <c r="AF68" s="307" t="e">
        <f>+#REF!</f>
        <v>#REF!</v>
      </c>
      <c r="AG68" s="307" t="e">
        <f>+#REF!</f>
        <v>#REF!</v>
      </c>
      <c r="AH68" s="307" t="e">
        <f>+#REF!</f>
        <v>#REF!</v>
      </c>
      <c r="AI68" s="307" t="e">
        <f>+#REF!</f>
        <v>#REF!</v>
      </c>
      <c r="AJ68" s="307" t="e">
        <f>+#REF!</f>
        <v>#REF!</v>
      </c>
      <c r="AK68" s="307" t="e">
        <f>+#REF!</f>
        <v>#REF!</v>
      </c>
      <c r="AL68" s="307" t="e">
        <f>+#REF!</f>
        <v>#REF!</v>
      </c>
      <c r="AM68" s="307" t="e">
        <f>+#REF!</f>
        <v>#REF!</v>
      </c>
      <c r="AN68" s="307"/>
      <c r="AO68" s="265"/>
      <c r="AP68" s="259" t="e">
        <f t="shared" si="6"/>
        <v>#REF!</v>
      </c>
      <c r="AQ68" s="248" t="e">
        <f>+AP68-#REF!</f>
        <v>#REF!</v>
      </c>
    </row>
    <row r="69" spans="1:43" ht="30.75" customHeight="1">
      <c r="A69" s="263">
        <v>12</v>
      </c>
      <c r="B69" s="264" t="s">
        <v>767</v>
      </c>
      <c r="C69" s="307" t="e">
        <f t="shared" si="7"/>
        <v>#REF!</v>
      </c>
      <c r="D69" s="307" t="e">
        <f>+#REF!+#REF!</f>
        <v>#REF!</v>
      </c>
      <c r="E69" s="307" t="e">
        <f>+#REF!+#REF!</f>
        <v>#REF!</v>
      </c>
      <c r="F69" s="307" t="e">
        <f t="shared" si="12"/>
        <v>#REF!</v>
      </c>
      <c r="G69" s="307" t="e">
        <f>+#REF!+#REF!</f>
        <v>#REF!</v>
      </c>
      <c r="H69" s="307" t="e">
        <f>+#REF!</f>
        <v>#REF!</v>
      </c>
      <c r="I69" s="307" t="e">
        <f>+#REF!</f>
        <v>#REF!</v>
      </c>
      <c r="J69" s="307" t="e">
        <f>+#REF!+#REF!</f>
        <v>#REF!</v>
      </c>
      <c r="K69" s="307" t="e">
        <f>+#REF!+#REF!</f>
        <v>#REF!</v>
      </c>
      <c r="L69" s="307" t="e">
        <f>+#REF!</f>
        <v>#REF!</v>
      </c>
      <c r="M69" s="307" t="e">
        <f>+#REF!+#REF!</f>
        <v>#REF!</v>
      </c>
      <c r="N69" s="307" t="e">
        <f>+#REF!</f>
        <v>#REF!</v>
      </c>
      <c r="O69" s="307" t="e">
        <f>+#REF!</f>
        <v>#REF!</v>
      </c>
      <c r="P69" s="307" t="e">
        <f>+#REF!</f>
        <v>#REF!</v>
      </c>
      <c r="Q69" s="307" t="e">
        <f>+#REF!</f>
        <v>#REF!</v>
      </c>
      <c r="R69" s="307" t="e">
        <f>+#REF!</f>
        <v>#REF!</v>
      </c>
      <c r="S69" s="307" t="e">
        <f>+#REF!</f>
        <v>#REF!</v>
      </c>
      <c r="T69" s="307" t="e">
        <f>+#REF!</f>
        <v>#REF!</v>
      </c>
      <c r="U69" s="307" t="e">
        <f>+#REF!</f>
        <v>#REF!</v>
      </c>
      <c r="V69" s="307" t="e">
        <f>+#REF!</f>
        <v>#REF!</v>
      </c>
      <c r="W69" s="307" t="e">
        <f t="shared" si="9"/>
        <v>#REF!</v>
      </c>
      <c r="X69" s="307">
        <f>+'PL2. Tổng hợp SL cấp Remdesivir'!C119</f>
        <v>11940</v>
      </c>
      <c r="Y69" s="307" t="e">
        <f>+#REF!</f>
        <v>#REF!</v>
      </c>
      <c r="Z69" s="307" t="e">
        <f>+#REF!</f>
        <v>#REF!</v>
      </c>
      <c r="AA69" s="307">
        <f>+'PL1. Tổng hợp SL cấp kháng thể'!C62</f>
        <v>70</v>
      </c>
      <c r="AB69" s="307" t="e">
        <f t="shared" si="13"/>
        <v>#REF!</v>
      </c>
      <c r="AC69" s="307" t="e">
        <f>+#REF!+#REF!</f>
        <v>#REF!</v>
      </c>
      <c r="AD69" s="307" t="e">
        <f>+#REF!+#REF!</f>
        <v>#REF!</v>
      </c>
      <c r="AE69" s="307" t="e">
        <f>+#REF!+#REF!</f>
        <v>#REF!</v>
      </c>
      <c r="AF69" s="307" t="e">
        <f>+#REF!</f>
        <v>#REF!</v>
      </c>
      <c r="AG69" s="307" t="e">
        <f>+#REF!</f>
        <v>#REF!</v>
      </c>
      <c r="AH69" s="307" t="e">
        <f>+#REF!</f>
        <v>#REF!</v>
      </c>
      <c r="AI69" s="307" t="e">
        <f>+#REF!</f>
        <v>#REF!</v>
      </c>
      <c r="AJ69" s="307" t="e">
        <f>+#REF!</f>
        <v>#REF!</v>
      </c>
      <c r="AK69" s="307" t="e">
        <f>+#REF!</f>
        <v>#REF!</v>
      </c>
      <c r="AL69" s="307" t="e">
        <f>+#REF!</f>
        <v>#REF!</v>
      </c>
      <c r="AM69" s="307" t="e">
        <f>+#REF!</f>
        <v>#REF!</v>
      </c>
      <c r="AN69" s="307"/>
      <c r="AO69" s="265"/>
      <c r="AP69" s="259" t="e">
        <f t="shared" si="6"/>
        <v>#REF!</v>
      </c>
      <c r="AQ69" s="248" t="e">
        <f>+AP69-#REF!</f>
        <v>#REF!</v>
      </c>
    </row>
    <row r="70" spans="1:43" ht="30.75" customHeight="1">
      <c r="A70" s="263">
        <v>13</v>
      </c>
      <c r="B70" s="264" t="s">
        <v>763</v>
      </c>
      <c r="C70" s="307" t="e">
        <f t="shared" si="7"/>
        <v>#REF!</v>
      </c>
      <c r="D70" s="307" t="e">
        <f>+#REF!+#REF!</f>
        <v>#REF!</v>
      </c>
      <c r="E70" s="307" t="e">
        <f>+#REF!+#REF!</f>
        <v>#REF!</v>
      </c>
      <c r="F70" s="307" t="e">
        <f t="shared" si="12"/>
        <v>#REF!</v>
      </c>
      <c r="G70" s="307" t="e">
        <f>+#REF!+#REF!</f>
        <v>#REF!</v>
      </c>
      <c r="H70" s="307" t="e">
        <f>+#REF!</f>
        <v>#REF!</v>
      </c>
      <c r="I70" s="307" t="e">
        <f>+#REF!</f>
        <v>#REF!</v>
      </c>
      <c r="J70" s="307" t="e">
        <f>+#REF!+#REF!</f>
        <v>#REF!</v>
      </c>
      <c r="K70" s="307" t="e">
        <f>+#REF!+#REF!</f>
        <v>#REF!</v>
      </c>
      <c r="L70" s="307" t="e">
        <f>+#REF!</f>
        <v>#REF!</v>
      </c>
      <c r="M70" s="307" t="e">
        <f>+#REF!+#REF!</f>
        <v>#REF!</v>
      </c>
      <c r="N70" s="307" t="e">
        <f>+#REF!</f>
        <v>#REF!</v>
      </c>
      <c r="O70" s="307" t="e">
        <f>+#REF!</f>
        <v>#REF!</v>
      </c>
      <c r="P70" s="307" t="e">
        <f>+#REF!</f>
        <v>#REF!</v>
      </c>
      <c r="Q70" s="307" t="e">
        <f>+#REF!</f>
        <v>#REF!</v>
      </c>
      <c r="R70" s="307" t="e">
        <f>+#REF!</f>
        <v>#REF!</v>
      </c>
      <c r="S70" s="307" t="e">
        <f>+#REF!</f>
        <v>#REF!</v>
      </c>
      <c r="T70" s="307" t="e">
        <f>+#REF!</f>
        <v>#REF!</v>
      </c>
      <c r="U70" s="307" t="e">
        <f>+#REF!</f>
        <v>#REF!</v>
      </c>
      <c r="V70" s="307" t="e">
        <f>+#REF!</f>
        <v>#REF!</v>
      </c>
      <c r="W70" s="307" t="e">
        <f t="shared" si="9"/>
        <v>#REF!</v>
      </c>
      <c r="X70" s="307">
        <f>+'PL2. Tổng hợp SL cấp Remdesivir'!C115</f>
        <v>11392</v>
      </c>
      <c r="Y70" s="307" t="e">
        <f>+#REF!</f>
        <v>#REF!</v>
      </c>
      <c r="Z70" s="307" t="e">
        <f>+#REF!</f>
        <v>#REF!</v>
      </c>
      <c r="AA70" s="307">
        <f>+'PL1. Tổng hợp SL cấp kháng thể'!C63</f>
        <v>150</v>
      </c>
      <c r="AB70" s="307" t="e">
        <f t="shared" si="13"/>
        <v>#REF!</v>
      </c>
      <c r="AC70" s="307" t="e">
        <f>+#REF!+#REF!</f>
        <v>#REF!</v>
      </c>
      <c r="AD70" s="307" t="e">
        <f>+#REF!+#REF!</f>
        <v>#REF!</v>
      </c>
      <c r="AE70" s="307" t="e">
        <f>+#REF!+#REF!</f>
        <v>#REF!</v>
      </c>
      <c r="AF70" s="307" t="e">
        <f>+#REF!</f>
        <v>#REF!</v>
      </c>
      <c r="AG70" s="307" t="e">
        <f>+#REF!</f>
        <v>#REF!</v>
      </c>
      <c r="AH70" s="307" t="e">
        <f>+#REF!</f>
        <v>#REF!</v>
      </c>
      <c r="AI70" s="307" t="e">
        <f>+#REF!</f>
        <v>#REF!</v>
      </c>
      <c r="AJ70" s="307" t="e">
        <f>+#REF!</f>
        <v>#REF!</v>
      </c>
      <c r="AK70" s="307" t="e">
        <f>+#REF!</f>
        <v>#REF!</v>
      </c>
      <c r="AL70" s="307" t="e">
        <f>+#REF!</f>
        <v>#REF!</v>
      </c>
      <c r="AM70" s="307" t="e">
        <f>+#REF!</f>
        <v>#REF!</v>
      </c>
      <c r="AN70" s="307"/>
      <c r="AO70" s="265"/>
      <c r="AP70" s="259" t="e">
        <f t="shared" si="6"/>
        <v>#REF!</v>
      </c>
      <c r="AQ70" s="248" t="e">
        <f>+AP70-#REF!</f>
        <v>#REF!</v>
      </c>
    </row>
    <row r="71" spans="1:43" ht="30.75" customHeight="1">
      <c r="A71" s="263">
        <v>14</v>
      </c>
      <c r="B71" s="264" t="s">
        <v>718</v>
      </c>
      <c r="C71" s="307" t="e">
        <f t="shared" si="7"/>
        <v>#REF!</v>
      </c>
      <c r="D71" s="307" t="e">
        <f>+#REF!+#REF!</f>
        <v>#REF!</v>
      </c>
      <c r="E71" s="307" t="e">
        <f>+#REF!+#REF!</f>
        <v>#REF!</v>
      </c>
      <c r="F71" s="307" t="e">
        <f t="shared" si="12"/>
        <v>#REF!</v>
      </c>
      <c r="G71" s="307" t="e">
        <f>+#REF!+#REF!</f>
        <v>#REF!</v>
      </c>
      <c r="H71" s="307" t="e">
        <f>+#REF!</f>
        <v>#REF!</v>
      </c>
      <c r="I71" s="307" t="e">
        <f>+#REF!</f>
        <v>#REF!</v>
      </c>
      <c r="J71" s="307" t="e">
        <f>+#REF!+#REF!</f>
        <v>#REF!</v>
      </c>
      <c r="K71" s="307" t="e">
        <f>+#REF!+#REF!</f>
        <v>#REF!</v>
      </c>
      <c r="L71" s="307" t="e">
        <f>+#REF!</f>
        <v>#REF!</v>
      </c>
      <c r="M71" s="307" t="e">
        <f>+#REF!+#REF!</f>
        <v>#REF!</v>
      </c>
      <c r="N71" s="307" t="e">
        <f>+#REF!</f>
        <v>#REF!</v>
      </c>
      <c r="O71" s="307" t="e">
        <f>+#REF!</f>
        <v>#REF!</v>
      </c>
      <c r="P71" s="307" t="e">
        <f>+#REF!</f>
        <v>#REF!</v>
      </c>
      <c r="Q71" s="307" t="e">
        <f>+#REF!</f>
        <v>#REF!</v>
      </c>
      <c r="R71" s="307" t="e">
        <f>+#REF!</f>
        <v>#REF!</v>
      </c>
      <c r="S71" s="307" t="e">
        <f>+#REF!</f>
        <v>#REF!</v>
      </c>
      <c r="T71" s="307" t="e">
        <f>+#REF!</f>
        <v>#REF!</v>
      </c>
      <c r="U71" s="307" t="e">
        <f>+#REF!</f>
        <v>#REF!</v>
      </c>
      <c r="V71" s="307" t="e">
        <f>+#REF!</f>
        <v>#REF!</v>
      </c>
      <c r="W71" s="307" t="e">
        <f t="shared" si="9"/>
        <v>#REF!</v>
      </c>
      <c r="X71" s="307">
        <f>+'PL2. Tổng hợp SL cấp Remdesivir'!C69</f>
        <v>25332</v>
      </c>
      <c r="Y71" s="307" t="e">
        <f>+#REF!</f>
        <v>#REF!</v>
      </c>
      <c r="Z71" s="307" t="e">
        <f>+#REF!</f>
        <v>#REF!</v>
      </c>
      <c r="AA71" s="307">
        <f>+'PL1. Tổng hợp SL cấp kháng thể'!C64</f>
        <v>30</v>
      </c>
      <c r="AB71" s="307" t="e">
        <f t="shared" si="13"/>
        <v>#REF!</v>
      </c>
      <c r="AC71" s="307" t="e">
        <f>+#REF!+#REF!</f>
        <v>#REF!</v>
      </c>
      <c r="AD71" s="307" t="e">
        <f>+#REF!+#REF!</f>
        <v>#REF!</v>
      </c>
      <c r="AE71" s="307" t="e">
        <f>+#REF!+#REF!</f>
        <v>#REF!</v>
      </c>
      <c r="AF71" s="307" t="e">
        <f>+#REF!</f>
        <v>#REF!</v>
      </c>
      <c r="AG71" s="307" t="e">
        <f>+#REF!</f>
        <v>#REF!</v>
      </c>
      <c r="AH71" s="307" t="e">
        <f>+#REF!</f>
        <v>#REF!</v>
      </c>
      <c r="AI71" s="307" t="e">
        <f>+#REF!</f>
        <v>#REF!</v>
      </c>
      <c r="AJ71" s="307" t="e">
        <f>+#REF!</f>
        <v>#REF!</v>
      </c>
      <c r="AK71" s="307" t="e">
        <f>+#REF!</f>
        <v>#REF!</v>
      </c>
      <c r="AL71" s="307" t="e">
        <f>+#REF!</f>
        <v>#REF!</v>
      </c>
      <c r="AM71" s="307" t="e">
        <f>+#REF!</f>
        <v>#REF!</v>
      </c>
      <c r="AN71" s="307"/>
      <c r="AO71" s="265"/>
      <c r="AP71" s="259" t="e">
        <f t="shared" si="6"/>
        <v>#REF!</v>
      </c>
      <c r="AQ71" s="248" t="e">
        <f>+AP71-#REF!</f>
        <v>#REF!</v>
      </c>
    </row>
    <row r="72" spans="1:43" ht="30.75" customHeight="1">
      <c r="A72" s="263">
        <v>15</v>
      </c>
      <c r="B72" s="264" t="s">
        <v>737</v>
      </c>
      <c r="C72" s="307" t="e">
        <f t="shared" si="7"/>
        <v>#REF!</v>
      </c>
      <c r="D72" s="307" t="e">
        <f>+#REF!+#REF!</f>
        <v>#REF!</v>
      </c>
      <c r="E72" s="307" t="e">
        <f>+#REF!+#REF!</f>
        <v>#REF!</v>
      </c>
      <c r="F72" s="307" t="e">
        <f t="shared" si="12"/>
        <v>#REF!</v>
      </c>
      <c r="G72" s="307" t="e">
        <f>+#REF!+#REF!</f>
        <v>#REF!</v>
      </c>
      <c r="H72" s="307" t="e">
        <f>+#REF!</f>
        <v>#REF!</v>
      </c>
      <c r="I72" s="307" t="e">
        <f>+#REF!</f>
        <v>#REF!</v>
      </c>
      <c r="J72" s="307" t="e">
        <f>+#REF!+#REF!</f>
        <v>#REF!</v>
      </c>
      <c r="K72" s="307" t="e">
        <f>+#REF!+#REF!</f>
        <v>#REF!</v>
      </c>
      <c r="L72" s="307" t="e">
        <f>+#REF!</f>
        <v>#REF!</v>
      </c>
      <c r="M72" s="307" t="e">
        <f>+#REF!+#REF!</f>
        <v>#REF!</v>
      </c>
      <c r="N72" s="307" t="e">
        <f>+#REF!</f>
        <v>#REF!</v>
      </c>
      <c r="O72" s="307" t="e">
        <f>+#REF!</f>
        <v>#REF!</v>
      </c>
      <c r="P72" s="307" t="e">
        <f>+#REF!</f>
        <v>#REF!</v>
      </c>
      <c r="Q72" s="307" t="e">
        <f>+#REF!</f>
        <v>#REF!</v>
      </c>
      <c r="R72" s="307" t="e">
        <f>+#REF!</f>
        <v>#REF!</v>
      </c>
      <c r="S72" s="307" t="e">
        <f>+#REF!</f>
        <v>#REF!</v>
      </c>
      <c r="T72" s="307" t="e">
        <f>+#REF!</f>
        <v>#REF!</v>
      </c>
      <c r="U72" s="307" t="e">
        <f>+#REF!</f>
        <v>#REF!</v>
      </c>
      <c r="V72" s="307" t="e">
        <f>+#REF!</f>
        <v>#REF!</v>
      </c>
      <c r="W72" s="307" t="e">
        <f t="shared" si="9"/>
        <v>#REF!</v>
      </c>
      <c r="X72" s="307">
        <f>+'PL2. Tổng hợp SL cấp Remdesivir'!C88</f>
        <v>37832</v>
      </c>
      <c r="Y72" s="307" t="e">
        <f>+#REF!</f>
        <v>#REF!</v>
      </c>
      <c r="Z72" s="307" t="e">
        <f>+#REF!</f>
        <v>#REF!</v>
      </c>
      <c r="AA72" s="307">
        <f>+'PL1. Tổng hợp SL cấp kháng thể'!C65</f>
        <v>40</v>
      </c>
      <c r="AB72" s="307" t="e">
        <f t="shared" si="13"/>
        <v>#REF!</v>
      </c>
      <c r="AC72" s="307" t="e">
        <f>+#REF!+#REF!</f>
        <v>#REF!</v>
      </c>
      <c r="AD72" s="307" t="e">
        <f>+#REF!+#REF!</f>
        <v>#REF!</v>
      </c>
      <c r="AE72" s="307" t="e">
        <f>+#REF!+#REF!</f>
        <v>#REF!</v>
      </c>
      <c r="AF72" s="307" t="e">
        <f>+#REF!</f>
        <v>#REF!</v>
      </c>
      <c r="AG72" s="307" t="e">
        <f>+#REF!</f>
        <v>#REF!</v>
      </c>
      <c r="AH72" s="307" t="e">
        <f>+#REF!</f>
        <v>#REF!</v>
      </c>
      <c r="AI72" s="307" t="e">
        <f>+#REF!</f>
        <v>#REF!</v>
      </c>
      <c r="AJ72" s="307" t="e">
        <f>+#REF!</f>
        <v>#REF!</v>
      </c>
      <c r="AK72" s="307" t="e">
        <f>+#REF!</f>
        <v>#REF!</v>
      </c>
      <c r="AL72" s="307" t="e">
        <f>+#REF!</f>
        <v>#REF!</v>
      </c>
      <c r="AM72" s="307" t="e">
        <f>+#REF!</f>
        <v>#REF!</v>
      </c>
      <c r="AN72" s="307"/>
      <c r="AO72" s="265"/>
      <c r="AP72" s="259" t="e">
        <f t="shared" si="6"/>
        <v>#REF!</v>
      </c>
      <c r="AQ72" s="248" t="e">
        <f>+AP72-#REF!</f>
        <v>#REF!</v>
      </c>
    </row>
    <row r="73" spans="1:43" ht="30.75" customHeight="1">
      <c r="A73" s="263">
        <v>16</v>
      </c>
      <c r="B73" s="264" t="s">
        <v>747</v>
      </c>
      <c r="C73" s="307" t="e">
        <f t="shared" si="7"/>
        <v>#REF!</v>
      </c>
      <c r="D73" s="307" t="e">
        <f>+#REF!+#REF!</f>
        <v>#REF!</v>
      </c>
      <c r="E73" s="307" t="e">
        <f>+#REF!+#REF!</f>
        <v>#REF!</v>
      </c>
      <c r="F73" s="307" t="e">
        <f t="shared" si="12"/>
        <v>#REF!</v>
      </c>
      <c r="G73" s="307" t="e">
        <f>+#REF!+#REF!</f>
        <v>#REF!</v>
      </c>
      <c r="H73" s="307" t="e">
        <f>+#REF!</f>
        <v>#REF!</v>
      </c>
      <c r="I73" s="307" t="e">
        <f>+#REF!</f>
        <v>#REF!</v>
      </c>
      <c r="J73" s="307" t="e">
        <f>+#REF!+#REF!</f>
        <v>#REF!</v>
      </c>
      <c r="K73" s="307" t="e">
        <f>+#REF!+#REF!</f>
        <v>#REF!</v>
      </c>
      <c r="L73" s="307" t="e">
        <f>+#REF!</f>
        <v>#REF!</v>
      </c>
      <c r="M73" s="307" t="e">
        <f>+#REF!+#REF!</f>
        <v>#REF!</v>
      </c>
      <c r="N73" s="307" t="e">
        <f>+#REF!</f>
        <v>#REF!</v>
      </c>
      <c r="O73" s="307" t="e">
        <f>+#REF!</f>
        <v>#REF!</v>
      </c>
      <c r="P73" s="307" t="e">
        <f>+#REF!</f>
        <v>#REF!</v>
      </c>
      <c r="Q73" s="307" t="e">
        <f>+#REF!</f>
        <v>#REF!</v>
      </c>
      <c r="R73" s="307" t="e">
        <f>+#REF!</f>
        <v>#REF!</v>
      </c>
      <c r="S73" s="307" t="e">
        <f>+#REF!</f>
        <v>#REF!</v>
      </c>
      <c r="T73" s="307" t="e">
        <f>+#REF!</f>
        <v>#REF!</v>
      </c>
      <c r="U73" s="307" t="e">
        <f>+#REF!</f>
        <v>#REF!</v>
      </c>
      <c r="V73" s="307" t="e">
        <f>+#REF!</f>
        <v>#REF!</v>
      </c>
      <c r="W73" s="307" t="e">
        <f t="shared" si="9"/>
        <v>#REF!</v>
      </c>
      <c r="X73" s="307">
        <f>+'PL2. Tổng hợp SL cấp Remdesivir'!C98</f>
        <v>18024</v>
      </c>
      <c r="Y73" s="307" t="e">
        <f>+#REF!</f>
        <v>#REF!</v>
      </c>
      <c r="Z73" s="307" t="e">
        <f>+#REF!</f>
        <v>#REF!</v>
      </c>
      <c r="AA73" s="307">
        <f>+'PL1. Tổng hợp SL cấp kháng thể'!C66</f>
        <v>30</v>
      </c>
      <c r="AB73" s="307" t="e">
        <f t="shared" si="13"/>
        <v>#REF!</v>
      </c>
      <c r="AC73" s="307" t="e">
        <f>+#REF!+#REF!</f>
        <v>#REF!</v>
      </c>
      <c r="AD73" s="307" t="e">
        <f>+#REF!+#REF!</f>
        <v>#REF!</v>
      </c>
      <c r="AE73" s="307" t="e">
        <f>+#REF!+#REF!</f>
        <v>#REF!</v>
      </c>
      <c r="AF73" s="307" t="e">
        <f>+#REF!</f>
        <v>#REF!</v>
      </c>
      <c r="AG73" s="307" t="e">
        <f>+#REF!</f>
        <v>#REF!</v>
      </c>
      <c r="AH73" s="307" t="e">
        <f>+#REF!</f>
        <v>#REF!</v>
      </c>
      <c r="AI73" s="307" t="e">
        <f>+#REF!</f>
        <v>#REF!</v>
      </c>
      <c r="AJ73" s="307" t="e">
        <f>+#REF!</f>
        <v>#REF!</v>
      </c>
      <c r="AK73" s="307" t="e">
        <f>+#REF!</f>
        <v>#REF!</v>
      </c>
      <c r="AL73" s="307" t="e">
        <f>+#REF!</f>
        <v>#REF!</v>
      </c>
      <c r="AM73" s="307" t="e">
        <f>+#REF!</f>
        <v>#REF!</v>
      </c>
      <c r="AN73" s="307"/>
      <c r="AO73" s="265"/>
      <c r="AP73" s="259" t="e">
        <f t="shared" si="6"/>
        <v>#REF!</v>
      </c>
      <c r="AQ73" s="248" t="e">
        <f>+AP73-#REF!</f>
        <v>#REF!</v>
      </c>
    </row>
    <row r="74" spans="1:43" ht="30.75" customHeight="1">
      <c r="A74" s="263">
        <v>17</v>
      </c>
      <c r="B74" s="264" t="s">
        <v>748</v>
      </c>
      <c r="C74" s="307" t="e">
        <f t="shared" si="7"/>
        <v>#REF!</v>
      </c>
      <c r="D74" s="307" t="e">
        <f>+#REF!+#REF!</f>
        <v>#REF!</v>
      </c>
      <c r="E74" s="307" t="e">
        <f>+#REF!+#REF!</f>
        <v>#REF!</v>
      </c>
      <c r="F74" s="307" t="e">
        <f t="shared" si="12"/>
        <v>#REF!</v>
      </c>
      <c r="G74" s="307" t="e">
        <f>+#REF!+#REF!</f>
        <v>#REF!</v>
      </c>
      <c r="H74" s="307" t="e">
        <f>+#REF!</f>
        <v>#REF!</v>
      </c>
      <c r="I74" s="307" t="e">
        <f>+#REF!</f>
        <v>#REF!</v>
      </c>
      <c r="J74" s="307" t="e">
        <f>+#REF!+#REF!</f>
        <v>#REF!</v>
      </c>
      <c r="K74" s="307" t="e">
        <f>+#REF!+#REF!</f>
        <v>#REF!</v>
      </c>
      <c r="L74" s="307" t="e">
        <f>+#REF!</f>
        <v>#REF!</v>
      </c>
      <c r="M74" s="307" t="e">
        <f>+#REF!+#REF!</f>
        <v>#REF!</v>
      </c>
      <c r="N74" s="307" t="e">
        <f>+#REF!</f>
        <v>#REF!</v>
      </c>
      <c r="O74" s="307" t="e">
        <f>+#REF!</f>
        <v>#REF!</v>
      </c>
      <c r="P74" s="307" t="e">
        <f>+#REF!</f>
        <v>#REF!</v>
      </c>
      <c r="Q74" s="307" t="e">
        <f>+#REF!</f>
        <v>#REF!</v>
      </c>
      <c r="R74" s="307" t="e">
        <f>+#REF!</f>
        <v>#REF!</v>
      </c>
      <c r="S74" s="307" t="e">
        <f>+#REF!</f>
        <v>#REF!</v>
      </c>
      <c r="T74" s="307" t="e">
        <f>+#REF!</f>
        <v>#REF!</v>
      </c>
      <c r="U74" s="307" t="e">
        <f>+#REF!</f>
        <v>#REF!</v>
      </c>
      <c r="V74" s="307" t="e">
        <f>+#REF!</f>
        <v>#REF!</v>
      </c>
      <c r="W74" s="307" t="e">
        <f t="shared" si="9"/>
        <v>#REF!</v>
      </c>
      <c r="X74" s="307">
        <f>+'PL2. Tổng hợp SL cấp Remdesivir'!C99</f>
        <v>1800</v>
      </c>
      <c r="Y74" s="307" t="e">
        <f>+#REF!</f>
        <v>#REF!</v>
      </c>
      <c r="Z74" s="307" t="e">
        <f>+#REF!</f>
        <v>#REF!</v>
      </c>
      <c r="AA74" s="307">
        <f>+'PL1. Tổng hợp SL cấp kháng thể'!C67</f>
        <v>30</v>
      </c>
      <c r="AB74" s="307" t="e">
        <f t="shared" si="13"/>
        <v>#REF!</v>
      </c>
      <c r="AC74" s="307" t="e">
        <f>+#REF!+#REF!</f>
        <v>#REF!</v>
      </c>
      <c r="AD74" s="307" t="e">
        <f>+#REF!+#REF!</f>
        <v>#REF!</v>
      </c>
      <c r="AE74" s="307" t="e">
        <f>+#REF!+#REF!</f>
        <v>#REF!</v>
      </c>
      <c r="AF74" s="307" t="e">
        <f>+#REF!</f>
        <v>#REF!</v>
      </c>
      <c r="AG74" s="307" t="e">
        <f>+#REF!</f>
        <v>#REF!</v>
      </c>
      <c r="AH74" s="307" t="e">
        <f>+#REF!</f>
        <v>#REF!</v>
      </c>
      <c r="AI74" s="307" t="e">
        <f>+#REF!</f>
        <v>#REF!</v>
      </c>
      <c r="AJ74" s="307" t="e">
        <f>+#REF!</f>
        <v>#REF!</v>
      </c>
      <c r="AK74" s="307" t="e">
        <f>+#REF!</f>
        <v>#REF!</v>
      </c>
      <c r="AL74" s="307" t="e">
        <f>+#REF!</f>
        <v>#REF!</v>
      </c>
      <c r="AM74" s="307" t="e">
        <f>+#REF!</f>
        <v>#REF!</v>
      </c>
      <c r="AN74" s="307"/>
      <c r="AO74" s="265"/>
      <c r="AP74" s="259" t="e">
        <f t="shared" si="6"/>
        <v>#REF!</v>
      </c>
      <c r="AQ74" s="248" t="e">
        <f>+AP74-#REF!</f>
        <v>#REF!</v>
      </c>
    </row>
    <row r="75" spans="1:43" ht="30.75" customHeight="1">
      <c r="A75" s="263">
        <v>18</v>
      </c>
      <c r="B75" s="264" t="s">
        <v>727</v>
      </c>
      <c r="C75" s="307" t="e">
        <f t="shared" si="7"/>
        <v>#REF!</v>
      </c>
      <c r="D75" s="307" t="e">
        <f>+#REF!+#REF!</f>
        <v>#REF!</v>
      </c>
      <c r="E75" s="307" t="e">
        <f>+#REF!+#REF!</f>
        <v>#REF!</v>
      </c>
      <c r="F75" s="307" t="e">
        <f t="shared" si="12"/>
        <v>#REF!</v>
      </c>
      <c r="G75" s="307" t="e">
        <f>+#REF!+#REF!</f>
        <v>#REF!</v>
      </c>
      <c r="H75" s="307" t="e">
        <f>+#REF!</f>
        <v>#REF!</v>
      </c>
      <c r="I75" s="307" t="e">
        <f>+#REF!</f>
        <v>#REF!</v>
      </c>
      <c r="J75" s="307" t="e">
        <f>+#REF!+#REF!</f>
        <v>#REF!</v>
      </c>
      <c r="K75" s="307" t="e">
        <f>+#REF!+#REF!</f>
        <v>#REF!</v>
      </c>
      <c r="L75" s="307" t="e">
        <f>+#REF!</f>
        <v>#REF!</v>
      </c>
      <c r="M75" s="307" t="e">
        <f>+#REF!+#REF!</f>
        <v>#REF!</v>
      </c>
      <c r="N75" s="307" t="e">
        <f>+#REF!</f>
        <v>#REF!</v>
      </c>
      <c r="O75" s="307" t="e">
        <f>+#REF!</f>
        <v>#REF!</v>
      </c>
      <c r="P75" s="307" t="e">
        <f>+#REF!</f>
        <v>#REF!</v>
      </c>
      <c r="Q75" s="307" t="e">
        <f>+#REF!</f>
        <v>#REF!</v>
      </c>
      <c r="R75" s="307" t="e">
        <f>+#REF!</f>
        <v>#REF!</v>
      </c>
      <c r="S75" s="307" t="e">
        <f>+#REF!</f>
        <v>#REF!</v>
      </c>
      <c r="T75" s="307" t="e">
        <f>+#REF!</f>
        <v>#REF!</v>
      </c>
      <c r="U75" s="307" t="e">
        <f>+#REF!</f>
        <v>#REF!</v>
      </c>
      <c r="V75" s="307" t="e">
        <f>+#REF!</f>
        <v>#REF!</v>
      </c>
      <c r="W75" s="307" t="e">
        <f t="shared" si="9"/>
        <v>#REF!</v>
      </c>
      <c r="X75" s="307">
        <f>+'PL2. Tổng hợp SL cấp Remdesivir'!C78</f>
        <v>3000</v>
      </c>
      <c r="Y75" s="307" t="e">
        <f>+#REF!</f>
        <v>#REF!</v>
      </c>
      <c r="Z75" s="307" t="e">
        <f>+#REF!</f>
        <v>#REF!</v>
      </c>
      <c r="AA75" s="307">
        <f>+'PL1. Tổng hợp SL cấp kháng thể'!C68</f>
        <v>30</v>
      </c>
      <c r="AB75" s="307" t="e">
        <f t="shared" si="13"/>
        <v>#REF!</v>
      </c>
      <c r="AC75" s="307" t="e">
        <f>+#REF!+#REF!</f>
        <v>#REF!</v>
      </c>
      <c r="AD75" s="307" t="e">
        <f>+#REF!+#REF!</f>
        <v>#REF!</v>
      </c>
      <c r="AE75" s="307" t="e">
        <f>+#REF!+#REF!</f>
        <v>#REF!</v>
      </c>
      <c r="AF75" s="307" t="e">
        <f>+#REF!</f>
        <v>#REF!</v>
      </c>
      <c r="AG75" s="307" t="e">
        <f>+#REF!</f>
        <v>#REF!</v>
      </c>
      <c r="AH75" s="307" t="e">
        <f>+#REF!</f>
        <v>#REF!</v>
      </c>
      <c r="AI75" s="307" t="e">
        <f>+#REF!</f>
        <v>#REF!</v>
      </c>
      <c r="AJ75" s="307" t="e">
        <f>+#REF!</f>
        <v>#REF!</v>
      </c>
      <c r="AK75" s="307" t="e">
        <f>+#REF!</f>
        <v>#REF!</v>
      </c>
      <c r="AL75" s="307" t="e">
        <f>+#REF!</f>
        <v>#REF!</v>
      </c>
      <c r="AM75" s="307" t="e">
        <f>+#REF!</f>
        <v>#REF!</v>
      </c>
      <c r="AN75" s="307"/>
      <c r="AO75" s="265"/>
      <c r="AP75" s="259" t="e">
        <f t="shared" si="6"/>
        <v>#REF!</v>
      </c>
      <c r="AQ75" s="248" t="e">
        <f>+AP75-#REF!</f>
        <v>#REF!</v>
      </c>
    </row>
    <row r="76" spans="1:43" ht="30.75" customHeight="1">
      <c r="A76" s="263">
        <v>19</v>
      </c>
      <c r="B76" s="264" t="s">
        <v>753</v>
      </c>
      <c r="C76" s="307" t="e">
        <f t="shared" si="7"/>
        <v>#REF!</v>
      </c>
      <c r="D76" s="307" t="e">
        <f>+#REF!+#REF!</f>
        <v>#REF!</v>
      </c>
      <c r="E76" s="307" t="e">
        <f>+#REF!+#REF!</f>
        <v>#REF!</v>
      </c>
      <c r="F76" s="307" t="e">
        <f t="shared" si="12"/>
        <v>#REF!</v>
      </c>
      <c r="G76" s="307" t="e">
        <f>+#REF!+#REF!</f>
        <v>#REF!</v>
      </c>
      <c r="H76" s="307" t="e">
        <f>+#REF!</f>
        <v>#REF!</v>
      </c>
      <c r="I76" s="307" t="e">
        <f>+#REF!</f>
        <v>#REF!</v>
      </c>
      <c r="J76" s="307" t="e">
        <f>+#REF!+#REF!</f>
        <v>#REF!</v>
      </c>
      <c r="K76" s="307" t="e">
        <f>+#REF!+#REF!</f>
        <v>#REF!</v>
      </c>
      <c r="L76" s="307" t="e">
        <f>+#REF!</f>
        <v>#REF!</v>
      </c>
      <c r="M76" s="307" t="e">
        <f>+#REF!+#REF!</f>
        <v>#REF!</v>
      </c>
      <c r="N76" s="307" t="e">
        <f>+#REF!</f>
        <v>#REF!</v>
      </c>
      <c r="O76" s="307" t="e">
        <f>+#REF!</f>
        <v>#REF!</v>
      </c>
      <c r="P76" s="307" t="e">
        <f>+#REF!</f>
        <v>#REF!</v>
      </c>
      <c r="Q76" s="307" t="e">
        <f>+#REF!</f>
        <v>#REF!</v>
      </c>
      <c r="R76" s="307" t="e">
        <f>+#REF!</f>
        <v>#REF!</v>
      </c>
      <c r="S76" s="307" t="e">
        <f>+#REF!</f>
        <v>#REF!</v>
      </c>
      <c r="T76" s="307" t="e">
        <f>+#REF!</f>
        <v>#REF!</v>
      </c>
      <c r="U76" s="307" t="e">
        <f>+#REF!</f>
        <v>#REF!</v>
      </c>
      <c r="V76" s="307" t="e">
        <f>+#REF!</f>
        <v>#REF!</v>
      </c>
      <c r="W76" s="307" t="e">
        <f t="shared" si="9"/>
        <v>#REF!</v>
      </c>
      <c r="X76" s="307">
        <f>+'PL2. Tổng hợp SL cấp Remdesivir'!C104</f>
        <v>8080</v>
      </c>
      <c r="Y76" s="307" t="e">
        <f>+#REF!</f>
        <v>#REF!</v>
      </c>
      <c r="Z76" s="307" t="e">
        <f>+#REF!</f>
        <v>#REF!</v>
      </c>
      <c r="AA76" s="307">
        <f>+'PL1. Tổng hợp SL cấp kháng thể'!C69</f>
        <v>180</v>
      </c>
      <c r="AB76" s="307" t="e">
        <f t="shared" si="13"/>
        <v>#REF!</v>
      </c>
      <c r="AC76" s="307" t="e">
        <f>+#REF!+#REF!</f>
        <v>#REF!</v>
      </c>
      <c r="AD76" s="307" t="e">
        <f>+#REF!+#REF!</f>
        <v>#REF!</v>
      </c>
      <c r="AE76" s="307" t="e">
        <f>+#REF!+#REF!</f>
        <v>#REF!</v>
      </c>
      <c r="AF76" s="307" t="e">
        <f>+#REF!</f>
        <v>#REF!</v>
      </c>
      <c r="AG76" s="307" t="e">
        <f>+#REF!</f>
        <v>#REF!</v>
      </c>
      <c r="AH76" s="307" t="e">
        <f>+#REF!</f>
        <v>#REF!</v>
      </c>
      <c r="AI76" s="307" t="e">
        <f>+#REF!</f>
        <v>#REF!</v>
      </c>
      <c r="AJ76" s="307" t="e">
        <f>+#REF!</f>
        <v>#REF!</v>
      </c>
      <c r="AK76" s="307" t="e">
        <f>+#REF!</f>
        <v>#REF!</v>
      </c>
      <c r="AL76" s="307" t="e">
        <f>+#REF!</f>
        <v>#REF!</v>
      </c>
      <c r="AM76" s="307" t="e">
        <f>+#REF!</f>
        <v>#REF!</v>
      </c>
      <c r="AN76" s="307"/>
      <c r="AO76" s="265"/>
      <c r="AP76" s="259" t="e">
        <f t="shared" ref="AP76:AP139" si="14">SUM(C76:AM76)-C76-F76-W76-AB76</f>
        <v>#REF!</v>
      </c>
      <c r="AQ76" s="248" t="e">
        <f>+AP76-#REF!</f>
        <v>#REF!</v>
      </c>
    </row>
    <row r="77" spans="1:43" ht="30.75" customHeight="1">
      <c r="A77" s="263">
        <v>20</v>
      </c>
      <c r="B77" s="264" t="s">
        <v>760</v>
      </c>
      <c r="C77" s="307" t="e">
        <f t="shared" ref="C77:C140" si="15">SUM(D77:E77)</f>
        <v>#REF!</v>
      </c>
      <c r="D77" s="307" t="e">
        <f>+#REF!+#REF!</f>
        <v>#REF!</v>
      </c>
      <c r="E77" s="307" t="e">
        <f>+#REF!+#REF!</f>
        <v>#REF!</v>
      </c>
      <c r="F77" s="307" t="e">
        <f t="shared" si="12"/>
        <v>#REF!</v>
      </c>
      <c r="G77" s="307" t="e">
        <f>+#REF!+#REF!</f>
        <v>#REF!</v>
      </c>
      <c r="H77" s="307" t="e">
        <f>+#REF!</f>
        <v>#REF!</v>
      </c>
      <c r="I77" s="307" t="e">
        <f>+#REF!</f>
        <v>#REF!</v>
      </c>
      <c r="J77" s="307" t="e">
        <f>+#REF!+#REF!</f>
        <v>#REF!</v>
      </c>
      <c r="K77" s="307" t="e">
        <f>+#REF!+#REF!</f>
        <v>#REF!</v>
      </c>
      <c r="L77" s="307" t="e">
        <f>+#REF!</f>
        <v>#REF!</v>
      </c>
      <c r="M77" s="307" t="e">
        <f>+#REF!+#REF!</f>
        <v>#REF!</v>
      </c>
      <c r="N77" s="307" t="e">
        <f>+#REF!</f>
        <v>#REF!</v>
      </c>
      <c r="O77" s="307" t="e">
        <f>+#REF!</f>
        <v>#REF!</v>
      </c>
      <c r="P77" s="307" t="e">
        <f>+#REF!</f>
        <v>#REF!</v>
      </c>
      <c r="Q77" s="307" t="e">
        <f>+#REF!</f>
        <v>#REF!</v>
      </c>
      <c r="R77" s="307" t="e">
        <f>+#REF!</f>
        <v>#REF!</v>
      </c>
      <c r="S77" s="307" t="e">
        <f>+#REF!</f>
        <v>#REF!</v>
      </c>
      <c r="T77" s="307" t="e">
        <f>+#REF!</f>
        <v>#REF!</v>
      </c>
      <c r="U77" s="307" t="e">
        <f>+#REF!</f>
        <v>#REF!</v>
      </c>
      <c r="V77" s="307" t="e">
        <f>+#REF!</f>
        <v>#REF!</v>
      </c>
      <c r="W77" s="307" t="e">
        <f t="shared" si="9"/>
        <v>#REF!</v>
      </c>
      <c r="X77" s="307">
        <f>+'PL2. Tổng hợp SL cấp Remdesivir'!C112</f>
        <v>1000</v>
      </c>
      <c r="Y77" s="307" t="e">
        <f>+#REF!</f>
        <v>#REF!</v>
      </c>
      <c r="Z77" s="307" t="e">
        <f>+#REF!</f>
        <v>#REF!</v>
      </c>
      <c r="AA77" s="307">
        <f>+'PL1. Tổng hợp SL cấp kháng thể'!C70</f>
        <v>120</v>
      </c>
      <c r="AB77" s="307" t="e">
        <f t="shared" si="13"/>
        <v>#REF!</v>
      </c>
      <c r="AC77" s="307" t="e">
        <f>+#REF!+#REF!</f>
        <v>#REF!</v>
      </c>
      <c r="AD77" s="307" t="e">
        <f>+#REF!+#REF!</f>
        <v>#REF!</v>
      </c>
      <c r="AE77" s="307" t="e">
        <f>+#REF!+#REF!</f>
        <v>#REF!</v>
      </c>
      <c r="AF77" s="307" t="e">
        <f>+#REF!</f>
        <v>#REF!</v>
      </c>
      <c r="AG77" s="307" t="e">
        <f>+#REF!</f>
        <v>#REF!</v>
      </c>
      <c r="AH77" s="307" t="e">
        <f>+#REF!</f>
        <v>#REF!</v>
      </c>
      <c r="AI77" s="307" t="e">
        <f>+#REF!</f>
        <v>#REF!</v>
      </c>
      <c r="AJ77" s="307" t="e">
        <f>+#REF!</f>
        <v>#REF!</v>
      </c>
      <c r="AK77" s="307" t="e">
        <f>+#REF!</f>
        <v>#REF!</v>
      </c>
      <c r="AL77" s="307" t="e">
        <f>+#REF!</f>
        <v>#REF!</v>
      </c>
      <c r="AM77" s="307" t="e">
        <f>+#REF!</f>
        <v>#REF!</v>
      </c>
      <c r="AN77" s="307"/>
      <c r="AO77" s="265"/>
      <c r="AP77" s="259" t="e">
        <f t="shared" si="14"/>
        <v>#REF!</v>
      </c>
      <c r="AQ77" s="248" t="e">
        <f>+AP77-#REF!</f>
        <v>#REF!</v>
      </c>
    </row>
    <row r="78" spans="1:43" ht="30.75" customHeight="1">
      <c r="A78" s="263">
        <v>21</v>
      </c>
      <c r="B78" s="264" t="s">
        <v>746</v>
      </c>
      <c r="C78" s="307" t="e">
        <f t="shared" si="15"/>
        <v>#REF!</v>
      </c>
      <c r="D78" s="307" t="e">
        <f>+#REF!+#REF!</f>
        <v>#REF!</v>
      </c>
      <c r="E78" s="307" t="e">
        <f>+#REF!+#REF!</f>
        <v>#REF!</v>
      </c>
      <c r="F78" s="307" t="e">
        <f t="shared" si="12"/>
        <v>#REF!</v>
      </c>
      <c r="G78" s="307" t="e">
        <f>+#REF!+#REF!</f>
        <v>#REF!</v>
      </c>
      <c r="H78" s="307" t="e">
        <f>+#REF!</f>
        <v>#REF!</v>
      </c>
      <c r="I78" s="307" t="e">
        <f>+#REF!</f>
        <v>#REF!</v>
      </c>
      <c r="J78" s="307" t="e">
        <f>+#REF!+#REF!</f>
        <v>#REF!</v>
      </c>
      <c r="K78" s="307" t="e">
        <f>+#REF!+#REF!</f>
        <v>#REF!</v>
      </c>
      <c r="L78" s="307" t="e">
        <f>+#REF!</f>
        <v>#REF!</v>
      </c>
      <c r="M78" s="307" t="e">
        <f>+#REF!+#REF!</f>
        <v>#REF!</v>
      </c>
      <c r="N78" s="307" t="e">
        <f>+#REF!</f>
        <v>#REF!</v>
      </c>
      <c r="O78" s="307" t="e">
        <f>+#REF!</f>
        <v>#REF!</v>
      </c>
      <c r="P78" s="307" t="e">
        <f>+#REF!</f>
        <v>#REF!</v>
      </c>
      <c r="Q78" s="307" t="e">
        <f>+#REF!</f>
        <v>#REF!</v>
      </c>
      <c r="R78" s="307" t="e">
        <f>+#REF!</f>
        <v>#REF!</v>
      </c>
      <c r="S78" s="307" t="e">
        <f>+#REF!</f>
        <v>#REF!</v>
      </c>
      <c r="T78" s="307" t="e">
        <f>+#REF!</f>
        <v>#REF!</v>
      </c>
      <c r="U78" s="307" t="e">
        <f>+#REF!</f>
        <v>#REF!</v>
      </c>
      <c r="V78" s="307" t="e">
        <f>+#REF!</f>
        <v>#REF!</v>
      </c>
      <c r="W78" s="307" t="e">
        <f t="shared" ref="W78:W141" si="16">SUM(X78:AA78)</f>
        <v>#REF!</v>
      </c>
      <c r="X78" s="307">
        <f>+'PL2. Tổng hợp SL cấp Remdesivir'!C97</f>
        <v>540</v>
      </c>
      <c r="Y78" s="307" t="e">
        <f>+#REF!</f>
        <v>#REF!</v>
      </c>
      <c r="Z78" s="307" t="e">
        <f>+#REF!</f>
        <v>#REF!</v>
      </c>
      <c r="AA78" s="307">
        <f>+'PL1. Tổng hợp SL cấp kháng thể'!C71</f>
        <v>30</v>
      </c>
      <c r="AB78" s="307" t="e">
        <f t="shared" si="13"/>
        <v>#REF!</v>
      </c>
      <c r="AC78" s="307" t="e">
        <f>+#REF!+#REF!</f>
        <v>#REF!</v>
      </c>
      <c r="AD78" s="307" t="e">
        <f>+#REF!+#REF!</f>
        <v>#REF!</v>
      </c>
      <c r="AE78" s="307" t="e">
        <f>+#REF!+#REF!</f>
        <v>#REF!</v>
      </c>
      <c r="AF78" s="307" t="e">
        <f>+#REF!</f>
        <v>#REF!</v>
      </c>
      <c r="AG78" s="307" t="e">
        <f>+#REF!</f>
        <v>#REF!</v>
      </c>
      <c r="AH78" s="307" t="e">
        <f>+#REF!</f>
        <v>#REF!</v>
      </c>
      <c r="AI78" s="307" t="e">
        <f>+#REF!</f>
        <v>#REF!</v>
      </c>
      <c r="AJ78" s="307" t="e">
        <f>+#REF!</f>
        <v>#REF!</v>
      </c>
      <c r="AK78" s="307" t="e">
        <f>+#REF!</f>
        <v>#REF!</v>
      </c>
      <c r="AL78" s="307" t="e">
        <f>+#REF!</f>
        <v>#REF!</v>
      </c>
      <c r="AM78" s="307" t="e">
        <f>+#REF!</f>
        <v>#REF!</v>
      </c>
      <c r="AN78" s="307"/>
      <c r="AO78" s="265"/>
      <c r="AP78" s="259" t="e">
        <f t="shared" si="14"/>
        <v>#REF!</v>
      </c>
      <c r="AQ78" s="248" t="e">
        <f>+AP78-#REF!</f>
        <v>#REF!</v>
      </c>
    </row>
    <row r="79" spans="1:43" ht="30.75" customHeight="1">
      <c r="A79" s="263">
        <v>22</v>
      </c>
      <c r="B79" s="264" t="s">
        <v>717</v>
      </c>
      <c r="C79" s="307" t="e">
        <f t="shared" si="15"/>
        <v>#REF!</v>
      </c>
      <c r="D79" s="307" t="e">
        <f>+#REF!+#REF!</f>
        <v>#REF!</v>
      </c>
      <c r="E79" s="307" t="e">
        <f>+#REF!+#REF!</f>
        <v>#REF!</v>
      </c>
      <c r="F79" s="307" t="e">
        <f t="shared" si="12"/>
        <v>#REF!</v>
      </c>
      <c r="G79" s="307" t="e">
        <f>+#REF!+#REF!</f>
        <v>#REF!</v>
      </c>
      <c r="H79" s="307" t="e">
        <f>+#REF!</f>
        <v>#REF!</v>
      </c>
      <c r="I79" s="307" t="e">
        <f>+#REF!</f>
        <v>#REF!</v>
      </c>
      <c r="J79" s="307" t="e">
        <f>+#REF!+#REF!</f>
        <v>#REF!</v>
      </c>
      <c r="K79" s="307" t="e">
        <f>+#REF!+#REF!</f>
        <v>#REF!</v>
      </c>
      <c r="L79" s="307" t="e">
        <f>+#REF!</f>
        <v>#REF!</v>
      </c>
      <c r="M79" s="307" t="e">
        <f>+#REF!+#REF!</f>
        <v>#REF!</v>
      </c>
      <c r="N79" s="307" t="e">
        <f>+#REF!</f>
        <v>#REF!</v>
      </c>
      <c r="O79" s="307" t="e">
        <f>+#REF!</f>
        <v>#REF!</v>
      </c>
      <c r="P79" s="307" t="e">
        <f>+#REF!</f>
        <v>#REF!</v>
      </c>
      <c r="Q79" s="307" t="e">
        <f>+#REF!</f>
        <v>#REF!</v>
      </c>
      <c r="R79" s="307" t="e">
        <f>+#REF!</f>
        <v>#REF!</v>
      </c>
      <c r="S79" s="307" t="e">
        <f>+#REF!</f>
        <v>#REF!</v>
      </c>
      <c r="T79" s="307" t="e">
        <f>+#REF!</f>
        <v>#REF!</v>
      </c>
      <c r="U79" s="307" t="e">
        <f>+#REF!</f>
        <v>#REF!</v>
      </c>
      <c r="V79" s="307" t="e">
        <f>+#REF!</f>
        <v>#REF!</v>
      </c>
      <c r="W79" s="307" t="e">
        <f t="shared" si="16"/>
        <v>#REF!</v>
      </c>
      <c r="X79" s="307">
        <f>+'PL2. Tổng hợp SL cấp Remdesivir'!C68</f>
        <v>23984</v>
      </c>
      <c r="Y79" s="307" t="e">
        <f>+#REF!</f>
        <v>#REF!</v>
      </c>
      <c r="Z79" s="307" t="e">
        <f>+#REF!</f>
        <v>#REF!</v>
      </c>
      <c r="AA79" s="307">
        <f>+'PL1. Tổng hợp SL cấp kháng thể'!C72</f>
        <v>30</v>
      </c>
      <c r="AB79" s="307" t="e">
        <f t="shared" si="13"/>
        <v>#REF!</v>
      </c>
      <c r="AC79" s="307" t="e">
        <f>+#REF!+#REF!</f>
        <v>#REF!</v>
      </c>
      <c r="AD79" s="307" t="e">
        <f>+#REF!+#REF!</f>
        <v>#REF!</v>
      </c>
      <c r="AE79" s="307" t="e">
        <f>+#REF!+#REF!</f>
        <v>#REF!</v>
      </c>
      <c r="AF79" s="307" t="e">
        <f>+#REF!</f>
        <v>#REF!</v>
      </c>
      <c r="AG79" s="307" t="e">
        <f>+#REF!</f>
        <v>#REF!</v>
      </c>
      <c r="AH79" s="307" t="e">
        <f>+#REF!</f>
        <v>#REF!</v>
      </c>
      <c r="AI79" s="307" t="e">
        <f>+#REF!</f>
        <v>#REF!</v>
      </c>
      <c r="AJ79" s="307" t="e">
        <f>+#REF!</f>
        <v>#REF!</v>
      </c>
      <c r="AK79" s="307" t="e">
        <f>+#REF!</f>
        <v>#REF!</v>
      </c>
      <c r="AL79" s="307" t="e">
        <f>+#REF!</f>
        <v>#REF!</v>
      </c>
      <c r="AM79" s="307" t="e">
        <f>+#REF!</f>
        <v>#REF!</v>
      </c>
      <c r="AN79" s="307"/>
      <c r="AO79" s="265"/>
      <c r="AP79" s="259" t="e">
        <f t="shared" si="14"/>
        <v>#REF!</v>
      </c>
      <c r="AQ79" s="248" t="e">
        <f>+AP79-#REF!</f>
        <v>#REF!</v>
      </c>
    </row>
    <row r="80" spans="1:43" ht="30.75" customHeight="1">
      <c r="A80" s="263">
        <v>23</v>
      </c>
      <c r="B80" s="264" t="s">
        <v>714</v>
      </c>
      <c r="C80" s="307" t="e">
        <f t="shared" si="15"/>
        <v>#REF!</v>
      </c>
      <c r="D80" s="307" t="e">
        <f>+#REF!+#REF!</f>
        <v>#REF!</v>
      </c>
      <c r="E80" s="307" t="e">
        <f>+#REF!+#REF!</f>
        <v>#REF!</v>
      </c>
      <c r="F80" s="307" t="e">
        <f t="shared" si="12"/>
        <v>#REF!</v>
      </c>
      <c r="G80" s="307" t="e">
        <f>+#REF!+#REF!</f>
        <v>#REF!</v>
      </c>
      <c r="H80" s="307" t="e">
        <f>+#REF!</f>
        <v>#REF!</v>
      </c>
      <c r="I80" s="307" t="e">
        <f>+#REF!</f>
        <v>#REF!</v>
      </c>
      <c r="J80" s="307" t="e">
        <f>+#REF!+#REF!</f>
        <v>#REF!</v>
      </c>
      <c r="K80" s="307" t="e">
        <f>+#REF!+#REF!</f>
        <v>#REF!</v>
      </c>
      <c r="L80" s="307" t="e">
        <f>+#REF!</f>
        <v>#REF!</v>
      </c>
      <c r="M80" s="307" t="e">
        <f>+#REF!+#REF!</f>
        <v>#REF!</v>
      </c>
      <c r="N80" s="307" t="e">
        <f>+#REF!</f>
        <v>#REF!</v>
      </c>
      <c r="O80" s="307" t="e">
        <f>+#REF!</f>
        <v>#REF!</v>
      </c>
      <c r="P80" s="307" t="e">
        <f>+#REF!</f>
        <v>#REF!</v>
      </c>
      <c r="Q80" s="307" t="e">
        <f>+#REF!</f>
        <v>#REF!</v>
      </c>
      <c r="R80" s="307" t="e">
        <f>+#REF!</f>
        <v>#REF!</v>
      </c>
      <c r="S80" s="307" t="e">
        <f>+#REF!</f>
        <v>#REF!</v>
      </c>
      <c r="T80" s="307" t="e">
        <f>+#REF!</f>
        <v>#REF!</v>
      </c>
      <c r="U80" s="307" t="e">
        <f>+#REF!</f>
        <v>#REF!</v>
      </c>
      <c r="V80" s="307" t="e">
        <f>+#REF!</f>
        <v>#REF!</v>
      </c>
      <c r="W80" s="307" t="e">
        <f t="shared" si="16"/>
        <v>#REF!</v>
      </c>
      <c r="X80" s="307">
        <f>+'PL2. Tổng hợp SL cấp Remdesivir'!C65</f>
        <v>18928</v>
      </c>
      <c r="Y80" s="307" t="e">
        <f>+#REF!</f>
        <v>#REF!</v>
      </c>
      <c r="Z80" s="307" t="e">
        <f>+#REF!</f>
        <v>#REF!</v>
      </c>
      <c r="AA80" s="307">
        <f>+'PL1. Tổng hợp SL cấp kháng thể'!C73</f>
        <v>60</v>
      </c>
      <c r="AB80" s="307" t="e">
        <f t="shared" si="13"/>
        <v>#REF!</v>
      </c>
      <c r="AC80" s="307" t="e">
        <f>+#REF!+#REF!</f>
        <v>#REF!</v>
      </c>
      <c r="AD80" s="307" t="e">
        <f>+#REF!+#REF!</f>
        <v>#REF!</v>
      </c>
      <c r="AE80" s="307" t="e">
        <f>+#REF!+#REF!</f>
        <v>#REF!</v>
      </c>
      <c r="AF80" s="307" t="e">
        <f>+#REF!</f>
        <v>#REF!</v>
      </c>
      <c r="AG80" s="307" t="e">
        <f>+#REF!</f>
        <v>#REF!</v>
      </c>
      <c r="AH80" s="307" t="e">
        <f>+#REF!</f>
        <v>#REF!</v>
      </c>
      <c r="AI80" s="307" t="e">
        <f>+#REF!</f>
        <v>#REF!</v>
      </c>
      <c r="AJ80" s="307" t="e">
        <f>+#REF!</f>
        <v>#REF!</v>
      </c>
      <c r="AK80" s="307" t="e">
        <f>+#REF!</f>
        <v>#REF!</v>
      </c>
      <c r="AL80" s="307" t="e">
        <f>+#REF!</f>
        <v>#REF!</v>
      </c>
      <c r="AM80" s="307" t="e">
        <f>+#REF!</f>
        <v>#REF!</v>
      </c>
      <c r="AN80" s="307"/>
      <c r="AO80" s="265"/>
      <c r="AP80" s="259" t="e">
        <f t="shared" si="14"/>
        <v>#REF!</v>
      </c>
      <c r="AQ80" s="248" t="e">
        <f>+AP80-#REF!</f>
        <v>#REF!</v>
      </c>
    </row>
    <row r="81" spans="1:43" ht="30.75" customHeight="1">
      <c r="A81" s="263">
        <v>24</v>
      </c>
      <c r="B81" s="264" t="s">
        <v>870</v>
      </c>
      <c r="C81" s="307" t="e">
        <f t="shared" si="15"/>
        <v>#REF!</v>
      </c>
      <c r="D81" s="307" t="e">
        <f>+#REF!+#REF!</f>
        <v>#REF!</v>
      </c>
      <c r="E81" s="307" t="e">
        <f>+#REF!+#REF!</f>
        <v>#REF!</v>
      </c>
      <c r="F81" s="307" t="e">
        <f t="shared" si="12"/>
        <v>#REF!</v>
      </c>
      <c r="G81" s="307" t="e">
        <f>+#REF!+#REF!</f>
        <v>#REF!</v>
      </c>
      <c r="H81" s="307" t="e">
        <f>+#REF!</f>
        <v>#REF!</v>
      </c>
      <c r="I81" s="307" t="e">
        <f>+#REF!</f>
        <v>#REF!</v>
      </c>
      <c r="J81" s="307" t="e">
        <f>+#REF!+#REF!</f>
        <v>#REF!</v>
      </c>
      <c r="K81" s="307" t="e">
        <f>+#REF!+#REF!</f>
        <v>#REF!</v>
      </c>
      <c r="L81" s="307" t="e">
        <f>+#REF!</f>
        <v>#REF!</v>
      </c>
      <c r="M81" s="307" t="e">
        <f>+#REF!+#REF!</f>
        <v>#REF!</v>
      </c>
      <c r="N81" s="307" t="e">
        <f>+#REF!</f>
        <v>#REF!</v>
      </c>
      <c r="O81" s="307" t="e">
        <f>+#REF!</f>
        <v>#REF!</v>
      </c>
      <c r="P81" s="307" t="e">
        <f>+#REF!</f>
        <v>#REF!</v>
      </c>
      <c r="Q81" s="307" t="e">
        <f>+#REF!</f>
        <v>#REF!</v>
      </c>
      <c r="R81" s="307" t="e">
        <f>+#REF!</f>
        <v>#REF!</v>
      </c>
      <c r="S81" s="307" t="e">
        <f>+#REF!</f>
        <v>#REF!</v>
      </c>
      <c r="T81" s="307" t="e">
        <f>+#REF!</f>
        <v>#REF!</v>
      </c>
      <c r="U81" s="307" t="e">
        <f>+#REF!</f>
        <v>#REF!</v>
      </c>
      <c r="V81" s="307" t="e">
        <f>+#REF!</f>
        <v>#REF!</v>
      </c>
      <c r="W81" s="307" t="e">
        <f t="shared" si="16"/>
        <v>#REF!</v>
      </c>
      <c r="X81" s="307">
        <f>+'PL2. Tổng hợp SL cấp Remdesivir'!C57</f>
        <v>24732</v>
      </c>
      <c r="Y81" s="307" t="e">
        <f>+#REF!</f>
        <v>#REF!</v>
      </c>
      <c r="Z81" s="307" t="e">
        <f>+#REF!</f>
        <v>#REF!</v>
      </c>
      <c r="AA81" s="307">
        <f>+'PL1. Tổng hợp SL cấp kháng thể'!C74</f>
        <v>200</v>
      </c>
      <c r="AB81" s="307" t="e">
        <f t="shared" si="13"/>
        <v>#REF!</v>
      </c>
      <c r="AC81" s="307" t="e">
        <f>+#REF!+#REF!</f>
        <v>#REF!</v>
      </c>
      <c r="AD81" s="307" t="e">
        <f>+#REF!+#REF!</f>
        <v>#REF!</v>
      </c>
      <c r="AE81" s="307" t="e">
        <f>+#REF!+#REF!</f>
        <v>#REF!</v>
      </c>
      <c r="AF81" s="307" t="e">
        <f>+#REF!</f>
        <v>#REF!</v>
      </c>
      <c r="AG81" s="307" t="e">
        <f>+#REF!</f>
        <v>#REF!</v>
      </c>
      <c r="AH81" s="307" t="e">
        <f>+#REF!</f>
        <v>#REF!</v>
      </c>
      <c r="AI81" s="307" t="e">
        <f>+#REF!</f>
        <v>#REF!</v>
      </c>
      <c r="AJ81" s="307" t="e">
        <f>+#REF!</f>
        <v>#REF!</v>
      </c>
      <c r="AK81" s="307" t="e">
        <f>+#REF!</f>
        <v>#REF!</v>
      </c>
      <c r="AL81" s="307" t="e">
        <f>+#REF!</f>
        <v>#REF!</v>
      </c>
      <c r="AM81" s="307" t="e">
        <f>+#REF!</f>
        <v>#REF!</v>
      </c>
      <c r="AN81" s="307"/>
      <c r="AO81" s="265"/>
      <c r="AP81" s="259" t="e">
        <f t="shared" si="14"/>
        <v>#REF!</v>
      </c>
      <c r="AQ81" s="248" t="e">
        <f>+AP81-#REF!</f>
        <v>#REF!</v>
      </c>
    </row>
    <row r="82" spans="1:43" ht="30.75" customHeight="1">
      <c r="A82" s="263">
        <v>25</v>
      </c>
      <c r="B82" s="264" t="s">
        <v>733</v>
      </c>
      <c r="C82" s="307" t="e">
        <f t="shared" si="15"/>
        <v>#REF!</v>
      </c>
      <c r="D82" s="307" t="e">
        <f>+#REF!+#REF!</f>
        <v>#REF!</v>
      </c>
      <c r="E82" s="307" t="e">
        <f>+#REF!+#REF!</f>
        <v>#REF!</v>
      </c>
      <c r="F82" s="307" t="e">
        <f t="shared" si="12"/>
        <v>#REF!</v>
      </c>
      <c r="G82" s="307" t="e">
        <f>+#REF!+#REF!</f>
        <v>#REF!</v>
      </c>
      <c r="H82" s="307" t="e">
        <f>+#REF!</f>
        <v>#REF!</v>
      </c>
      <c r="I82" s="307" t="e">
        <f>+#REF!</f>
        <v>#REF!</v>
      </c>
      <c r="J82" s="307" t="e">
        <f>+#REF!+#REF!</f>
        <v>#REF!</v>
      </c>
      <c r="K82" s="307" t="e">
        <f>+#REF!+#REF!</f>
        <v>#REF!</v>
      </c>
      <c r="L82" s="307" t="e">
        <f>+#REF!</f>
        <v>#REF!</v>
      </c>
      <c r="M82" s="307" t="e">
        <f>+#REF!+#REF!</f>
        <v>#REF!</v>
      </c>
      <c r="N82" s="307" t="e">
        <f>+#REF!</f>
        <v>#REF!</v>
      </c>
      <c r="O82" s="307" t="e">
        <f>+#REF!</f>
        <v>#REF!</v>
      </c>
      <c r="P82" s="307" t="e">
        <f>+#REF!</f>
        <v>#REF!</v>
      </c>
      <c r="Q82" s="307" t="e">
        <f>+#REF!</f>
        <v>#REF!</v>
      </c>
      <c r="R82" s="307" t="e">
        <f>+#REF!</f>
        <v>#REF!</v>
      </c>
      <c r="S82" s="307" t="e">
        <f>+#REF!</f>
        <v>#REF!</v>
      </c>
      <c r="T82" s="307" t="e">
        <f>+#REF!</f>
        <v>#REF!</v>
      </c>
      <c r="U82" s="307" t="e">
        <f>+#REF!</f>
        <v>#REF!</v>
      </c>
      <c r="V82" s="307" t="e">
        <f>+#REF!</f>
        <v>#REF!</v>
      </c>
      <c r="W82" s="307" t="e">
        <f t="shared" si="16"/>
        <v>#REF!</v>
      </c>
      <c r="X82" s="307">
        <f>+'PL2. Tổng hợp SL cấp Remdesivir'!C84</f>
        <v>8752</v>
      </c>
      <c r="Y82" s="307" t="e">
        <f>+#REF!</f>
        <v>#REF!</v>
      </c>
      <c r="Z82" s="307" t="e">
        <f>+#REF!</f>
        <v>#REF!</v>
      </c>
      <c r="AA82" s="307">
        <f>+'PL1. Tổng hợp SL cấp kháng thể'!C75</f>
        <v>60</v>
      </c>
      <c r="AB82" s="307" t="e">
        <f t="shared" si="13"/>
        <v>#REF!</v>
      </c>
      <c r="AC82" s="307" t="e">
        <f>+#REF!+#REF!</f>
        <v>#REF!</v>
      </c>
      <c r="AD82" s="307" t="e">
        <f>+#REF!+#REF!</f>
        <v>#REF!</v>
      </c>
      <c r="AE82" s="307" t="e">
        <f>+#REF!+#REF!</f>
        <v>#REF!</v>
      </c>
      <c r="AF82" s="307" t="e">
        <f>+#REF!</f>
        <v>#REF!</v>
      </c>
      <c r="AG82" s="307" t="e">
        <f>+#REF!</f>
        <v>#REF!</v>
      </c>
      <c r="AH82" s="307" t="e">
        <f>+#REF!</f>
        <v>#REF!</v>
      </c>
      <c r="AI82" s="307" t="e">
        <f>+#REF!</f>
        <v>#REF!</v>
      </c>
      <c r="AJ82" s="307" t="e">
        <f>+#REF!</f>
        <v>#REF!</v>
      </c>
      <c r="AK82" s="307" t="e">
        <f>+#REF!</f>
        <v>#REF!</v>
      </c>
      <c r="AL82" s="307" t="e">
        <f>+#REF!</f>
        <v>#REF!</v>
      </c>
      <c r="AM82" s="307" t="e">
        <f>+#REF!</f>
        <v>#REF!</v>
      </c>
      <c r="AN82" s="307"/>
      <c r="AO82" s="265"/>
      <c r="AP82" s="259" t="e">
        <f t="shared" si="14"/>
        <v>#REF!</v>
      </c>
      <c r="AQ82" s="248" t="e">
        <f>+AP82-#REF!</f>
        <v>#REF!</v>
      </c>
    </row>
    <row r="83" spans="1:43" ht="30.75" customHeight="1">
      <c r="A83" s="263">
        <v>26</v>
      </c>
      <c r="B83" s="264" t="s">
        <v>710</v>
      </c>
      <c r="C83" s="307" t="e">
        <f t="shared" si="15"/>
        <v>#REF!</v>
      </c>
      <c r="D83" s="307" t="e">
        <f>+#REF!+#REF!</f>
        <v>#REF!</v>
      </c>
      <c r="E83" s="307" t="e">
        <f>+#REF!+#REF!</f>
        <v>#REF!</v>
      </c>
      <c r="F83" s="307" t="e">
        <f t="shared" si="12"/>
        <v>#REF!</v>
      </c>
      <c r="G83" s="307" t="e">
        <f>+#REF!+#REF!</f>
        <v>#REF!</v>
      </c>
      <c r="H83" s="307" t="e">
        <f>+#REF!</f>
        <v>#REF!</v>
      </c>
      <c r="I83" s="307" t="e">
        <f>+#REF!</f>
        <v>#REF!</v>
      </c>
      <c r="J83" s="307" t="e">
        <f>+#REF!+#REF!</f>
        <v>#REF!</v>
      </c>
      <c r="K83" s="307" t="e">
        <f>+#REF!+#REF!</f>
        <v>#REF!</v>
      </c>
      <c r="L83" s="307" t="e">
        <f>+#REF!</f>
        <v>#REF!</v>
      </c>
      <c r="M83" s="307" t="e">
        <f>+#REF!+#REF!</f>
        <v>#REF!</v>
      </c>
      <c r="N83" s="307" t="e">
        <f>+#REF!</f>
        <v>#REF!</v>
      </c>
      <c r="O83" s="307" t="e">
        <f>+#REF!</f>
        <v>#REF!</v>
      </c>
      <c r="P83" s="307" t="e">
        <f>+#REF!</f>
        <v>#REF!</v>
      </c>
      <c r="Q83" s="307" t="e">
        <f>+#REF!</f>
        <v>#REF!</v>
      </c>
      <c r="R83" s="307" t="e">
        <f>+#REF!</f>
        <v>#REF!</v>
      </c>
      <c r="S83" s="307" t="e">
        <f>+#REF!</f>
        <v>#REF!</v>
      </c>
      <c r="T83" s="307" t="e">
        <f>+#REF!</f>
        <v>#REF!</v>
      </c>
      <c r="U83" s="307" t="e">
        <f>+#REF!</f>
        <v>#REF!</v>
      </c>
      <c r="V83" s="307" t="e">
        <f>+#REF!</f>
        <v>#REF!</v>
      </c>
      <c r="W83" s="307" t="e">
        <f t="shared" si="16"/>
        <v>#REF!</v>
      </c>
      <c r="X83" s="307">
        <f>+'PL2. Tổng hợp SL cấp Remdesivir'!C61</f>
        <v>18927</v>
      </c>
      <c r="Y83" s="307" t="e">
        <f>+#REF!</f>
        <v>#REF!</v>
      </c>
      <c r="Z83" s="307" t="e">
        <f>+#REF!</f>
        <v>#REF!</v>
      </c>
      <c r="AA83" s="307">
        <f>+'PL1. Tổng hợp SL cấp kháng thể'!C76</f>
        <v>30</v>
      </c>
      <c r="AB83" s="307" t="e">
        <f t="shared" si="13"/>
        <v>#REF!</v>
      </c>
      <c r="AC83" s="307" t="e">
        <f>+#REF!+#REF!</f>
        <v>#REF!</v>
      </c>
      <c r="AD83" s="307" t="e">
        <f>+#REF!+#REF!</f>
        <v>#REF!</v>
      </c>
      <c r="AE83" s="307" t="e">
        <f>+#REF!+#REF!</f>
        <v>#REF!</v>
      </c>
      <c r="AF83" s="307" t="e">
        <f>+#REF!</f>
        <v>#REF!</v>
      </c>
      <c r="AG83" s="307" t="e">
        <f>+#REF!</f>
        <v>#REF!</v>
      </c>
      <c r="AH83" s="307" t="e">
        <f>+#REF!</f>
        <v>#REF!</v>
      </c>
      <c r="AI83" s="307" t="e">
        <f>+#REF!</f>
        <v>#REF!</v>
      </c>
      <c r="AJ83" s="307" t="e">
        <f>+#REF!</f>
        <v>#REF!</v>
      </c>
      <c r="AK83" s="307" t="e">
        <f>+#REF!</f>
        <v>#REF!</v>
      </c>
      <c r="AL83" s="307" t="e">
        <f>+#REF!</f>
        <v>#REF!</v>
      </c>
      <c r="AM83" s="307" t="e">
        <f>+#REF!</f>
        <v>#REF!</v>
      </c>
      <c r="AN83" s="307"/>
      <c r="AO83" s="265"/>
      <c r="AP83" s="259" t="e">
        <f t="shared" si="14"/>
        <v>#REF!</v>
      </c>
      <c r="AQ83" s="248" t="e">
        <f>+AP83-#REF!</f>
        <v>#REF!</v>
      </c>
    </row>
    <row r="84" spans="1:43" ht="30.75" customHeight="1">
      <c r="A84" s="263">
        <v>27</v>
      </c>
      <c r="B84" s="264" t="s">
        <v>711</v>
      </c>
      <c r="C84" s="307" t="e">
        <f t="shared" si="15"/>
        <v>#REF!</v>
      </c>
      <c r="D84" s="307" t="e">
        <f>+#REF!+#REF!</f>
        <v>#REF!</v>
      </c>
      <c r="E84" s="307" t="e">
        <f>+#REF!+#REF!</f>
        <v>#REF!</v>
      </c>
      <c r="F84" s="307" t="e">
        <f t="shared" si="12"/>
        <v>#REF!</v>
      </c>
      <c r="G84" s="307" t="e">
        <f>+#REF!+#REF!</f>
        <v>#REF!</v>
      </c>
      <c r="H84" s="307" t="e">
        <f>+#REF!</f>
        <v>#REF!</v>
      </c>
      <c r="I84" s="307" t="e">
        <f>+#REF!</f>
        <v>#REF!</v>
      </c>
      <c r="J84" s="307" t="e">
        <f>+#REF!+#REF!</f>
        <v>#REF!</v>
      </c>
      <c r="K84" s="307" t="e">
        <f>+#REF!+#REF!</f>
        <v>#REF!</v>
      </c>
      <c r="L84" s="307" t="e">
        <f>+#REF!</f>
        <v>#REF!</v>
      </c>
      <c r="M84" s="307" t="e">
        <f>+#REF!+#REF!</f>
        <v>#REF!</v>
      </c>
      <c r="N84" s="307" t="e">
        <f>+#REF!</f>
        <v>#REF!</v>
      </c>
      <c r="O84" s="307" t="e">
        <f>+#REF!</f>
        <v>#REF!</v>
      </c>
      <c r="P84" s="307" t="e">
        <f>+#REF!</f>
        <v>#REF!</v>
      </c>
      <c r="Q84" s="307" t="e">
        <f>+#REF!</f>
        <v>#REF!</v>
      </c>
      <c r="R84" s="307" t="e">
        <f>+#REF!</f>
        <v>#REF!</v>
      </c>
      <c r="S84" s="307" t="e">
        <f>+#REF!</f>
        <v>#REF!</v>
      </c>
      <c r="T84" s="307" t="e">
        <f>+#REF!</f>
        <v>#REF!</v>
      </c>
      <c r="U84" s="307" t="e">
        <f>+#REF!</f>
        <v>#REF!</v>
      </c>
      <c r="V84" s="307" t="e">
        <f>+#REF!</f>
        <v>#REF!</v>
      </c>
      <c r="W84" s="307" t="e">
        <f t="shared" si="16"/>
        <v>#REF!</v>
      </c>
      <c r="X84" s="307">
        <f>+'PL2. Tổng hợp SL cấp Remdesivir'!C62</f>
        <v>2800</v>
      </c>
      <c r="Y84" s="307" t="e">
        <f>+#REF!</f>
        <v>#REF!</v>
      </c>
      <c r="Z84" s="307" t="e">
        <f>+#REF!</f>
        <v>#REF!</v>
      </c>
      <c r="AA84" s="307">
        <f>+'PL1. Tổng hợp SL cấp kháng thể'!C77</f>
        <v>30</v>
      </c>
      <c r="AB84" s="307" t="e">
        <f t="shared" si="13"/>
        <v>#REF!</v>
      </c>
      <c r="AC84" s="307" t="e">
        <f>+#REF!+#REF!</f>
        <v>#REF!</v>
      </c>
      <c r="AD84" s="307" t="e">
        <f>+#REF!+#REF!</f>
        <v>#REF!</v>
      </c>
      <c r="AE84" s="307" t="e">
        <f>+#REF!+#REF!</f>
        <v>#REF!</v>
      </c>
      <c r="AF84" s="307" t="e">
        <f>+#REF!</f>
        <v>#REF!</v>
      </c>
      <c r="AG84" s="307" t="e">
        <f>+#REF!</f>
        <v>#REF!</v>
      </c>
      <c r="AH84" s="307" t="e">
        <f>+#REF!</f>
        <v>#REF!</v>
      </c>
      <c r="AI84" s="307" t="e">
        <f>+#REF!</f>
        <v>#REF!</v>
      </c>
      <c r="AJ84" s="307" t="e">
        <f>+#REF!</f>
        <v>#REF!</v>
      </c>
      <c r="AK84" s="307" t="e">
        <f>+#REF!</f>
        <v>#REF!</v>
      </c>
      <c r="AL84" s="307" t="e">
        <f>+#REF!</f>
        <v>#REF!</v>
      </c>
      <c r="AM84" s="307" t="e">
        <f>+#REF!</f>
        <v>#REF!</v>
      </c>
      <c r="AN84" s="307"/>
      <c r="AO84" s="265"/>
      <c r="AP84" s="259" t="e">
        <f t="shared" si="14"/>
        <v>#REF!</v>
      </c>
      <c r="AQ84" s="248" t="e">
        <f>+AP84-#REF!</f>
        <v>#REF!</v>
      </c>
    </row>
    <row r="85" spans="1:43" ht="30.75" customHeight="1">
      <c r="A85" s="263">
        <v>28</v>
      </c>
      <c r="B85" s="264" t="s">
        <v>764</v>
      </c>
      <c r="C85" s="307" t="e">
        <f t="shared" si="15"/>
        <v>#REF!</v>
      </c>
      <c r="D85" s="307" t="e">
        <f>+#REF!+#REF!</f>
        <v>#REF!</v>
      </c>
      <c r="E85" s="307" t="e">
        <f>+#REF!+#REF!</f>
        <v>#REF!</v>
      </c>
      <c r="F85" s="307" t="e">
        <f t="shared" si="12"/>
        <v>#REF!</v>
      </c>
      <c r="G85" s="307" t="e">
        <f>+#REF!+#REF!</f>
        <v>#REF!</v>
      </c>
      <c r="H85" s="307" t="e">
        <f>+#REF!</f>
        <v>#REF!</v>
      </c>
      <c r="I85" s="307" t="e">
        <f>+#REF!</f>
        <v>#REF!</v>
      </c>
      <c r="J85" s="307" t="e">
        <f>+#REF!+#REF!</f>
        <v>#REF!</v>
      </c>
      <c r="K85" s="307" t="e">
        <f>+#REF!+#REF!</f>
        <v>#REF!</v>
      </c>
      <c r="L85" s="307" t="e">
        <f>+#REF!</f>
        <v>#REF!</v>
      </c>
      <c r="M85" s="307" t="e">
        <f>+#REF!+#REF!</f>
        <v>#REF!</v>
      </c>
      <c r="N85" s="307" t="e">
        <f>+#REF!</f>
        <v>#REF!</v>
      </c>
      <c r="O85" s="307" t="e">
        <f>+#REF!</f>
        <v>#REF!</v>
      </c>
      <c r="P85" s="307" t="e">
        <f>+#REF!</f>
        <v>#REF!</v>
      </c>
      <c r="Q85" s="307" t="e">
        <f>+#REF!</f>
        <v>#REF!</v>
      </c>
      <c r="R85" s="307" t="e">
        <f>+#REF!</f>
        <v>#REF!</v>
      </c>
      <c r="S85" s="307" t="e">
        <f>+#REF!</f>
        <v>#REF!</v>
      </c>
      <c r="T85" s="307" t="e">
        <f>+#REF!</f>
        <v>#REF!</v>
      </c>
      <c r="U85" s="307" t="e">
        <f>+#REF!</f>
        <v>#REF!</v>
      </c>
      <c r="V85" s="307" t="e">
        <f>+#REF!</f>
        <v>#REF!</v>
      </c>
      <c r="W85" s="307" t="e">
        <f t="shared" si="16"/>
        <v>#REF!</v>
      </c>
      <c r="X85" s="307">
        <f>+'PL2. Tổng hợp SL cấp Remdesivir'!C116</f>
        <v>1350</v>
      </c>
      <c r="Y85" s="307" t="e">
        <f>+#REF!</f>
        <v>#REF!</v>
      </c>
      <c r="Z85" s="307" t="e">
        <f>+#REF!</f>
        <v>#REF!</v>
      </c>
      <c r="AA85" s="307">
        <f>+'PL1. Tổng hợp SL cấp kháng thể'!C78</f>
        <v>40</v>
      </c>
      <c r="AB85" s="307" t="e">
        <f t="shared" si="13"/>
        <v>#REF!</v>
      </c>
      <c r="AC85" s="307" t="e">
        <f>+#REF!+#REF!</f>
        <v>#REF!</v>
      </c>
      <c r="AD85" s="307" t="e">
        <f>+#REF!+#REF!</f>
        <v>#REF!</v>
      </c>
      <c r="AE85" s="307" t="e">
        <f>+#REF!+#REF!</f>
        <v>#REF!</v>
      </c>
      <c r="AF85" s="307" t="e">
        <f>+#REF!</f>
        <v>#REF!</v>
      </c>
      <c r="AG85" s="307" t="e">
        <f>+#REF!</f>
        <v>#REF!</v>
      </c>
      <c r="AH85" s="307" t="e">
        <f>+#REF!</f>
        <v>#REF!</v>
      </c>
      <c r="AI85" s="307" t="e">
        <f>+#REF!</f>
        <v>#REF!</v>
      </c>
      <c r="AJ85" s="307" t="e">
        <f>+#REF!</f>
        <v>#REF!</v>
      </c>
      <c r="AK85" s="307" t="e">
        <f>+#REF!</f>
        <v>#REF!</v>
      </c>
      <c r="AL85" s="307" t="e">
        <f>+#REF!</f>
        <v>#REF!</v>
      </c>
      <c r="AM85" s="307" t="e">
        <f>+#REF!</f>
        <v>#REF!</v>
      </c>
      <c r="AN85" s="307"/>
      <c r="AO85" s="265"/>
      <c r="AP85" s="259" t="e">
        <f t="shared" si="14"/>
        <v>#REF!</v>
      </c>
      <c r="AQ85" s="248" t="e">
        <f>+AP85-#REF!</f>
        <v>#REF!</v>
      </c>
    </row>
    <row r="86" spans="1:43" ht="30.75" customHeight="1">
      <c r="A86" s="263">
        <v>29</v>
      </c>
      <c r="B86" s="264" t="s">
        <v>871</v>
      </c>
      <c r="C86" s="307" t="e">
        <f t="shared" si="15"/>
        <v>#REF!</v>
      </c>
      <c r="D86" s="307" t="e">
        <f>+#REF!+#REF!</f>
        <v>#REF!</v>
      </c>
      <c r="E86" s="307" t="e">
        <f>+#REF!+#REF!</f>
        <v>#REF!</v>
      </c>
      <c r="F86" s="307" t="e">
        <f t="shared" si="12"/>
        <v>#REF!</v>
      </c>
      <c r="G86" s="307" t="e">
        <f>+#REF!+#REF!</f>
        <v>#REF!</v>
      </c>
      <c r="H86" s="307" t="e">
        <f>+#REF!</f>
        <v>#REF!</v>
      </c>
      <c r="I86" s="307" t="e">
        <f>+#REF!</f>
        <v>#REF!</v>
      </c>
      <c r="J86" s="307" t="e">
        <f>+#REF!+#REF!</f>
        <v>#REF!</v>
      </c>
      <c r="K86" s="307" t="e">
        <f>+#REF!+#REF!</f>
        <v>#REF!</v>
      </c>
      <c r="L86" s="307" t="e">
        <f>+#REF!</f>
        <v>#REF!</v>
      </c>
      <c r="M86" s="307" t="e">
        <f>+#REF!+#REF!</f>
        <v>#REF!</v>
      </c>
      <c r="N86" s="307" t="e">
        <f>+#REF!</f>
        <v>#REF!</v>
      </c>
      <c r="O86" s="307" t="e">
        <f>+#REF!</f>
        <v>#REF!</v>
      </c>
      <c r="P86" s="307" t="e">
        <f>+#REF!</f>
        <v>#REF!</v>
      </c>
      <c r="Q86" s="307" t="e">
        <f>+#REF!</f>
        <v>#REF!</v>
      </c>
      <c r="R86" s="307" t="e">
        <f>+#REF!</f>
        <v>#REF!</v>
      </c>
      <c r="S86" s="307" t="e">
        <f>+#REF!</f>
        <v>#REF!</v>
      </c>
      <c r="T86" s="307" t="e">
        <f>+#REF!</f>
        <v>#REF!</v>
      </c>
      <c r="U86" s="307" t="e">
        <f>+#REF!</f>
        <v>#REF!</v>
      </c>
      <c r="V86" s="307" t="e">
        <f>+#REF!</f>
        <v>#REF!</v>
      </c>
      <c r="W86" s="307" t="e">
        <f t="shared" si="16"/>
        <v>#REF!</v>
      </c>
      <c r="X86" s="307">
        <f>+'PL2. Tổng hợp SL cấp Remdesivir'!C81</f>
        <v>4532</v>
      </c>
      <c r="Y86" s="307" t="e">
        <f>+#REF!</f>
        <v>#REF!</v>
      </c>
      <c r="Z86" s="307" t="e">
        <f>+#REF!</f>
        <v>#REF!</v>
      </c>
      <c r="AA86" s="307">
        <f>+'PL1. Tổng hợp SL cấp kháng thể'!C79</f>
        <v>30</v>
      </c>
      <c r="AB86" s="307" t="e">
        <f t="shared" si="13"/>
        <v>#REF!</v>
      </c>
      <c r="AC86" s="307" t="e">
        <f>+#REF!+#REF!</f>
        <v>#REF!</v>
      </c>
      <c r="AD86" s="307" t="e">
        <f>+#REF!+#REF!</f>
        <v>#REF!</v>
      </c>
      <c r="AE86" s="307" t="e">
        <f>+#REF!+#REF!</f>
        <v>#REF!</v>
      </c>
      <c r="AF86" s="307" t="e">
        <f>+#REF!</f>
        <v>#REF!</v>
      </c>
      <c r="AG86" s="307" t="e">
        <f>+#REF!</f>
        <v>#REF!</v>
      </c>
      <c r="AH86" s="307" t="e">
        <f>+#REF!</f>
        <v>#REF!</v>
      </c>
      <c r="AI86" s="307" t="e">
        <f>+#REF!</f>
        <v>#REF!</v>
      </c>
      <c r="AJ86" s="307" t="e">
        <f>+#REF!</f>
        <v>#REF!</v>
      </c>
      <c r="AK86" s="307" t="e">
        <f>+#REF!</f>
        <v>#REF!</v>
      </c>
      <c r="AL86" s="307" t="e">
        <f>+#REF!</f>
        <v>#REF!</v>
      </c>
      <c r="AM86" s="307" t="e">
        <f>+#REF!</f>
        <v>#REF!</v>
      </c>
      <c r="AN86" s="307"/>
      <c r="AO86" s="265"/>
      <c r="AP86" s="259" t="e">
        <f t="shared" si="14"/>
        <v>#REF!</v>
      </c>
      <c r="AQ86" s="248" t="e">
        <f>+AP86-#REF!</f>
        <v>#REF!</v>
      </c>
    </row>
    <row r="87" spans="1:43" ht="30.75" customHeight="1">
      <c r="A87" s="263">
        <v>30</v>
      </c>
      <c r="B87" s="264" t="s">
        <v>712</v>
      </c>
      <c r="C87" s="307" t="e">
        <f t="shared" si="15"/>
        <v>#REF!</v>
      </c>
      <c r="D87" s="307" t="e">
        <f>+#REF!+#REF!</f>
        <v>#REF!</v>
      </c>
      <c r="E87" s="307" t="e">
        <f>+#REF!+#REF!</f>
        <v>#REF!</v>
      </c>
      <c r="F87" s="307" t="e">
        <f t="shared" si="12"/>
        <v>#REF!</v>
      </c>
      <c r="G87" s="307" t="e">
        <f>+#REF!+#REF!</f>
        <v>#REF!</v>
      </c>
      <c r="H87" s="307" t="e">
        <f>+#REF!</f>
        <v>#REF!</v>
      </c>
      <c r="I87" s="307" t="e">
        <f>+#REF!</f>
        <v>#REF!</v>
      </c>
      <c r="J87" s="307" t="e">
        <f>+#REF!+#REF!</f>
        <v>#REF!</v>
      </c>
      <c r="K87" s="307" t="e">
        <f>+#REF!+#REF!</f>
        <v>#REF!</v>
      </c>
      <c r="L87" s="307" t="e">
        <f>+#REF!</f>
        <v>#REF!</v>
      </c>
      <c r="M87" s="307" t="e">
        <f>+#REF!+#REF!</f>
        <v>#REF!</v>
      </c>
      <c r="N87" s="307" t="e">
        <f>+#REF!</f>
        <v>#REF!</v>
      </c>
      <c r="O87" s="307" t="e">
        <f>+#REF!</f>
        <v>#REF!</v>
      </c>
      <c r="P87" s="307" t="e">
        <f>+#REF!</f>
        <v>#REF!</v>
      </c>
      <c r="Q87" s="307" t="e">
        <f>+#REF!</f>
        <v>#REF!</v>
      </c>
      <c r="R87" s="307" t="e">
        <f>+#REF!</f>
        <v>#REF!</v>
      </c>
      <c r="S87" s="307" t="e">
        <f>+#REF!</f>
        <v>#REF!</v>
      </c>
      <c r="T87" s="307" t="e">
        <f>+#REF!</f>
        <v>#REF!</v>
      </c>
      <c r="U87" s="307" t="e">
        <f>+#REF!</f>
        <v>#REF!</v>
      </c>
      <c r="V87" s="307" t="e">
        <f>+#REF!</f>
        <v>#REF!</v>
      </c>
      <c r="W87" s="307" t="e">
        <f t="shared" si="16"/>
        <v>#REF!</v>
      </c>
      <c r="X87" s="307">
        <f>+'PL2. Tổng hợp SL cấp Remdesivir'!C63</f>
        <v>5172</v>
      </c>
      <c r="Y87" s="307" t="e">
        <f>+#REF!</f>
        <v>#REF!</v>
      </c>
      <c r="Z87" s="307" t="e">
        <f>+#REF!</f>
        <v>#REF!</v>
      </c>
      <c r="AA87" s="307">
        <f>+'PL1. Tổng hợp SL cấp kháng thể'!C80</f>
        <v>30</v>
      </c>
      <c r="AB87" s="307" t="e">
        <f t="shared" si="13"/>
        <v>#REF!</v>
      </c>
      <c r="AC87" s="307" t="e">
        <f>+#REF!+#REF!</f>
        <v>#REF!</v>
      </c>
      <c r="AD87" s="307" t="e">
        <f>+#REF!+#REF!</f>
        <v>#REF!</v>
      </c>
      <c r="AE87" s="307" t="e">
        <f>+#REF!+#REF!</f>
        <v>#REF!</v>
      </c>
      <c r="AF87" s="307" t="e">
        <f>+#REF!</f>
        <v>#REF!</v>
      </c>
      <c r="AG87" s="307" t="e">
        <f>+#REF!</f>
        <v>#REF!</v>
      </c>
      <c r="AH87" s="307" t="e">
        <f>+#REF!</f>
        <v>#REF!</v>
      </c>
      <c r="AI87" s="307" t="e">
        <f>+#REF!</f>
        <v>#REF!</v>
      </c>
      <c r="AJ87" s="307" t="e">
        <f>+#REF!</f>
        <v>#REF!</v>
      </c>
      <c r="AK87" s="307" t="e">
        <f>+#REF!</f>
        <v>#REF!</v>
      </c>
      <c r="AL87" s="307" t="e">
        <f>+#REF!</f>
        <v>#REF!</v>
      </c>
      <c r="AM87" s="307" t="e">
        <f>+#REF!</f>
        <v>#REF!</v>
      </c>
      <c r="AN87" s="307"/>
      <c r="AO87" s="265"/>
      <c r="AP87" s="259" t="e">
        <f t="shared" si="14"/>
        <v>#REF!</v>
      </c>
      <c r="AQ87" s="248" t="e">
        <f>+AP87-#REF!</f>
        <v>#REF!</v>
      </c>
    </row>
    <row r="88" spans="1:43" ht="30.75" customHeight="1">
      <c r="A88" s="263">
        <v>31</v>
      </c>
      <c r="B88" s="264" t="s">
        <v>872</v>
      </c>
      <c r="C88" s="307" t="e">
        <f t="shared" si="15"/>
        <v>#REF!</v>
      </c>
      <c r="D88" s="307" t="e">
        <f>+#REF!+#REF!</f>
        <v>#REF!</v>
      </c>
      <c r="E88" s="307" t="e">
        <f>+#REF!+#REF!</f>
        <v>#REF!</v>
      </c>
      <c r="F88" s="307" t="e">
        <f t="shared" si="12"/>
        <v>#REF!</v>
      </c>
      <c r="G88" s="307" t="e">
        <f>+#REF!+#REF!</f>
        <v>#REF!</v>
      </c>
      <c r="H88" s="307" t="e">
        <f>+#REF!</f>
        <v>#REF!</v>
      </c>
      <c r="I88" s="307" t="e">
        <f>+#REF!</f>
        <v>#REF!</v>
      </c>
      <c r="J88" s="307" t="e">
        <f>+#REF!+#REF!</f>
        <v>#REF!</v>
      </c>
      <c r="K88" s="307" t="e">
        <f>+#REF!+#REF!</f>
        <v>#REF!</v>
      </c>
      <c r="L88" s="307" t="e">
        <f>+#REF!</f>
        <v>#REF!</v>
      </c>
      <c r="M88" s="307" t="e">
        <f>+#REF!+#REF!</f>
        <v>#REF!</v>
      </c>
      <c r="N88" s="307" t="e">
        <f>+#REF!</f>
        <v>#REF!</v>
      </c>
      <c r="O88" s="307" t="e">
        <f>+#REF!</f>
        <v>#REF!</v>
      </c>
      <c r="P88" s="307" t="e">
        <f>+#REF!</f>
        <v>#REF!</v>
      </c>
      <c r="Q88" s="307" t="e">
        <f>+#REF!</f>
        <v>#REF!</v>
      </c>
      <c r="R88" s="307" t="e">
        <f>+#REF!</f>
        <v>#REF!</v>
      </c>
      <c r="S88" s="307" t="e">
        <f>+#REF!</f>
        <v>#REF!</v>
      </c>
      <c r="T88" s="307" t="e">
        <f>+#REF!</f>
        <v>#REF!</v>
      </c>
      <c r="U88" s="307" t="e">
        <f>+#REF!</f>
        <v>#REF!</v>
      </c>
      <c r="V88" s="307" t="e">
        <f>+#REF!</f>
        <v>#REF!</v>
      </c>
      <c r="W88" s="307" t="e">
        <f t="shared" si="16"/>
        <v>#REF!</v>
      </c>
      <c r="X88" s="307">
        <f>+'PL2. Tổng hợp SL cấp Remdesivir'!C93</f>
        <v>1270</v>
      </c>
      <c r="Y88" s="307" t="e">
        <f>+#REF!</f>
        <v>#REF!</v>
      </c>
      <c r="Z88" s="307" t="e">
        <f>+#REF!</f>
        <v>#REF!</v>
      </c>
      <c r="AA88" s="307">
        <f>+'PL1. Tổng hợp SL cấp kháng thể'!C81</f>
        <v>70</v>
      </c>
      <c r="AB88" s="307" t="e">
        <f t="shared" si="13"/>
        <v>#REF!</v>
      </c>
      <c r="AC88" s="307" t="e">
        <f>+#REF!+#REF!</f>
        <v>#REF!</v>
      </c>
      <c r="AD88" s="307" t="e">
        <f>+#REF!+#REF!</f>
        <v>#REF!</v>
      </c>
      <c r="AE88" s="307" t="e">
        <f>+#REF!+#REF!</f>
        <v>#REF!</v>
      </c>
      <c r="AF88" s="307" t="e">
        <f>+#REF!</f>
        <v>#REF!</v>
      </c>
      <c r="AG88" s="307" t="e">
        <f>+#REF!</f>
        <v>#REF!</v>
      </c>
      <c r="AH88" s="307" t="e">
        <f>+#REF!</f>
        <v>#REF!</v>
      </c>
      <c r="AI88" s="307" t="e">
        <f>+#REF!</f>
        <v>#REF!</v>
      </c>
      <c r="AJ88" s="307" t="e">
        <f>+#REF!</f>
        <v>#REF!</v>
      </c>
      <c r="AK88" s="307" t="e">
        <f>+#REF!</f>
        <v>#REF!</v>
      </c>
      <c r="AL88" s="307" t="e">
        <f>+#REF!</f>
        <v>#REF!</v>
      </c>
      <c r="AM88" s="307" t="e">
        <f>+#REF!</f>
        <v>#REF!</v>
      </c>
      <c r="AN88" s="307"/>
      <c r="AO88" s="265"/>
      <c r="AP88" s="259" t="e">
        <f t="shared" si="14"/>
        <v>#REF!</v>
      </c>
      <c r="AQ88" s="248" t="e">
        <f>+AP88-#REF!</f>
        <v>#REF!</v>
      </c>
    </row>
    <row r="89" spans="1:43" ht="30.75" customHeight="1">
      <c r="A89" s="263">
        <v>32</v>
      </c>
      <c r="B89" s="264" t="s">
        <v>762</v>
      </c>
      <c r="C89" s="307" t="e">
        <f t="shared" si="15"/>
        <v>#REF!</v>
      </c>
      <c r="D89" s="307" t="e">
        <f>+#REF!+#REF!</f>
        <v>#REF!</v>
      </c>
      <c r="E89" s="307" t="e">
        <f>+#REF!+#REF!</f>
        <v>#REF!</v>
      </c>
      <c r="F89" s="307" t="e">
        <f t="shared" si="12"/>
        <v>#REF!</v>
      </c>
      <c r="G89" s="307" t="e">
        <f>+#REF!+#REF!</f>
        <v>#REF!</v>
      </c>
      <c r="H89" s="307" t="e">
        <f>+#REF!</f>
        <v>#REF!</v>
      </c>
      <c r="I89" s="307" t="e">
        <f>+#REF!</f>
        <v>#REF!</v>
      </c>
      <c r="J89" s="307" t="e">
        <f>+#REF!+#REF!</f>
        <v>#REF!</v>
      </c>
      <c r="K89" s="307" t="e">
        <f>+#REF!+#REF!</f>
        <v>#REF!</v>
      </c>
      <c r="L89" s="307" t="e">
        <f>+#REF!</f>
        <v>#REF!</v>
      </c>
      <c r="M89" s="307" t="e">
        <f>+#REF!+#REF!</f>
        <v>#REF!</v>
      </c>
      <c r="N89" s="307" t="e">
        <f>+#REF!</f>
        <v>#REF!</v>
      </c>
      <c r="O89" s="307" t="e">
        <f>+#REF!</f>
        <v>#REF!</v>
      </c>
      <c r="P89" s="307" t="e">
        <f>+#REF!</f>
        <v>#REF!</v>
      </c>
      <c r="Q89" s="307" t="e">
        <f>+#REF!</f>
        <v>#REF!</v>
      </c>
      <c r="R89" s="307" t="e">
        <f>+#REF!</f>
        <v>#REF!</v>
      </c>
      <c r="S89" s="307" t="e">
        <f>+#REF!</f>
        <v>#REF!</v>
      </c>
      <c r="T89" s="307" t="e">
        <f>+#REF!</f>
        <v>#REF!</v>
      </c>
      <c r="U89" s="307" t="e">
        <f>+#REF!</f>
        <v>#REF!</v>
      </c>
      <c r="V89" s="307" t="e">
        <f>+#REF!</f>
        <v>#REF!</v>
      </c>
      <c r="W89" s="307" t="e">
        <f t="shared" si="16"/>
        <v>#REF!</v>
      </c>
      <c r="X89" s="307">
        <f>+'PL2. Tổng hợp SL cấp Remdesivir'!C114</f>
        <v>190902</v>
      </c>
      <c r="Y89" s="307" t="e">
        <f>+#REF!</f>
        <v>#REF!</v>
      </c>
      <c r="Z89" s="307" t="e">
        <f>+#REF!</f>
        <v>#REF!</v>
      </c>
      <c r="AA89" s="307">
        <f>+'PL1. Tổng hợp SL cấp kháng thể'!C82</f>
        <v>70</v>
      </c>
      <c r="AB89" s="307" t="e">
        <f t="shared" si="13"/>
        <v>#REF!</v>
      </c>
      <c r="AC89" s="307" t="e">
        <f>+#REF!+#REF!</f>
        <v>#REF!</v>
      </c>
      <c r="AD89" s="307" t="e">
        <f>+#REF!+#REF!</f>
        <v>#REF!</v>
      </c>
      <c r="AE89" s="307" t="e">
        <f>+#REF!+#REF!</f>
        <v>#REF!</v>
      </c>
      <c r="AF89" s="307" t="e">
        <f>+#REF!</f>
        <v>#REF!</v>
      </c>
      <c r="AG89" s="307" t="e">
        <f>+#REF!</f>
        <v>#REF!</v>
      </c>
      <c r="AH89" s="307" t="e">
        <f>+#REF!</f>
        <v>#REF!</v>
      </c>
      <c r="AI89" s="307" t="e">
        <f>+#REF!</f>
        <v>#REF!</v>
      </c>
      <c r="AJ89" s="307" t="e">
        <f>+#REF!</f>
        <v>#REF!</v>
      </c>
      <c r="AK89" s="307" t="e">
        <f>+#REF!</f>
        <v>#REF!</v>
      </c>
      <c r="AL89" s="307" t="e">
        <f>+#REF!</f>
        <v>#REF!</v>
      </c>
      <c r="AM89" s="307" t="e">
        <f>+#REF!</f>
        <v>#REF!</v>
      </c>
      <c r="AN89" s="307"/>
      <c r="AO89" s="265"/>
      <c r="AP89" s="259" t="e">
        <f t="shared" si="14"/>
        <v>#REF!</v>
      </c>
      <c r="AQ89" s="248" t="e">
        <f>+AP89-#REF!</f>
        <v>#REF!</v>
      </c>
    </row>
    <row r="90" spans="1:43" ht="30.75" customHeight="1">
      <c r="A90" s="263">
        <v>33</v>
      </c>
      <c r="B90" s="264" t="s">
        <v>745</v>
      </c>
      <c r="C90" s="307" t="e">
        <f t="shared" si="15"/>
        <v>#REF!</v>
      </c>
      <c r="D90" s="307" t="e">
        <f>+#REF!+#REF!</f>
        <v>#REF!</v>
      </c>
      <c r="E90" s="307" t="e">
        <f>+#REF!+#REF!</f>
        <v>#REF!</v>
      </c>
      <c r="F90" s="307" t="e">
        <f t="shared" si="12"/>
        <v>#REF!</v>
      </c>
      <c r="G90" s="307" t="e">
        <f>+#REF!+#REF!</f>
        <v>#REF!</v>
      </c>
      <c r="H90" s="307" t="e">
        <f>+#REF!</f>
        <v>#REF!</v>
      </c>
      <c r="I90" s="307" t="e">
        <f>+#REF!</f>
        <v>#REF!</v>
      </c>
      <c r="J90" s="307" t="e">
        <f>+#REF!+#REF!</f>
        <v>#REF!</v>
      </c>
      <c r="K90" s="307" t="e">
        <f>+#REF!+#REF!</f>
        <v>#REF!</v>
      </c>
      <c r="L90" s="307" t="e">
        <f>+#REF!</f>
        <v>#REF!</v>
      </c>
      <c r="M90" s="307" t="e">
        <f>+#REF!+#REF!</f>
        <v>#REF!</v>
      </c>
      <c r="N90" s="307" t="e">
        <f>+#REF!</f>
        <v>#REF!</v>
      </c>
      <c r="O90" s="307" t="e">
        <f>+#REF!</f>
        <v>#REF!</v>
      </c>
      <c r="P90" s="307" t="e">
        <f>+#REF!</f>
        <v>#REF!</v>
      </c>
      <c r="Q90" s="307" t="e">
        <f>+#REF!</f>
        <v>#REF!</v>
      </c>
      <c r="R90" s="307" t="e">
        <f>+#REF!</f>
        <v>#REF!</v>
      </c>
      <c r="S90" s="307" t="e">
        <f>+#REF!</f>
        <v>#REF!</v>
      </c>
      <c r="T90" s="307" t="e">
        <f>+#REF!</f>
        <v>#REF!</v>
      </c>
      <c r="U90" s="307" t="e">
        <f>+#REF!</f>
        <v>#REF!</v>
      </c>
      <c r="V90" s="307" t="e">
        <f>+#REF!</f>
        <v>#REF!</v>
      </c>
      <c r="W90" s="307" t="e">
        <f t="shared" si="16"/>
        <v>#REF!</v>
      </c>
      <c r="X90" s="307">
        <f>+'PL2. Tổng hợp SL cấp Remdesivir'!C96</f>
        <v>3132</v>
      </c>
      <c r="Y90" s="307" t="e">
        <f>+#REF!</f>
        <v>#REF!</v>
      </c>
      <c r="Z90" s="307" t="e">
        <f>+#REF!</f>
        <v>#REF!</v>
      </c>
      <c r="AA90" s="307">
        <f>+'PL1. Tổng hợp SL cấp kháng thể'!C83</f>
        <v>30</v>
      </c>
      <c r="AB90" s="307" t="e">
        <f t="shared" si="13"/>
        <v>#REF!</v>
      </c>
      <c r="AC90" s="307" t="e">
        <f>+#REF!+#REF!</f>
        <v>#REF!</v>
      </c>
      <c r="AD90" s="307" t="e">
        <f>+#REF!+#REF!</f>
        <v>#REF!</v>
      </c>
      <c r="AE90" s="307" t="e">
        <f>+#REF!+#REF!</f>
        <v>#REF!</v>
      </c>
      <c r="AF90" s="307" t="e">
        <f>+#REF!</f>
        <v>#REF!</v>
      </c>
      <c r="AG90" s="307" t="e">
        <f>+#REF!</f>
        <v>#REF!</v>
      </c>
      <c r="AH90" s="307" t="e">
        <f>+#REF!</f>
        <v>#REF!</v>
      </c>
      <c r="AI90" s="307" t="e">
        <f>+#REF!</f>
        <v>#REF!</v>
      </c>
      <c r="AJ90" s="307" t="e">
        <f>+#REF!</f>
        <v>#REF!</v>
      </c>
      <c r="AK90" s="307" t="e">
        <f>+#REF!</f>
        <v>#REF!</v>
      </c>
      <c r="AL90" s="307" t="e">
        <f>+#REF!</f>
        <v>#REF!</v>
      </c>
      <c r="AM90" s="307" t="e">
        <f>+#REF!</f>
        <v>#REF!</v>
      </c>
      <c r="AN90" s="307"/>
      <c r="AO90" s="265"/>
      <c r="AP90" s="259" t="e">
        <f t="shared" si="14"/>
        <v>#REF!</v>
      </c>
      <c r="AQ90" s="248" t="e">
        <f>+AP90-#REF!</f>
        <v>#REF!</v>
      </c>
    </row>
    <row r="91" spans="1:43" ht="30.75" customHeight="1">
      <c r="A91" s="263">
        <v>34</v>
      </c>
      <c r="B91" s="264" t="s">
        <v>728</v>
      </c>
      <c r="C91" s="307" t="e">
        <f t="shared" si="15"/>
        <v>#REF!</v>
      </c>
      <c r="D91" s="307" t="e">
        <f>+#REF!+#REF!</f>
        <v>#REF!</v>
      </c>
      <c r="E91" s="307" t="e">
        <f>+#REF!+#REF!</f>
        <v>#REF!</v>
      </c>
      <c r="F91" s="307" t="e">
        <f t="shared" si="12"/>
        <v>#REF!</v>
      </c>
      <c r="G91" s="307" t="e">
        <f>+#REF!+#REF!</f>
        <v>#REF!</v>
      </c>
      <c r="H91" s="307" t="e">
        <f>+#REF!</f>
        <v>#REF!</v>
      </c>
      <c r="I91" s="307" t="e">
        <f>+#REF!</f>
        <v>#REF!</v>
      </c>
      <c r="J91" s="307" t="e">
        <f>+#REF!+#REF!</f>
        <v>#REF!</v>
      </c>
      <c r="K91" s="307" t="e">
        <f>+#REF!+#REF!</f>
        <v>#REF!</v>
      </c>
      <c r="L91" s="307" t="e">
        <f>+#REF!</f>
        <v>#REF!</v>
      </c>
      <c r="M91" s="307" t="e">
        <f>+#REF!+#REF!</f>
        <v>#REF!</v>
      </c>
      <c r="N91" s="307" t="e">
        <f>+#REF!</f>
        <v>#REF!</v>
      </c>
      <c r="O91" s="307" t="e">
        <f>+#REF!</f>
        <v>#REF!</v>
      </c>
      <c r="P91" s="307" t="e">
        <f>+#REF!</f>
        <v>#REF!</v>
      </c>
      <c r="Q91" s="307" t="e">
        <f>+#REF!</f>
        <v>#REF!</v>
      </c>
      <c r="R91" s="307" t="e">
        <f>+#REF!</f>
        <v>#REF!</v>
      </c>
      <c r="S91" s="307" t="e">
        <f>+#REF!</f>
        <v>#REF!</v>
      </c>
      <c r="T91" s="307" t="e">
        <f>+#REF!</f>
        <v>#REF!</v>
      </c>
      <c r="U91" s="307" t="e">
        <f>+#REF!</f>
        <v>#REF!</v>
      </c>
      <c r="V91" s="307" t="e">
        <f>+#REF!</f>
        <v>#REF!</v>
      </c>
      <c r="W91" s="307" t="e">
        <f t="shared" si="16"/>
        <v>#REF!</v>
      </c>
      <c r="X91" s="307">
        <f>+'PL2. Tổng hợp SL cấp Remdesivir'!C79</f>
        <v>3000</v>
      </c>
      <c r="Y91" s="307" t="e">
        <f>+#REF!</f>
        <v>#REF!</v>
      </c>
      <c r="Z91" s="307" t="e">
        <f>+#REF!</f>
        <v>#REF!</v>
      </c>
      <c r="AA91" s="307">
        <f>+'PL1. Tổng hợp SL cấp kháng thể'!C84</f>
        <v>30</v>
      </c>
      <c r="AB91" s="307" t="e">
        <f t="shared" si="13"/>
        <v>#REF!</v>
      </c>
      <c r="AC91" s="307" t="e">
        <f>+#REF!+#REF!</f>
        <v>#REF!</v>
      </c>
      <c r="AD91" s="307" t="e">
        <f>+#REF!+#REF!</f>
        <v>#REF!</v>
      </c>
      <c r="AE91" s="307" t="e">
        <f>+#REF!+#REF!</f>
        <v>#REF!</v>
      </c>
      <c r="AF91" s="307" t="e">
        <f>+#REF!</f>
        <v>#REF!</v>
      </c>
      <c r="AG91" s="307" t="e">
        <f>+#REF!</f>
        <v>#REF!</v>
      </c>
      <c r="AH91" s="307" t="e">
        <f>+#REF!</f>
        <v>#REF!</v>
      </c>
      <c r="AI91" s="307" t="e">
        <f>+#REF!</f>
        <v>#REF!</v>
      </c>
      <c r="AJ91" s="307" t="e">
        <f>+#REF!</f>
        <v>#REF!</v>
      </c>
      <c r="AK91" s="307" t="e">
        <f>+#REF!</f>
        <v>#REF!</v>
      </c>
      <c r="AL91" s="307" t="e">
        <f>+#REF!</f>
        <v>#REF!</v>
      </c>
      <c r="AM91" s="307" t="e">
        <f>+#REF!</f>
        <v>#REF!</v>
      </c>
      <c r="AN91" s="307"/>
      <c r="AO91" s="265"/>
      <c r="AP91" s="259" t="e">
        <f t="shared" si="14"/>
        <v>#REF!</v>
      </c>
      <c r="AQ91" s="248" t="e">
        <f>+AP91-#REF!</f>
        <v>#REF!</v>
      </c>
    </row>
    <row r="92" spans="1:43" ht="30.75" customHeight="1">
      <c r="A92" s="263">
        <v>35</v>
      </c>
      <c r="B92" s="264" t="s">
        <v>749</v>
      </c>
      <c r="C92" s="307" t="e">
        <f t="shared" si="15"/>
        <v>#REF!</v>
      </c>
      <c r="D92" s="307" t="e">
        <f>+#REF!+#REF!</f>
        <v>#REF!</v>
      </c>
      <c r="E92" s="307" t="e">
        <f>+#REF!+#REF!</f>
        <v>#REF!</v>
      </c>
      <c r="F92" s="307" t="e">
        <f t="shared" si="12"/>
        <v>#REF!</v>
      </c>
      <c r="G92" s="307" t="e">
        <f>+#REF!+#REF!</f>
        <v>#REF!</v>
      </c>
      <c r="H92" s="307" t="e">
        <f>+#REF!</f>
        <v>#REF!</v>
      </c>
      <c r="I92" s="307" t="e">
        <f>+#REF!</f>
        <v>#REF!</v>
      </c>
      <c r="J92" s="307" t="e">
        <f>+#REF!+#REF!</f>
        <v>#REF!</v>
      </c>
      <c r="K92" s="307" t="e">
        <f>+#REF!+#REF!</f>
        <v>#REF!</v>
      </c>
      <c r="L92" s="307" t="e">
        <f>+#REF!</f>
        <v>#REF!</v>
      </c>
      <c r="M92" s="307" t="e">
        <f>+#REF!+#REF!</f>
        <v>#REF!</v>
      </c>
      <c r="N92" s="307" t="e">
        <f>+#REF!</f>
        <v>#REF!</v>
      </c>
      <c r="O92" s="307" t="e">
        <f>+#REF!</f>
        <v>#REF!</v>
      </c>
      <c r="P92" s="307" t="e">
        <f>+#REF!</f>
        <v>#REF!</v>
      </c>
      <c r="Q92" s="307" t="e">
        <f>+#REF!</f>
        <v>#REF!</v>
      </c>
      <c r="R92" s="307" t="e">
        <f>+#REF!</f>
        <v>#REF!</v>
      </c>
      <c r="S92" s="307" t="e">
        <f>+#REF!</f>
        <v>#REF!</v>
      </c>
      <c r="T92" s="307" t="e">
        <f>+#REF!</f>
        <v>#REF!</v>
      </c>
      <c r="U92" s="307" t="e">
        <f>+#REF!</f>
        <v>#REF!</v>
      </c>
      <c r="V92" s="307" t="e">
        <f>+#REF!</f>
        <v>#REF!</v>
      </c>
      <c r="W92" s="307" t="e">
        <f t="shared" si="16"/>
        <v>#REF!</v>
      </c>
      <c r="X92" s="307">
        <f>+'PL2. Tổng hợp SL cấp Remdesivir'!C100</f>
        <v>3832</v>
      </c>
      <c r="Y92" s="307" t="e">
        <f>+#REF!</f>
        <v>#REF!</v>
      </c>
      <c r="Z92" s="307" t="e">
        <f>+#REF!</f>
        <v>#REF!</v>
      </c>
      <c r="AA92" s="307">
        <f>+'PL1. Tổng hợp SL cấp kháng thể'!C85</f>
        <v>30</v>
      </c>
      <c r="AB92" s="307" t="e">
        <f t="shared" si="13"/>
        <v>#REF!</v>
      </c>
      <c r="AC92" s="307" t="e">
        <f>+#REF!+#REF!</f>
        <v>#REF!</v>
      </c>
      <c r="AD92" s="307" t="e">
        <f>+#REF!+#REF!</f>
        <v>#REF!</v>
      </c>
      <c r="AE92" s="307" t="e">
        <f>+#REF!+#REF!</f>
        <v>#REF!</v>
      </c>
      <c r="AF92" s="307" t="e">
        <f>+#REF!</f>
        <v>#REF!</v>
      </c>
      <c r="AG92" s="307" t="e">
        <f>+#REF!</f>
        <v>#REF!</v>
      </c>
      <c r="AH92" s="307" t="e">
        <f>+#REF!</f>
        <v>#REF!</v>
      </c>
      <c r="AI92" s="307" t="e">
        <f>+#REF!</f>
        <v>#REF!</v>
      </c>
      <c r="AJ92" s="307" t="e">
        <f>+#REF!</f>
        <v>#REF!</v>
      </c>
      <c r="AK92" s="307" t="e">
        <f>+#REF!</f>
        <v>#REF!</v>
      </c>
      <c r="AL92" s="307" t="e">
        <f>+#REF!</f>
        <v>#REF!</v>
      </c>
      <c r="AM92" s="307" t="e">
        <f>+#REF!</f>
        <v>#REF!</v>
      </c>
      <c r="AN92" s="307"/>
      <c r="AO92" s="265"/>
      <c r="AP92" s="259" t="e">
        <f t="shared" si="14"/>
        <v>#REF!</v>
      </c>
      <c r="AQ92" s="248" t="e">
        <f>+AP92-#REF!</f>
        <v>#REF!</v>
      </c>
    </row>
    <row r="93" spans="1:43" ht="30.75" customHeight="1">
      <c r="A93" s="263">
        <v>36</v>
      </c>
      <c r="B93" s="264" t="s">
        <v>873</v>
      </c>
      <c r="C93" s="307" t="e">
        <f t="shared" si="15"/>
        <v>#REF!</v>
      </c>
      <c r="D93" s="307" t="e">
        <f>+#REF!+#REF!</f>
        <v>#REF!</v>
      </c>
      <c r="E93" s="307" t="e">
        <f>+#REF!+#REF!</f>
        <v>#REF!</v>
      </c>
      <c r="F93" s="307" t="e">
        <f t="shared" si="12"/>
        <v>#REF!</v>
      </c>
      <c r="G93" s="307" t="e">
        <f>+#REF!+#REF!</f>
        <v>#REF!</v>
      </c>
      <c r="H93" s="307" t="e">
        <f>+#REF!</f>
        <v>#REF!</v>
      </c>
      <c r="I93" s="307" t="e">
        <f>+#REF!</f>
        <v>#REF!</v>
      </c>
      <c r="J93" s="307" t="e">
        <f>+#REF!+#REF!</f>
        <v>#REF!</v>
      </c>
      <c r="K93" s="307" t="e">
        <f>+#REF!+#REF!</f>
        <v>#REF!</v>
      </c>
      <c r="L93" s="307" t="e">
        <f>+#REF!</f>
        <v>#REF!</v>
      </c>
      <c r="M93" s="307" t="e">
        <f>+#REF!+#REF!</f>
        <v>#REF!</v>
      </c>
      <c r="N93" s="307" t="e">
        <f>+#REF!</f>
        <v>#REF!</v>
      </c>
      <c r="O93" s="307" t="e">
        <f>+#REF!</f>
        <v>#REF!</v>
      </c>
      <c r="P93" s="307" t="e">
        <f>+#REF!</f>
        <v>#REF!</v>
      </c>
      <c r="Q93" s="307" t="e">
        <f>+#REF!</f>
        <v>#REF!</v>
      </c>
      <c r="R93" s="307" t="e">
        <f>+#REF!</f>
        <v>#REF!</v>
      </c>
      <c r="S93" s="307" t="e">
        <f>+#REF!</f>
        <v>#REF!</v>
      </c>
      <c r="T93" s="307" t="e">
        <f>+#REF!</f>
        <v>#REF!</v>
      </c>
      <c r="U93" s="307" t="e">
        <f>+#REF!</f>
        <v>#REF!</v>
      </c>
      <c r="V93" s="307" t="e">
        <f>+#REF!</f>
        <v>#REF!</v>
      </c>
      <c r="W93" s="307" t="e">
        <f t="shared" si="16"/>
        <v>#REF!</v>
      </c>
      <c r="X93" s="307">
        <f>+'PL2. Tổng hợp SL cấp Remdesivir'!C75</f>
        <v>17984</v>
      </c>
      <c r="Y93" s="307" t="e">
        <f>+#REF!</f>
        <v>#REF!</v>
      </c>
      <c r="Z93" s="307" t="e">
        <f>+#REF!</f>
        <v>#REF!</v>
      </c>
      <c r="AA93" s="307">
        <f>+'PL1. Tổng hợp SL cấp kháng thể'!C86</f>
        <v>30</v>
      </c>
      <c r="AB93" s="307" t="e">
        <f t="shared" si="13"/>
        <v>#REF!</v>
      </c>
      <c r="AC93" s="307" t="e">
        <f>+#REF!+#REF!</f>
        <v>#REF!</v>
      </c>
      <c r="AD93" s="307" t="e">
        <f>+#REF!+#REF!</f>
        <v>#REF!</v>
      </c>
      <c r="AE93" s="307" t="e">
        <f>+#REF!+#REF!</f>
        <v>#REF!</v>
      </c>
      <c r="AF93" s="307" t="e">
        <f>+#REF!</f>
        <v>#REF!</v>
      </c>
      <c r="AG93" s="307" t="e">
        <f>+#REF!</f>
        <v>#REF!</v>
      </c>
      <c r="AH93" s="307" t="e">
        <f>+#REF!</f>
        <v>#REF!</v>
      </c>
      <c r="AI93" s="307" t="e">
        <f>+#REF!</f>
        <v>#REF!</v>
      </c>
      <c r="AJ93" s="307" t="e">
        <f>+#REF!</f>
        <v>#REF!</v>
      </c>
      <c r="AK93" s="307" t="e">
        <f>+#REF!</f>
        <v>#REF!</v>
      </c>
      <c r="AL93" s="307" t="e">
        <f>+#REF!</f>
        <v>#REF!</v>
      </c>
      <c r="AM93" s="307" t="e">
        <f>+#REF!</f>
        <v>#REF!</v>
      </c>
      <c r="AN93" s="307"/>
      <c r="AO93" s="265"/>
      <c r="AP93" s="259" t="e">
        <f t="shared" si="14"/>
        <v>#REF!</v>
      </c>
      <c r="AQ93" s="248" t="e">
        <f>+AP93-#REF!</f>
        <v>#REF!</v>
      </c>
    </row>
    <row r="94" spans="1:43" ht="30.75" customHeight="1">
      <c r="A94" s="263">
        <v>37</v>
      </c>
      <c r="B94" s="264" t="s">
        <v>721</v>
      </c>
      <c r="C94" s="307" t="e">
        <f t="shared" si="15"/>
        <v>#REF!</v>
      </c>
      <c r="D94" s="307" t="e">
        <f>+#REF!+#REF!</f>
        <v>#REF!</v>
      </c>
      <c r="E94" s="307" t="e">
        <f>+#REF!+#REF!</f>
        <v>#REF!</v>
      </c>
      <c r="F94" s="307" t="e">
        <f t="shared" si="12"/>
        <v>#REF!</v>
      </c>
      <c r="G94" s="307" t="e">
        <f>+#REF!+#REF!</f>
        <v>#REF!</v>
      </c>
      <c r="H94" s="307" t="e">
        <f>+#REF!</f>
        <v>#REF!</v>
      </c>
      <c r="I94" s="307" t="e">
        <f>+#REF!</f>
        <v>#REF!</v>
      </c>
      <c r="J94" s="307" t="e">
        <f>+#REF!+#REF!</f>
        <v>#REF!</v>
      </c>
      <c r="K94" s="307" t="e">
        <f>+#REF!+#REF!</f>
        <v>#REF!</v>
      </c>
      <c r="L94" s="307" t="e">
        <f>+#REF!</f>
        <v>#REF!</v>
      </c>
      <c r="M94" s="307" t="e">
        <f>+#REF!+#REF!</f>
        <v>#REF!</v>
      </c>
      <c r="N94" s="307" t="e">
        <f>+#REF!</f>
        <v>#REF!</v>
      </c>
      <c r="O94" s="307" t="e">
        <f>+#REF!</f>
        <v>#REF!</v>
      </c>
      <c r="P94" s="307" t="e">
        <f>+#REF!</f>
        <v>#REF!</v>
      </c>
      <c r="Q94" s="307" t="e">
        <f>+#REF!</f>
        <v>#REF!</v>
      </c>
      <c r="R94" s="307" t="e">
        <f>+#REF!</f>
        <v>#REF!</v>
      </c>
      <c r="S94" s="307" t="e">
        <f>+#REF!</f>
        <v>#REF!</v>
      </c>
      <c r="T94" s="307" t="e">
        <f>+#REF!</f>
        <v>#REF!</v>
      </c>
      <c r="U94" s="307" t="e">
        <f>+#REF!</f>
        <v>#REF!</v>
      </c>
      <c r="V94" s="307" t="e">
        <f>+#REF!</f>
        <v>#REF!</v>
      </c>
      <c r="W94" s="307" t="e">
        <f t="shared" si="16"/>
        <v>#REF!</v>
      </c>
      <c r="X94" s="307">
        <f>+'PL2. Tổng hợp SL cấp Remdesivir'!C72</f>
        <v>7390</v>
      </c>
      <c r="Y94" s="307" t="e">
        <f>+#REF!</f>
        <v>#REF!</v>
      </c>
      <c r="Z94" s="307" t="e">
        <f>+#REF!</f>
        <v>#REF!</v>
      </c>
      <c r="AA94" s="307">
        <f>+'PL1. Tổng hợp SL cấp kháng thể'!C87</f>
        <v>30</v>
      </c>
      <c r="AB94" s="307" t="e">
        <f t="shared" si="13"/>
        <v>#REF!</v>
      </c>
      <c r="AC94" s="307" t="e">
        <f>+#REF!+#REF!</f>
        <v>#REF!</v>
      </c>
      <c r="AD94" s="307" t="e">
        <f>+#REF!+#REF!</f>
        <v>#REF!</v>
      </c>
      <c r="AE94" s="307" t="e">
        <f>+#REF!+#REF!</f>
        <v>#REF!</v>
      </c>
      <c r="AF94" s="307" t="e">
        <f>+#REF!</f>
        <v>#REF!</v>
      </c>
      <c r="AG94" s="307" t="e">
        <f>+#REF!</f>
        <v>#REF!</v>
      </c>
      <c r="AH94" s="307" t="e">
        <f>+#REF!</f>
        <v>#REF!</v>
      </c>
      <c r="AI94" s="307" t="e">
        <f>+#REF!</f>
        <v>#REF!</v>
      </c>
      <c r="AJ94" s="307" t="e">
        <f>+#REF!</f>
        <v>#REF!</v>
      </c>
      <c r="AK94" s="307" t="e">
        <f>+#REF!</f>
        <v>#REF!</v>
      </c>
      <c r="AL94" s="307" t="e">
        <f>+#REF!</f>
        <v>#REF!</v>
      </c>
      <c r="AM94" s="307" t="e">
        <f>+#REF!</f>
        <v>#REF!</v>
      </c>
      <c r="AN94" s="307"/>
      <c r="AO94" s="265"/>
      <c r="AP94" s="259" t="e">
        <f t="shared" si="14"/>
        <v>#REF!</v>
      </c>
      <c r="AQ94" s="248" t="e">
        <f>+AP94-#REF!</f>
        <v>#REF!</v>
      </c>
    </row>
    <row r="95" spans="1:43" ht="30.75" customHeight="1">
      <c r="A95" s="263">
        <v>38</v>
      </c>
      <c r="B95" s="264" t="s">
        <v>755</v>
      </c>
      <c r="C95" s="307" t="e">
        <f t="shared" si="15"/>
        <v>#REF!</v>
      </c>
      <c r="D95" s="307" t="e">
        <f>+#REF!+#REF!</f>
        <v>#REF!</v>
      </c>
      <c r="E95" s="307" t="e">
        <f>+#REF!+#REF!</f>
        <v>#REF!</v>
      </c>
      <c r="F95" s="307" t="e">
        <f t="shared" si="12"/>
        <v>#REF!</v>
      </c>
      <c r="G95" s="307" t="e">
        <f>+#REF!+#REF!</f>
        <v>#REF!</v>
      </c>
      <c r="H95" s="307" t="e">
        <f>+#REF!</f>
        <v>#REF!</v>
      </c>
      <c r="I95" s="307" t="e">
        <f>+#REF!</f>
        <v>#REF!</v>
      </c>
      <c r="J95" s="307" t="e">
        <f>+#REF!+#REF!</f>
        <v>#REF!</v>
      </c>
      <c r="K95" s="307" t="e">
        <f>+#REF!+#REF!</f>
        <v>#REF!</v>
      </c>
      <c r="L95" s="307" t="e">
        <f>+#REF!</f>
        <v>#REF!</v>
      </c>
      <c r="M95" s="307" t="e">
        <f>+#REF!+#REF!</f>
        <v>#REF!</v>
      </c>
      <c r="N95" s="307" t="e">
        <f>+#REF!</f>
        <v>#REF!</v>
      </c>
      <c r="O95" s="307" t="e">
        <f>+#REF!</f>
        <v>#REF!</v>
      </c>
      <c r="P95" s="307" t="e">
        <f>+#REF!</f>
        <v>#REF!</v>
      </c>
      <c r="Q95" s="307" t="e">
        <f>+#REF!</f>
        <v>#REF!</v>
      </c>
      <c r="R95" s="307" t="e">
        <f>+#REF!</f>
        <v>#REF!</v>
      </c>
      <c r="S95" s="307" t="e">
        <f>+#REF!</f>
        <v>#REF!</v>
      </c>
      <c r="T95" s="307" t="e">
        <f>+#REF!</f>
        <v>#REF!</v>
      </c>
      <c r="U95" s="307" t="e">
        <f>+#REF!</f>
        <v>#REF!</v>
      </c>
      <c r="V95" s="307" t="e">
        <f>+#REF!</f>
        <v>#REF!</v>
      </c>
      <c r="W95" s="307" t="e">
        <f t="shared" si="16"/>
        <v>#REF!</v>
      </c>
      <c r="X95" s="307">
        <f>+'PL2. Tổng hợp SL cấp Remdesivir'!C107</f>
        <v>2150</v>
      </c>
      <c r="Y95" s="307" t="e">
        <f>+#REF!</f>
        <v>#REF!</v>
      </c>
      <c r="Z95" s="307" t="e">
        <f>+#REF!</f>
        <v>#REF!</v>
      </c>
      <c r="AA95" s="307">
        <f>+'PL1. Tổng hợp SL cấp kháng thể'!C88</f>
        <v>170</v>
      </c>
      <c r="AB95" s="307" t="e">
        <f t="shared" si="13"/>
        <v>#REF!</v>
      </c>
      <c r="AC95" s="307" t="e">
        <f>+#REF!+#REF!</f>
        <v>#REF!</v>
      </c>
      <c r="AD95" s="307" t="e">
        <f>+#REF!+#REF!</f>
        <v>#REF!</v>
      </c>
      <c r="AE95" s="307" t="e">
        <f>+#REF!+#REF!</f>
        <v>#REF!</v>
      </c>
      <c r="AF95" s="307" t="e">
        <f>+#REF!</f>
        <v>#REF!</v>
      </c>
      <c r="AG95" s="307" t="e">
        <f>+#REF!</f>
        <v>#REF!</v>
      </c>
      <c r="AH95" s="307" t="e">
        <f>+#REF!</f>
        <v>#REF!</v>
      </c>
      <c r="AI95" s="307" t="e">
        <f>+#REF!</f>
        <v>#REF!</v>
      </c>
      <c r="AJ95" s="307" t="e">
        <f>+#REF!</f>
        <v>#REF!</v>
      </c>
      <c r="AK95" s="307" t="e">
        <f>+#REF!</f>
        <v>#REF!</v>
      </c>
      <c r="AL95" s="307" t="e">
        <f>+#REF!</f>
        <v>#REF!</v>
      </c>
      <c r="AM95" s="307" t="e">
        <f>+#REF!</f>
        <v>#REF!</v>
      </c>
      <c r="AN95" s="307"/>
      <c r="AO95" s="265"/>
      <c r="AP95" s="259" t="e">
        <f t="shared" si="14"/>
        <v>#REF!</v>
      </c>
      <c r="AQ95" s="248" t="e">
        <f>+AP95-#REF!</f>
        <v>#REF!</v>
      </c>
    </row>
    <row r="96" spans="1:43" ht="30.75" customHeight="1">
      <c r="A96" s="263">
        <v>39</v>
      </c>
      <c r="B96" s="264" t="s">
        <v>715</v>
      </c>
      <c r="C96" s="307" t="e">
        <f t="shared" si="15"/>
        <v>#REF!</v>
      </c>
      <c r="D96" s="307" t="e">
        <f>+#REF!+#REF!</f>
        <v>#REF!</v>
      </c>
      <c r="E96" s="307" t="e">
        <f>+#REF!+#REF!</f>
        <v>#REF!</v>
      </c>
      <c r="F96" s="307" t="e">
        <f t="shared" si="12"/>
        <v>#REF!</v>
      </c>
      <c r="G96" s="307" t="e">
        <f>+#REF!+#REF!</f>
        <v>#REF!</v>
      </c>
      <c r="H96" s="307" t="e">
        <f>+#REF!</f>
        <v>#REF!</v>
      </c>
      <c r="I96" s="307" t="e">
        <f>+#REF!</f>
        <v>#REF!</v>
      </c>
      <c r="J96" s="307" t="e">
        <f>+#REF!+#REF!</f>
        <v>#REF!</v>
      </c>
      <c r="K96" s="307" t="e">
        <f>+#REF!+#REF!</f>
        <v>#REF!</v>
      </c>
      <c r="L96" s="307" t="e">
        <f>+#REF!</f>
        <v>#REF!</v>
      </c>
      <c r="M96" s="307" t="e">
        <f>+#REF!+#REF!</f>
        <v>#REF!</v>
      </c>
      <c r="N96" s="307" t="e">
        <f>+#REF!</f>
        <v>#REF!</v>
      </c>
      <c r="O96" s="307" t="e">
        <f>+#REF!</f>
        <v>#REF!</v>
      </c>
      <c r="P96" s="307" t="e">
        <f>+#REF!</f>
        <v>#REF!</v>
      </c>
      <c r="Q96" s="307" t="e">
        <f>+#REF!</f>
        <v>#REF!</v>
      </c>
      <c r="R96" s="307" t="e">
        <f>+#REF!</f>
        <v>#REF!</v>
      </c>
      <c r="S96" s="307" t="e">
        <f>+#REF!</f>
        <v>#REF!</v>
      </c>
      <c r="T96" s="307" t="e">
        <f>+#REF!</f>
        <v>#REF!</v>
      </c>
      <c r="U96" s="307" t="e">
        <f>+#REF!</f>
        <v>#REF!</v>
      </c>
      <c r="V96" s="307" t="e">
        <f>+#REF!</f>
        <v>#REF!</v>
      </c>
      <c r="W96" s="307" t="e">
        <f t="shared" si="16"/>
        <v>#REF!</v>
      </c>
      <c r="X96" s="307">
        <f>+'PL2. Tổng hợp SL cấp Remdesivir'!C66</f>
        <v>8264</v>
      </c>
      <c r="Y96" s="307" t="e">
        <f>+#REF!</f>
        <v>#REF!</v>
      </c>
      <c r="Z96" s="307" t="e">
        <f>+#REF!</f>
        <v>#REF!</v>
      </c>
      <c r="AA96" s="307">
        <f>+'PL1. Tổng hợp SL cấp kháng thể'!C89</f>
        <v>30</v>
      </c>
      <c r="AB96" s="307" t="e">
        <f t="shared" si="13"/>
        <v>#REF!</v>
      </c>
      <c r="AC96" s="307" t="e">
        <f>+#REF!+#REF!</f>
        <v>#REF!</v>
      </c>
      <c r="AD96" s="307" t="e">
        <f>+#REF!+#REF!</f>
        <v>#REF!</v>
      </c>
      <c r="AE96" s="307" t="e">
        <f>+#REF!+#REF!</f>
        <v>#REF!</v>
      </c>
      <c r="AF96" s="307" t="e">
        <f>+#REF!</f>
        <v>#REF!</v>
      </c>
      <c r="AG96" s="307" t="e">
        <f>+#REF!</f>
        <v>#REF!</v>
      </c>
      <c r="AH96" s="307" t="e">
        <f>+#REF!</f>
        <v>#REF!</v>
      </c>
      <c r="AI96" s="307" t="e">
        <f>+#REF!</f>
        <v>#REF!</v>
      </c>
      <c r="AJ96" s="307" t="e">
        <f>+#REF!</f>
        <v>#REF!</v>
      </c>
      <c r="AK96" s="307" t="e">
        <f>+#REF!</f>
        <v>#REF!</v>
      </c>
      <c r="AL96" s="307" t="e">
        <f>+#REF!</f>
        <v>#REF!</v>
      </c>
      <c r="AM96" s="307" t="e">
        <f>+#REF!</f>
        <v>#REF!</v>
      </c>
      <c r="AN96" s="307"/>
      <c r="AO96" s="265"/>
      <c r="AP96" s="259" t="e">
        <f t="shared" si="14"/>
        <v>#REF!</v>
      </c>
      <c r="AQ96" s="248" t="e">
        <f>+AP96-#REF!</f>
        <v>#REF!</v>
      </c>
    </row>
    <row r="97" spans="1:43" ht="30.75" customHeight="1">
      <c r="A97" s="263">
        <v>40</v>
      </c>
      <c r="B97" s="264" t="s">
        <v>732</v>
      </c>
      <c r="C97" s="307" t="e">
        <f t="shared" si="15"/>
        <v>#REF!</v>
      </c>
      <c r="D97" s="307" t="e">
        <f>+#REF!+#REF!</f>
        <v>#REF!</v>
      </c>
      <c r="E97" s="307" t="e">
        <f>+#REF!+#REF!</f>
        <v>#REF!</v>
      </c>
      <c r="F97" s="307" t="e">
        <f t="shared" si="12"/>
        <v>#REF!</v>
      </c>
      <c r="G97" s="307" t="e">
        <f>+#REF!+#REF!</f>
        <v>#REF!</v>
      </c>
      <c r="H97" s="307" t="e">
        <f>+#REF!</f>
        <v>#REF!</v>
      </c>
      <c r="I97" s="307" t="e">
        <f>+#REF!</f>
        <v>#REF!</v>
      </c>
      <c r="J97" s="307" t="e">
        <f>+#REF!+#REF!</f>
        <v>#REF!</v>
      </c>
      <c r="K97" s="307" t="e">
        <f>+#REF!+#REF!</f>
        <v>#REF!</v>
      </c>
      <c r="L97" s="307" t="e">
        <f>+#REF!</f>
        <v>#REF!</v>
      </c>
      <c r="M97" s="307" t="e">
        <f>+#REF!+#REF!</f>
        <v>#REF!</v>
      </c>
      <c r="N97" s="307" t="e">
        <f>+#REF!</f>
        <v>#REF!</v>
      </c>
      <c r="O97" s="307" t="e">
        <f>+#REF!</f>
        <v>#REF!</v>
      </c>
      <c r="P97" s="307" t="e">
        <f>+#REF!</f>
        <v>#REF!</v>
      </c>
      <c r="Q97" s="307" t="e">
        <f>+#REF!</f>
        <v>#REF!</v>
      </c>
      <c r="R97" s="307" t="e">
        <f>+#REF!</f>
        <v>#REF!</v>
      </c>
      <c r="S97" s="307" t="e">
        <f>+#REF!</f>
        <v>#REF!</v>
      </c>
      <c r="T97" s="307" t="e">
        <f>+#REF!</f>
        <v>#REF!</v>
      </c>
      <c r="U97" s="307" t="e">
        <f>+#REF!</f>
        <v>#REF!</v>
      </c>
      <c r="V97" s="307" t="e">
        <f>+#REF!</f>
        <v>#REF!</v>
      </c>
      <c r="W97" s="307" t="e">
        <f t="shared" si="16"/>
        <v>#REF!</v>
      </c>
      <c r="X97" s="307">
        <f>+'PL2. Tổng hợp SL cấp Remdesivir'!C83</f>
        <v>95000</v>
      </c>
      <c r="Y97" s="307" t="e">
        <f>+#REF!</f>
        <v>#REF!</v>
      </c>
      <c r="Z97" s="307" t="e">
        <f>+#REF!</f>
        <v>#REF!</v>
      </c>
      <c r="AA97" s="307">
        <f>+'PL1. Tổng hợp SL cấp kháng thể'!C90</f>
        <v>30</v>
      </c>
      <c r="AB97" s="307" t="e">
        <f t="shared" si="13"/>
        <v>#REF!</v>
      </c>
      <c r="AC97" s="307" t="e">
        <f>+#REF!+#REF!</f>
        <v>#REF!</v>
      </c>
      <c r="AD97" s="307" t="e">
        <f>+#REF!+#REF!</f>
        <v>#REF!</v>
      </c>
      <c r="AE97" s="307" t="e">
        <f>+#REF!+#REF!</f>
        <v>#REF!</v>
      </c>
      <c r="AF97" s="307" t="e">
        <f>+#REF!</f>
        <v>#REF!</v>
      </c>
      <c r="AG97" s="307" t="e">
        <f>+#REF!</f>
        <v>#REF!</v>
      </c>
      <c r="AH97" s="307" t="e">
        <f>+#REF!</f>
        <v>#REF!</v>
      </c>
      <c r="AI97" s="307" t="e">
        <f>+#REF!</f>
        <v>#REF!</v>
      </c>
      <c r="AJ97" s="307" t="e">
        <f>+#REF!</f>
        <v>#REF!</v>
      </c>
      <c r="AK97" s="307" t="e">
        <f>+#REF!</f>
        <v>#REF!</v>
      </c>
      <c r="AL97" s="307" t="e">
        <f>+#REF!</f>
        <v>#REF!</v>
      </c>
      <c r="AM97" s="307" t="e">
        <f>+#REF!</f>
        <v>#REF!</v>
      </c>
      <c r="AN97" s="307"/>
      <c r="AO97" s="265"/>
      <c r="AP97" s="259" t="e">
        <f t="shared" si="14"/>
        <v>#REF!</v>
      </c>
      <c r="AQ97" s="248" t="e">
        <f>+AP97-#REF!</f>
        <v>#REF!</v>
      </c>
    </row>
    <row r="98" spans="1:43" ht="30.75" customHeight="1">
      <c r="A98" s="263">
        <v>41</v>
      </c>
      <c r="B98" s="264" t="s">
        <v>716</v>
      </c>
      <c r="C98" s="307" t="e">
        <f t="shared" si="15"/>
        <v>#REF!</v>
      </c>
      <c r="D98" s="307" t="e">
        <f>+#REF!+#REF!</f>
        <v>#REF!</v>
      </c>
      <c r="E98" s="307" t="e">
        <f>+#REF!+#REF!</f>
        <v>#REF!</v>
      </c>
      <c r="F98" s="307" t="e">
        <f t="shared" si="12"/>
        <v>#REF!</v>
      </c>
      <c r="G98" s="307" t="e">
        <f>+#REF!+#REF!</f>
        <v>#REF!</v>
      </c>
      <c r="H98" s="307" t="e">
        <f>+#REF!</f>
        <v>#REF!</v>
      </c>
      <c r="I98" s="307" t="e">
        <f>+#REF!</f>
        <v>#REF!</v>
      </c>
      <c r="J98" s="307" t="e">
        <f>+#REF!+#REF!</f>
        <v>#REF!</v>
      </c>
      <c r="K98" s="307" t="e">
        <f>+#REF!+#REF!</f>
        <v>#REF!</v>
      </c>
      <c r="L98" s="307" t="e">
        <f>+#REF!</f>
        <v>#REF!</v>
      </c>
      <c r="M98" s="307" t="e">
        <f>+#REF!+#REF!</f>
        <v>#REF!</v>
      </c>
      <c r="N98" s="307" t="e">
        <f>+#REF!</f>
        <v>#REF!</v>
      </c>
      <c r="O98" s="307" t="e">
        <f>+#REF!</f>
        <v>#REF!</v>
      </c>
      <c r="P98" s="307" t="e">
        <f>+#REF!</f>
        <v>#REF!</v>
      </c>
      <c r="Q98" s="307" t="e">
        <f>+#REF!</f>
        <v>#REF!</v>
      </c>
      <c r="R98" s="307" t="e">
        <f>+#REF!</f>
        <v>#REF!</v>
      </c>
      <c r="S98" s="307" t="e">
        <f>+#REF!</f>
        <v>#REF!</v>
      </c>
      <c r="T98" s="307" t="e">
        <f>+#REF!</f>
        <v>#REF!</v>
      </c>
      <c r="U98" s="307" t="e">
        <f>+#REF!</f>
        <v>#REF!</v>
      </c>
      <c r="V98" s="307" t="e">
        <f>+#REF!</f>
        <v>#REF!</v>
      </c>
      <c r="W98" s="307" t="e">
        <f t="shared" si="16"/>
        <v>#REF!</v>
      </c>
      <c r="X98" s="307">
        <f>+'PL2. Tổng hợp SL cấp Remdesivir'!C67</f>
        <v>5000</v>
      </c>
      <c r="Y98" s="307" t="e">
        <f>+#REF!</f>
        <v>#REF!</v>
      </c>
      <c r="Z98" s="307" t="e">
        <f>+#REF!</f>
        <v>#REF!</v>
      </c>
      <c r="AA98" s="307">
        <f>+'PL1. Tổng hợp SL cấp kháng thể'!C91</f>
        <v>30</v>
      </c>
      <c r="AB98" s="307" t="e">
        <f t="shared" si="13"/>
        <v>#REF!</v>
      </c>
      <c r="AC98" s="307" t="e">
        <f>+#REF!+#REF!</f>
        <v>#REF!</v>
      </c>
      <c r="AD98" s="307" t="e">
        <f>+#REF!+#REF!</f>
        <v>#REF!</v>
      </c>
      <c r="AE98" s="307" t="e">
        <f>+#REF!+#REF!</f>
        <v>#REF!</v>
      </c>
      <c r="AF98" s="307" t="e">
        <f>+#REF!</f>
        <v>#REF!</v>
      </c>
      <c r="AG98" s="307" t="e">
        <f>+#REF!</f>
        <v>#REF!</v>
      </c>
      <c r="AH98" s="307" t="e">
        <f>+#REF!</f>
        <v>#REF!</v>
      </c>
      <c r="AI98" s="307" t="e">
        <f>+#REF!</f>
        <v>#REF!</v>
      </c>
      <c r="AJ98" s="307" t="e">
        <f>+#REF!</f>
        <v>#REF!</v>
      </c>
      <c r="AK98" s="307" t="e">
        <f>+#REF!</f>
        <v>#REF!</v>
      </c>
      <c r="AL98" s="307" t="e">
        <f>+#REF!</f>
        <v>#REF!</v>
      </c>
      <c r="AM98" s="307" t="e">
        <f>+#REF!</f>
        <v>#REF!</v>
      </c>
      <c r="AN98" s="307"/>
      <c r="AO98" s="265"/>
      <c r="AP98" s="259" t="e">
        <f t="shared" si="14"/>
        <v>#REF!</v>
      </c>
      <c r="AQ98" s="248" t="e">
        <f>+AP98-#REF!</f>
        <v>#REF!</v>
      </c>
    </row>
    <row r="99" spans="1:43" ht="30.75" customHeight="1">
      <c r="A99" s="263">
        <v>42</v>
      </c>
      <c r="B99" s="264" t="s">
        <v>743</v>
      </c>
      <c r="C99" s="307" t="e">
        <f t="shared" si="15"/>
        <v>#REF!</v>
      </c>
      <c r="D99" s="307" t="e">
        <f>+#REF!+#REF!</f>
        <v>#REF!</v>
      </c>
      <c r="E99" s="307" t="e">
        <f>+#REF!+#REF!</f>
        <v>#REF!</v>
      </c>
      <c r="F99" s="307" t="e">
        <f t="shared" si="12"/>
        <v>#REF!</v>
      </c>
      <c r="G99" s="307" t="e">
        <f>+#REF!+#REF!</f>
        <v>#REF!</v>
      </c>
      <c r="H99" s="307" t="e">
        <f>+#REF!</f>
        <v>#REF!</v>
      </c>
      <c r="I99" s="307" t="e">
        <f>+#REF!</f>
        <v>#REF!</v>
      </c>
      <c r="J99" s="307" t="e">
        <f>+#REF!+#REF!</f>
        <v>#REF!</v>
      </c>
      <c r="K99" s="307" t="e">
        <f>+#REF!+#REF!</f>
        <v>#REF!</v>
      </c>
      <c r="L99" s="307" t="e">
        <f>+#REF!</f>
        <v>#REF!</v>
      </c>
      <c r="M99" s="307" t="e">
        <f>+#REF!+#REF!</f>
        <v>#REF!</v>
      </c>
      <c r="N99" s="307" t="e">
        <f>+#REF!</f>
        <v>#REF!</v>
      </c>
      <c r="O99" s="307" t="e">
        <f>+#REF!</f>
        <v>#REF!</v>
      </c>
      <c r="P99" s="307" t="e">
        <f>+#REF!</f>
        <v>#REF!</v>
      </c>
      <c r="Q99" s="307" t="e">
        <f>+#REF!</f>
        <v>#REF!</v>
      </c>
      <c r="R99" s="307" t="e">
        <f>+#REF!</f>
        <v>#REF!</v>
      </c>
      <c r="S99" s="307" t="e">
        <f>+#REF!</f>
        <v>#REF!</v>
      </c>
      <c r="T99" s="307" t="e">
        <f>+#REF!</f>
        <v>#REF!</v>
      </c>
      <c r="U99" s="307" t="e">
        <f>+#REF!</f>
        <v>#REF!</v>
      </c>
      <c r="V99" s="307" t="e">
        <f>+#REF!</f>
        <v>#REF!</v>
      </c>
      <c r="W99" s="307" t="e">
        <f t="shared" si="16"/>
        <v>#REF!</v>
      </c>
      <c r="X99" s="307">
        <f>+'PL2. Tổng hợp SL cấp Remdesivir'!C94</f>
        <v>5132</v>
      </c>
      <c r="Y99" s="307" t="e">
        <f>+#REF!</f>
        <v>#REF!</v>
      </c>
      <c r="Z99" s="307" t="e">
        <f>+#REF!</f>
        <v>#REF!</v>
      </c>
      <c r="AA99" s="307">
        <f>+'PL1. Tổng hợp SL cấp kháng thể'!C92</f>
        <v>40</v>
      </c>
      <c r="AB99" s="307" t="e">
        <f t="shared" si="13"/>
        <v>#REF!</v>
      </c>
      <c r="AC99" s="307" t="e">
        <f>+#REF!+#REF!</f>
        <v>#REF!</v>
      </c>
      <c r="AD99" s="307" t="e">
        <f>+#REF!+#REF!</f>
        <v>#REF!</v>
      </c>
      <c r="AE99" s="307" t="e">
        <f>+#REF!+#REF!</f>
        <v>#REF!</v>
      </c>
      <c r="AF99" s="307" t="e">
        <f>+#REF!</f>
        <v>#REF!</v>
      </c>
      <c r="AG99" s="307" t="e">
        <f>+#REF!</f>
        <v>#REF!</v>
      </c>
      <c r="AH99" s="307" t="e">
        <f>+#REF!</f>
        <v>#REF!</v>
      </c>
      <c r="AI99" s="307" t="e">
        <f>+#REF!</f>
        <v>#REF!</v>
      </c>
      <c r="AJ99" s="307" t="e">
        <f>+#REF!</f>
        <v>#REF!</v>
      </c>
      <c r="AK99" s="307" t="e">
        <f>+#REF!</f>
        <v>#REF!</v>
      </c>
      <c r="AL99" s="307" t="e">
        <f>+#REF!</f>
        <v>#REF!</v>
      </c>
      <c r="AM99" s="307" t="e">
        <f>+#REF!</f>
        <v>#REF!</v>
      </c>
      <c r="AN99" s="307"/>
      <c r="AO99" s="265"/>
      <c r="AP99" s="259" t="e">
        <f t="shared" si="14"/>
        <v>#REF!</v>
      </c>
      <c r="AQ99" s="248" t="e">
        <f>+AP99-#REF!</f>
        <v>#REF!</v>
      </c>
    </row>
    <row r="100" spans="1:43" ht="30.75" customHeight="1">
      <c r="A100" s="263">
        <v>43</v>
      </c>
      <c r="B100" s="264" t="s">
        <v>726</v>
      </c>
      <c r="C100" s="307" t="e">
        <f t="shared" si="15"/>
        <v>#REF!</v>
      </c>
      <c r="D100" s="307" t="e">
        <f>+#REF!+#REF!</f>
        <v>#REF!</v>
      </c>
      <c r="E100" s="307" t="e">
        <f>+#REF!+#REF!</f>
        <v>#REF!</v>
      </c>
      <c r="F100" s="307" t="e">
        <f t="shared" si="12"/>
        <v>#REF!</v>
      </c>
      <c r="G100" s="307" t="e">
        <f>+#REF!+#REF!</f>
        <v>#REF!</v>
      </c>
      <c r="H100" s="307" t="e">
        <f>+#REF!</f>
        <v>#REF!</v>
      </c>
      <c r="I100" s="307" t="e">
        <f>+#REF!</f>
        <v>#REF!</v>
      </c>
      <c r="J100" s="307" t="e">
        <f>+#REF!+#REF!</f>
        <v>#REF!</v>
      </c>
      <c r="K100" s="307" t="e">
        <f>+#REF!+#REF!</f>
        <v>#REF!</v>
      </c>
      <c r="L100" s="307" t="e">
        <f>+#REF!</f>
        <v>#REF!</v>
      </c>
      <c r="M100" s="307" t="e">
        <f>+#REF!+#REF!</f>
        <v>#REF!</v>
      </c>
      <c r="N100" s="307" t="e">
        <f>+#REF!</f>
        <v>#REF!</v>
      </c>
      <c r="O100" s="307" t="e">
        <f>+#REF!</f>
        <v>#REF!</v>
      </c>
      <c r="P100" s="307" t="e">
        <f>+#REF!</f>
        <v>#REF!</v>
      </c>
      <c r="Q100" s="307" t="e">
        <f>+#REF!</f>
        <v>#REF!</v>
      </c>
      <c r="R100" s="307" t="e">
        <f>+#REF!</f>
        <v>#REF!</v>
      </c>
      <c r="S100" s="307" t="e">
        <f>+#REF!</f>
        <v>#REF!</v>
      </c>
      <c r="T100" s="307" t="e">
        <f>+#REF!</f>
        <v>#REF!</v>
      </c>
      <c r="U100" s="307" t="e">
        <f>+#REF!</f>
        <v>#REF!</v>
      </c>
      <c r="V100" s="307" t="e">
        <f>+#REF!</f>
        <v>#REF!</v>
      </c>
      <c r="W100" s="307" t="e">
        <f t="shared" si="16"/>
        <v>#REF!</v>
      </c>
      <c r="X100" s="307">
        <f>+'PL2. Tổng hợp SL cấp Remdesivir'!C77</f>
        <v>4466</v>
      </c>
      <c r="Y100" s="307" t="e">
        <f>+#REF!</f>
        <v>#REF!</v>
      </c>
      <c r="Z100" s="307" t="e">
        <f>+#REF!</f>
        <v>#REF!</v>
      </c>
      <c r="AA100" s="307">
        <f>+'PL1. Tổng hợp SL cấp kháng thể'!C93</f>
        <v>60</v>
      </c>
      <c r="AB100" s="307" t="e">
        <f t="shared" si="13"/>
        <v>#REF!</v>
      </c>
      <c r="AC100" s="307" t="e">
        <f>+#REF!+#REF!</f>
        <v>#REF!</v>
      </c>
      <c r="AD100" s="307" t="e">
        <f>+#REF!+#REF!</f>
        <v>#REF!</v>
      </c>
      <c r="AE100" s="307" t="e">
        <f>+#REF!+#REF!</f>
        <v>#REF!</v>
      </c>
      <c r="AF100" s="307" t="e">
        <f>+#REF!</f>
        <v>#REF!</v>
      </c>
      <c r="AG100" s="307" t="e">
        <f>+#REF!</f>
        <v>#REF!</v>
      </c>
      <c r="AH100" s="307" t="e">
        <f>+#REF!</f>
        <v>#REF!</v>
      </c>
      <c r="AI100" s="307" t="e">
        <f>+#REF!</f>
        <v>#REF!</v>
      </c>
      <c r="AJ100" s="307" t="e">
        <f>+#REF!</f>
        <v>#REF!</v>
      </c>
      <c r="AK100" s="307" t="e">
        <f>+#REF!</f>
        <v>#REF!</v>
      </c>
      <c r="AL100" s="307" t="e">
        <f>+#REF!</f>
        <v>#REF!</v>
      </c>
      <c r="AM100" s="307" t="e">
        <f>+#REF!</f>
        <v>#REF!</v>
      </c>
      <c r="AN100" s="307"/>
      <c r="AO100" s="265"/>
      <c r="AP100" s="259" t="e">
        <f t="shared" si="14"/>
        <v>#REF!</v>
      </c>
      <c r="AQ100" s="248" t="e">
        <f>+AP100-#REF!</f>
        <v>#REF!</v>
      </c>
    </row>
    <row r="101" spans="1:43" ht="30.75" customHeight="1">
      <c r="A101" s="263">
        <v>44</v>
      </c>
      <c r="B101" s="264" t="s">
        <v>741</v>
      </c>
      <c r="C101" s="307" t="e">
        <f t="shared" si="15"/>
        <v>#REF!</v>
      </c>
      <c r="D101" s="307" t="e">
        <f>+#REF!+#REF!</f>
        <v>#REF!</v>
      </c>
      <c r="E101" s="307" t="e">
        <f>+#REF!+#REF!</f>
        <v>#REF!</v>
      </c>
      <c r="F101" s="307" t="e">
        <f t="shared" si="12"/>
        <v>#REF!</v>
      </c>
      <c r="G101" s="307" t="e">
        <f>+#REF!+#REF!</f>
        <v>#REF!</v>
      </c>
      <c r="H101" s="307" t="e">
        <f>+#REF!</f>
        <v>#REF!</v>
      </c>
      <c r="I101" s="307" t="e">
        <f>+#REF!</f>
        <v>#REF!</v>
      </c>
      <c r="J101" s="307" t="e">
        <f>+#REF!+#REF!</f>
        <v>#REF!</v>
      </c>
      <c r="K101" s="307" t="e">
        <f>+#REF!+#REF!</f>
        <v>#REF!</v>
      </c>
      <c r="L101" s="307" t="e">
        <f>+#REF!</f>
        <v>#REF!</v>
      </c>
      <c r="M101" s="307" t="e">
        <f>+#REF!+#REF!</f>
        <v>#REF!</v>
      </c>
      <c r="N101" s="307" t="e">
        <f>+#REF!</f>
        <v>#REF!</v>
      </c>
      <c r="O101" s="307" t="e">
        <f>+#REF!</f>
        <v>#REF!</v>
      </c>
      <c r="P101" s="307" t="e">
        <f>+#REF!</f>
        <v>#REF!</v>
      </c>
      <c r="Q101" s="307" t="e">
        <f>+#REF!</f>
        <v>#REF!</v>
      </c>
      <c r="R101" s="307" t="e">
        <f>+#REF!</f>
        <v>#REF!</v>
      </c>
      <c r="S101" s="307" t="e">
        <f>+#REF!</f>
        <v>#REF!</v>
      </c>
      <c r="T101" s="307" t="e">
        <f>+#REF!</f>
        <v>#REF!</v>
      </c>
      <c r="U101" s="307" t="e">
        <f>+#REF!</f>
        <v>#REF!</v>
      </c>
      <c r="V101" s="307" t="e">
        <f>+#REF!</f>
        <v>#REF!</v>
      </c>
      <c r="W101" s="307" t="e">
        <f t="shared" si="16"/>
        <v>#REF!</v>
      </c>
      <c r="X101" s="307">
        <f>+'PL2. Tổng hợp SL cấp Remdesivir'!C92</f>
        <v>12610</v>
      </c>
      <c r="Y101" s="307" t="e">
        <f>+#REF!</f>
        <v>#REF!</v>
      </c>
      <c r="Z101" s="307" t="e">
        <f>+#REF!</f>
        <v>#REF!</v>
      </c>
      <c r="AA101" s="307">
        <f>+'PL1. Tổng hợp SL cấp kháng thể'!C94</f>
        <v>40</v>
      </c>
      <c r="AB101" s="307" t="e">
        <f t="shared" si="13"/>
        <v>#REF!</v>
      </c>
      <c r="AC101" s="307" t="e">
        <f>+#REF!+#REF!</f>
        <v>#REF!</v>
      </c>
      <c r="AD101" s="307" t="e">
        <f>+#REF!+#REF!</f>
        <v>#REF!</v>
      </c>
      <c r="AE101" s="307" t="e">
        <f>+#REF!+#REF!</f>
        <v>#REF!</v>
      </c>
      <c r="AF101" s="307" t="e">
        <f>+#REF!</f>
        <v>#REF!</v>
      </c>
      <c r="AG101" s="307" t="e">
        <f>+#REF!</f>
        <v>#REF!</v>
      </c>
      <c r="AH101" s="307" t="e">
        <f>+#REF!</f>
        <v>#REF!</v>
      </c>
      <c r="AI101" s="307" t="e">
        <f>+#REF!</f>
        <v>#REF!</v>
      </c>
      <c r="AJ101" s="307" t="e">
        <f>+#REF!</f>
        <v>#REF!</v>
      </c>
      <c r="AK101" s="307" t="e">
        <f>+#REF!</f>
        <v>#REF!</v>
      </c>
      <c r="AL101" s="307" t="e">
        <f>+#REF!</f>
        <v>#REF!</v>
      </c>
      <c r="AM101" s="307" t="e">
        <f>+#REF!</f>
        <v>#REF!</v>
      </c>
      <c r="AN101" s="307"/>
      <c r="AO101" s="265"/>
      <c r="AP101" s="259" t="e">
        <f t="shared" si="14"/>
        <v>#REF!</v>
      </c>
      <c r="AQ101" s="248" t="e">
        <f>+AP101-#REF!</f>
        <v>#REF!</v>
      </c>
    </row>
    <row r="102" spans="1:43" ht="30.75" customHeight="1">
      <c r="A102" s="263">
        <v>45</v>
      </c>
      <c r="B102" s="264" t="s">
        <v>734</v>
      </c>
      <c r="C102" s="307" t="e">
        <f t="shared" si="15"/>
        <v>#REF!</v>
      </c>
      <c r="D102" s="307" t="e">
        <f>+#REF!+#REF!</f>
        <v>#REF!</v>
      </c>
      <c r="E102" s="307" t="e">
        <f>+#REF!+#REF!</f>
        <v>#REF!</v>
      </c>
      <c r="F102" s="307" t="e">
        <f t="shared" si="12"/>
        <v>#REF!</v>
      </c>
      <c r="G102" s="307" t="e">
        <f>+#REF!+#REF!</f>
        <v>#REF!</v>
      </c>
      <c r="H102" s="307" t="e">
        <f>+#REF!</f>
        <v>#REF!</v>
      </c>
      <c r="I102" s="307" t="e">
        <f>+#REF!</f>
        <v>#REF!</v>
      </c>
      <c r="J102" s="307" t="e">
        <f>+#REF!+#REF!</f>
        <v>#REF!</v>
      </c>
      <c r="K102" s="307" t="e">
        <f>+#REF!+#REF!</f>
        <v>#REF!</v>
      </c>
      <c r="L102" s="307" t="e">
        <f>+#REF!</f>
        <v>#REF!</v>
      </c>
      <c r="M102" s="307" t="e">
        <f>+#REF!+#REF!</f>
        <v>#REF!</v>
      </c>
      <c r="N102" s="307" t="e">
        <f>+#REF!</f>
        <v>#REF!</v>
      </c>
      <c r="O102" s="307" t="e">
        <f>+#REF!</f>
        <v>#REF!</v>
      </c>
      <c r="P102" s="307" t="e">
        <f>+#REF!</f>
        <v>#REF!</v>
      </c>
      <c r="Q102" s="307" t="e">
        <f>+#REF!</f>
        <v>#REF!</v>
      </c>
      <c r="R102" s="307" t="e">
        <f>+#REF!</f>
        <v>#REF!</v>
      </c>
      <c r="S102" s="307" t="e">
        <f>+#REF!</f>
        <v>#REF!</v>
      </c>
      <c r="T102" s="307" t="e">
        <f>+#REF!</f>
        <v>#REF!</v>
      </c>
      <c r="U102" s="307" t="e">
        <f>+#REF!</f>
        <v>#REF!</v>
      </c>
      <c r="V102" s="307" t="e">
        <f>+#REF!</f>
        <v>#REF!</v>
      </c>
      <c r="W102" s="307" t="e">
        <f t="shared" si="16"/>
        <v>#REF!</v>
      </c>
      <c r="X102" s="307">
        <f>+'PL2. Tổng hợp SL cấp Remdesivir'!C85</f>
        <v>1220</v>
      </c>
      <c r="Y102" s="307" t="e">
        <f>+#REF!</f>
        <v>#REF!</v>
      </c>
      <c r="Z102" s="307" t="e">
        <f>+#REF!</f>
        <v>#REF!</v>
      </c>
      <c r="AA102" s="307">
        <f>+'PL1. Tổng hợp SL cấp kháng thể'!C95</f>
        <v>30</v>
      </c>
      <c r="AB102" s="307" t="e">
        <f t="shared" si="13"/>
        <v>#REF!</v>
      </c>
      <c r="AC102" s="307" t="e">
        <f>+#REF!+#REF!</f>
        <v>#REF!</v>
      </c>
      <c r="AD102" s="307" t="e">
        <f>+#REF!+#REF!</f>
        <v>#REF!</v>
      </c>
      <c r="AE102" s="307" t="e">
        <f>+#REF!+#REF!</f>
        <v>#REF!</v>
      </c>
      <c r="AF102" s="307" t="e">
        <f>+#REF!</f>
        <v>#REF!</v>
      </c>
      <c r="AG102" s="307" t="e">
        <f>+#REF!</f>
        <v>#REF!</v>
      </c>
      <c r="AH102" s="307" t="e">
        <f>+#REF!</f>
        <v>#REF!</v>
      </c>
      <c r="AI102" s="307" t="e">
        <f>+#REF!</f>
        <v>#REF!</v>
      </c>
      <c r="AJ102" s="307" t="e">
        <f>+#REF!</f>
        <v>#REF!</v>
      </c>
      <c r="AK102" s="307" t="e">
        <f>+#REF!</f>
        <v>#REF!</v>
      </c>
      <c r="AL102" s="307" t="e">
        <f>+#REF!</f>
        <v>#REF!</v>
      </c>
      <c r="AM102" s="307" t="e">
        <f>+#REF!</f>
        <v>#REF!</v>
      </c>
      <c r="AN102" s="307"/>
      <c r="AO102" s="265"/>
      <c r="AP102" s="259" t="e">
        <f t="shared" si="14"/>
        <v>#REF!</v>
      </c>
      <c r="AQ102" s="248" t="e">
        <f>+AP102-#REF!</f>
        <v>#REF!</v>
      </c>
    </row>
    <row r="103" spans="1:43" ht="30.75" customHeight="1">
      <c r="A103" s="263">
        <v>46</v>
      </c>
      <c r="B103" s="264" t="s">
        <v>874</v>
      </c>
      <c r="C103" s="307" t="e">
        <f t="shared" si="15"/>
        <v>#REF!</v>
      </c>
      <c r="D103" s="307" t="e">
        <f>+#REF!+#REF!</f>
        <v>#REF!</v>
      </c>
      <c r="E103" s="307" t="e">
        <f>+#REF!+#REF!</f>
        <v>#REF!</v>
      </c>
      <c r="F103" s="307" t="e">
        <f t="shared" si="12"/>
        <v>#REF!</v>
      </c>
      <c r="G103" s="307" t="e">
        <f>+#REF!+#REF!</f>
        <v>#REF!</v>
      </c>
      <c r="H103" s="307" t="e">
        <f>+#REF!</f>
        <v>#REF!</v>
      </c>
      <c r="I103" s="307" t="e">
        <f>+#REF!</f>
        <v>#REF!</v>
      </c>
      <c r="J103" s="307" t="e">
        <f>+#REF!+#REF!</f>
        <v>#REF!</v>
      </c>
      <c r="K103" s="307" t="e">
        <f>+#REF!+#REF!</f>
        <v>#REF!</v>
      </c>
      <c r="L103" s="307" t="e">
        <f>+#REF!</f>
        <v>#REF!</v>
      </c>
      <c r="M103" s="307" t="e">
        <f>+#REF!+#REF!</f>
        <v>#REF!</v>
      </c>
      <c r="N103" s="307" t="e">
        <f>+#REF!</f>
        <v>#REF!</v>
      </c>
      <c r="O103" s="307" t="e">
        <f>+#REF!</f>
        <v>#REF!</v>
      </c>
      <c r="P103" s="307" t="e">
        <f>+#REF!</f>
        <v>#REF!</v>
      </c>
      <c r="Q103" s="307" t="e">
        <f>+#REF!</f>
        <v>#REF!</v>
      </c>
      <c r="R103" s="307" t="e">
        <f>+#REF!</f>
        <v>#REF!</v>
      </c>
      <c r="S103" s="307" t="e">
        <f>+#REF!</f>
        <v>#REF!</v>
      </c>
      <c r="T103" s="307" t="e">
        <f>+#REF!</f>
        <v>#REF!</v>
      </c>
      <c r="U103" s="307" t="e">
        <f>+#REF!</f>
        <v>#REF!</v>
      </c>
      <c r="V103" s="307" t="e">
        <f>+#REF!</f>
        <v>#REF!</v>
      </c>
      <c r="W103" s="307" t="e">
        <f t="shared" si="16"/>
        <v>#REF!</v>
      </c>
      <c r="X103" s="307">
        <f>+'PL2. Tổng hợp SL cấp Remdesivir'!C89</f>
        <v>0</v>
      </c>
      <c r="Y103" s="307" t="e">
        <f>+#REF!</f>
        <v>#REF!</v>
      </c>
      <c r="Z103" s="307" t="e">
        <f>+#REF!</f>
        <v>#REF!</v>
      </c>
      <c r="AA103" s="307">
        <f>+'PL1. Tổng hợp SL cấp kháng thể'!C96</f>
        <v>30</v>
      </c>
      <c r="AB103" s="307" t="e">
        <f t="shared" si="13"/>
        <v>#REF!</v>
      </c>
      <c r="AC103" s="307" t="e">
        <f>+#REF!+#REF!</f>
        <v>#REF!</v>
      </c>
      <c r="AD103" s="307" t="e">
        <f>+#REF!+#REF!</f>
        <v>#REF!</v>
      </c>
      <c r="AE103" s="307" t="e">
        <f>+#REF!+#REF!</f>
        <v>#REF!</v>
      </c>
      <c r="AF103" s="307" t="e">
        <f>+#REF!</f>
        <v>#REF!</v>
      </c>
      <c r="AG103" s="307" t="e">
        <f>+#REF!</f>
        <v>#REF!</v>
      </c>
      <c r="AH103" s="307" t="e">
        <f>+#REF!</f>
        <v>#REF!</v>
      </c>
      <c r="AI103" s="307" t="e">
        <f>+#REF!</f>
        <v>#REF!</v>
      </c>
      <c r="AJ103" s="307" t="e">
        <f>+#REF!</f>
        <v>#REF!</v>
      </c>
      <c r="AK103" s="307" t="e">
        <f>+#REF!</f>
        <v>#REF!</v>
      </c>
      <c r="AL103" s="307" t="e">
        <f>+#REF!</f>
        <v>#REF!</v>
      </c>
      <c r="AM103" s="307" t="e">
        <f>+#REF!</f>
        <v>#REF!</v>
      </c>
      <c r="AN103" s="307"/>
      <c r="AO103" s="265"/>
      <c r="AP103" s="259" t="e">
        <f t="shared" si="14"/>
        <v>#REF!</v>
      </c>
      <c r="AQ103" s="248" t="e">
        <f>+AP103-#REF!</f>
        <v>#REF!</v>
      </c>
    </row>
    <row r="104" spans="1:43" ht="30.75" customHeight="1">
      <c r="A104" s="263">
        <v>47</v>
      </c>
      <c r="B104" s="264" t="s">
        <v>739</v>
      </c>
      <c r="C104" s="307" t="e">
        <f t="shared" si="15"/>
        <v>#REF!</v>
      </c>
      <c r="D104" s="307" t="e">
        <f>+#REF!+#REF!</f>
        <v>#REF!</v>
      </c>
      <c r="E104" s="307" t="e">
        <f>+#REF!+#REF!</f>
        <v>#REF!</v>
      </c>
      <c r="F104" s="307" t="e">
        <f t="shared" si="12"/>
        <v>#REF!</v>
      </c>
      <c r="G104" s="307" t="e">
        <f>+#REF!+#REF!</f>
        <v>#REF!</v>
      </c>
      <c r="H104" s="307" t="e">
        <f>+#REF!</f>
        <v>#REF!</v>
      </c>
      <c r="I104" s="307" t="e">
        <f>+#REF!</f>
        <v>#REF!</v>
      </c>
      <c r="J104" s="307" t="e">
        <f>+#REF!+#REF!</f>
        <v>#REF!</v>
      </c>
      <c r="K104" s="307" t="e">
        <f>+#REF!+#REF!</f>
        <v>#REF!</v>
      </c>
      <c r="L104" s="307" t="e">
        <f>+#REF!</f>
        <v>#REF!</v>
      </c>
      <c r="M104" s="307" t="e">
        <f>+#REF!+#REF!</f>
        <v>#REF!</v>
      </c>
      <c r="N104" s="307" t="e">
        <f>+#REF!</f>
        <v>#REF!</v>
      </c>
      <c r="O104" s="307" t="e">
        <f>+#REF!</f>
        <v>#REF!</v>
      </c>
      <c r="P104" s="307" t="e">
        <f>+#REF!</f>
        <v>#REF!</v>
      </c>
      <c r="Q104" s="307" t="e">
        <f>+#REF!</f>
        <v>#REF!</v>
      </c>
      <c r="R104" s="307" t="e">
        <f>+#REF!</f>
        <v>#REF!</v>
      </c>
      <c r="S104" s="307" t="e">
        <f>+#REF!</f>
        <v>#REF!</v>
      </c>
      <c r="T104" s="307" t="e">
        <f>+#REF!</f>
        <v>#REF!</v>
      </c>
      <c r="U104" s="307" t="e">
        <f>+#REF!</f>
        <v>#REF!</v>
      </c>
      <c r="V104" s="307" t="e">
        <f>+#REF!</f>
        <v>#REF!</v>
      </c>
      <c r="W104" s="307" t="e">
        <f t="shared" si="16"/>
        <v>#REF!</v>
      </c>
      <c r="X104" s="307">
        <f>+'PL2. Tổng hợp SL cấp Remdesivir'!C90</f>
        <v>0</v>
      </c>
      <c r="Y104" s="307" t="e">
        <f>+#REF!</f>
        <v>#REF!</v>
      </c>
      <c r="Z104" s="307" t="e">
        <f>+#REF!</f>
        <v>#REF!</v>
      </c>
      <c r="AA104" s="307">
        <f>+'PL1. Tổng hợp SL cấp kháng thể'!C97</f>
        <v>30</v>
      </c>
      <c r="AB104" s="307" t="e">
        <f t="shared" si="13"/>
        <v>#REF!</v>
      </c>
      <c r="AC104" s="307" t="e">
        <f>+#REF!+#REF!</f>
        <v>#REF!</v>
      </c>
      <c r="AD104" s="307" t="e">
        <f>+#REF!+#REF!</f>
        <v>#REF!</v>
      </c>
      <c r="AE104" s="307" t="e">
        <f>+#REF!+#REF!</f>
        <v>#REF!</v>
      </c>
      <c r="AF104" s="307" t="e">
        <f>+#REF!</f>
        <v>#REF!</v>
      </c>
      <c r="AG104" s="307" t="e">
        <f>+#REF!</f>
        <v>#REF!</v>
      </c>
      <c r="AH104" s="307" t="e">
        <f>+#REF!</f>
        <v>#REF!</v>
      </c>
      <c r="AI104" s="307" t="e">
        <f>+#REF!</f>
        <v>#REF!</v>
      </c>
      <c r="AJ104" s="307" t="e">
        <f>+#REF!</f>
        <v>#REF!</v>
      </c>
      <c r="AK104" s="307" t="e">
        <f>+#REF!</f>
        <v>#REF!</v>
      </c>
      <c r="AL104" s="307" t="e">
        <f>+#REF!</f>
        <v>#REF!</v>
      </c>
      <c r="AM104" s="307" t="e">
        <f>+#REF!</f>
        <v>#REF!</v>
      </c>
      <c r="AN104" s="307"/>
      <c r="AO104" s="265"/>
      <c r="AP104" s="259" t="e">
        <f t="shared" si="14"/>
        <v>#REF!</v>
      </c>
      <c r="AQ104" s="248" t="e">
        <f>+AP104-#REF!</f>
        <v>#REF!</v>
      </c>
    </row>
    <row r="105" spans="1:43" ht="30.75" customHeight="1">
      <c r="A105" s="263">
        <v>48</v>
      </c>
      <c r="B105" s="264" t="s">
        <v>709</v>
      </c>
      <c r="C105" s="307" t="e">
        <f t="shared" si="15"/>
        <v>#REF!</v>
      </c>
      <c r="D105" s="307" t="e">
        <f>+#REF!+#REF!</f>
        <v>#REF!</v>
      </c>
      <c r="E105" s="307" t="e">
        <f>+#REF!+#REF!</f>
        <v>#REF!</v>
      </c>
      <c r="F105" s="307" t="e">
        <f t="shared" si="12"/>
        <v>#REF!</v>
      </c>
      <c r="G105" s="307" t="e">
        <f>+#REF!+#REF!</f>
        <v>#REF!</v>
      </c>
      <c r="H105" s="307" t="e">
        <f>+#REF!</f>
        <v>#REF!</v>
      </c>
      <c r="I105" s="307" t="e">
        <f>+#REF!</f>
        <v>#REF!</v>
      </c>
      <c r="J105" s="307" t="e">
        <f>+#REF!+#REF!</f>
        <v>#REF!</v>
      </c>
      <c r="K105" s="307" t="e">
        <f>+#REF!+#REF!</f>
        <v>#REF!</v>
      </c>
      <c r="L105" s="307" t="e">
        <f>+#REF!</f>
        <v>#REF!</v>
      </c>
      <c r="M105" s="307" t="e">
        <f>+#REF!+#REF!</f>
        <v>#REF!</v>
      </c>
      <c r="N105" s="307" t="e">
        <f>+#REF!</f>
        <v>#REF!</v>
      </c>
      <c r="O105" s="307" t="e">
        <f>+#REF!</f>
        <v>#REF!</v>
      </c>
      <c r="P105" s="307" t="e">
        <f>+#REF!</f>
        <v>#REF!</v>
      </c>
      <c r="Q105" s="307" t="e">
        <f>+#REF!</f>
        <v>#REF!</v>
      </c>
      <c r="R105" s="307" t="e">
        <f>+#REF!</f>
        <v>#REF!</v>
      </c>
      <c r="S105" s="307" t="e">
        <f>+#REF!</f>
        <v>#REF!</v>
      </c>
      <c r="T105" s="307" t="e">
        <f>+#REF!</f>
        <v>#REF!</v>
      </c>
      <c r="U105" s="307" t="e">
        <f>+#REF!</f>
        <v>#REF!</v>
      </c>
      <c r="V105" s="307" t="e">
        <f>+#REF!</f>
        <v>#REF!</v>
      </c>
      <c r="W105" s="307" t="e">
        <f t="shared" si="16"/>
        <v>#REF!</v>
      </c>
      <c r="X105" s="307">
        <f>+'PL2. Tổng hợp SL cấp Remdesivir'!C60</f>
        <v>12600</v>
      </c>
      <c r="Y105" s="307" t="e">
        <f>+#REF!</f>
        <v>#REF!</v>
      </c>
      <c r="Z105" s="307" t="e">
        <f>+#REF!</f>
        <v>#REF!</v>
      </c>
      <c r="AA105" s="307">
        <f>+'PL1. Tổng hợp SL cấp kháng thể'!C98</f>
        <v>60</v>
      </c>
      <c r="AB105" s="307" t="e">
        <f t="shared" si="13"/>
        <v>#REF!</v>
      </c>
      <c r="AC105" s="307" t="e">
        <f>+#REF!+#REF!</f>
        <v>#REF!</v>
      </c>
      <c r="AD105" s="307" t="e">
        <f>+#REF!+#REF!</f>
        <v>#REF!</v>
      </c>
      <c r="AE105" s="307" t="e">
        <f>+#REF!+#REF!</f>
        <v>#REF!</v>
      </c>
      <c r="AF105" s="307" t="e">
        <f>+#REF!</f>
        <v>#REF!</v>
      </c>
      <c r="AG105" s="307" t="e">
        <f>+#REF!</f>
        <v>#REF!</v>
      </c>
      <c r="AH105" s="307" t="e">
        <f>+#REF!</f>
        <v>#REF!</v>
      </c>
      <c r="AI105" s="307" t="e">
        <f>+#REF!</f>
        <v>#REF!</v>
      </c>
      <c r="AJ105" s="307" t="e">
        <f>+#REF!</f>
        <v>#REF!</v>
      </c>
      <c r="AK105" s="307" t="e">
        <f>+#REF!</f>
        <v>#REF!</v>
      </c>
      <c r="AL105" s="307" t="e">
        <f>+#REF!</f>
        <v>#REF!</v>
      </c>
      <c r="AM105" s="307" t="e">
        <f>+#REF!</f>
        <v>#REF!</v>
      </c>
      <c r="AN105" s="307"/>
      <c r="AO105" s="265"/>
      <c r="AP105" s="259" t="e">
        <f t="shared" si="14"/>
        <v>#REF!</v>
      </c>
      <c r="AQ105" s="248" t="e">
        <f>+AP105-#REF!</f>
        <v>#REF!</v>
      </c>
    </row>
    <row r="106" spans="1:43" ht="30.75" customHeight="1">
      <c r="A106" s="263">
        <v>49</v>
      </c>
      <c r="B106" s="264" t="s">
        <v>735</v>
      </c>
      <c r="C106" s="307" t="e">
        <f t="shared" si="15"/>
        <v>#REF!</v>
      </c>
      <c r="D106" s="307" t="e">
        <f>+#REF!+#REF!</f>
        <v>#REF!</v>
      </c>
      <c r="E106" s="307" t="e">
        <f>+#REF!+#REF!</f>
        <v>#REF!</v>
      </c>
      <c r="F106" s="307" t="e">
        <f t="shared" si="12"/>
        <v>#REF!</v>
      </c>
      <c r="G106" s="307" t="e">
        <f>+#REF!+#REF!</f>
        <v>#REF!</v>
      </c>
      <c r="H106" s="307" t="e">
        <f>+#REF!</f>
        <v>#REF!</v>
      </c>
      <c r="I106" s="307" t="e">
        <f>+#REF!</f>
        <v>#REF!</v>
      </c>
      <c r="J106" s="307" t="e">
        <f>+#REF!+#REF!</f>
        <v>#REF!</v>
      </c>
      <c r="K106" s="307" t="e">
        <f>+#REF!+#REF!</f>
        <v>#REF!</v>
      </c>
      <c r="L106" s="307" t="e">
        <f>+#REF!</f>
        <v>#REF!</v>
      </c>
      <c r="M106" s="307" t="e">
        <f>+#REF!+#REF!</f>
        <v>#REF!</v>
      </c>
      <c r="N106" s="307" t="e">
        <f>+#REF!</f>
        <v>#REF!</v>
      </c>
      <c r="O106" s="307" t="e">
        <f>+#REF!</f>
        <v>#REF!</v>
      </c>
      <c r="P106" s="307" t="e">
        <f>+#REF!</f>
        <v>#REF!</v>
      </c>
      <c r="Q106" s="307" t="e">
        <f>+#REF!</f>
        <v>#REF!</v>
      </c>
      <c r="R106" s="307" t="e">
        <f>+#REF!</f>
        <v>#REF!</v>
      </c>
      <c r="S106" s="307" t="e">
        <f>+#REF!</f>
        <v>#REF!</v>
      </c>
      <c r="T106" s="307" t="e">
        <f>+#REF!</f>
        <v>#REF!</v>
      </c>
      <c r="U106" s="307" t="e">
        <f>+#REF!</f>
        <v>#REF!</v>
      </c>
      <c r="V106" s="307" t="e">
        <f>+#REF!</f>
        <v>#REF!</v>
      </c>
      <c r="W106" s="307" t="e">
        <f t="shared" si="16"/>
        <v>#REF!</v>
      </c>
      <c r="X106" s="307">
        <f>+'PL2. Tổng hợp SL cấp Remdesivir'!C86</f>
        <v>1800</v>
      </c>
      <c r="Y106" s="307" t="e">
        <f>+#REF!</f>
        <v>#REF!</v>
      </c>
      <c r="Z106" s="307" t="e">
        <f>+#REF!</f>
        <v>#REF!</v>
      </c>
      <c r="AA106" s="307">
        <f>+'PL1. Tổng hợp SL cấp kháng thể'!C99</f>
        <v>30</v>
      </c>
      <c r="AB106" s="307" t="e">
        <f t="shared" si="13"/>
        <v>#REF!</v>
      </c>
      <c r="AC106" s="307" t="e">
        <f>+#REF!+#REF!</f>
        <v>#REF!</v>
      </c>
      <c r="AD106" s="307" t="e">
        <f>+#REF!+#REF!</f>
        <v>#REF!</v>
      </c>
      <c r="AE106" s="307" t="e">
        <f>+#REF!+#REF!</f>
        <v>#REF!</v>
      </c>
      <c r="AF106" s="307" t="e">
        <f>+#REF!</f>
        <v>#REF!</v>
      </c>
      <c r="AG106" s="307" t="e">
        <f>+#REF!</f>
        <v>#REF!</v>
      </c>
      <c r="AH106" s="307" t="e">
        <f>+#REF!</f>
        <v>#REF!</v>
      </c>
      <c r="AI106" s="307" t="e">
        <f>+#REF!</f>
        <v>#REF!</v>
      </c>
      <c r="AJ106" s="307" t="e">
        <f>+#REF!</f>
        <v>#REF!</v>
      </c>
      <c r="AK106" s="307" t="e">
        <f>+#REF!</f>
        <v>#REF!</v>
      </c>
      <c r="AL106" s="307" t="e">
        <f>+#REF!</f>
        <v>#REF!</v>
      </c>
      <c r="AM106" s="307" t="e">
        <f>+#REF!</f>
        <v>#REF!</v>
      </c>
      <c r="AN106" s="307"/>
      <c r="AO106" s="265"/>
      <c r="AP106" s="259" t="e">
        <f t="shared" si="14"/>
        <v>#REF!</v>
      </c>
      <c r="AQ106" s="248" t="e">
        <f>+AP106-#REF!</f>
        <v>#REF!</v>
      </c>
    </row>
    <row r="107" spans="1:43" ht="30.75" customHeight="1">
      <c r="A107" s="263">
        <v>50</v>
      </c>
      <c r="B107" s="264" t="s">
        <v>765</v>
      </c>
      <c r="C107" s="307" t="e">
        <f t="shared" si="15"/>
        <v>#REF!</v>
      </c>
      <c r="D107" s="307" t="e">
        <f>+#REF!+#REF!</f>
        <v>#REF!</v>
      </c>
      <c r="E107" s="307" t="e">
        <f>+#REF!+#REF!</f>
        <v>#REF!</v>
      </c>
      <c r="F107" s="307" t="e">
        <f t="shared" si="12"/>
        <v>#REF!</v>
      </c>
      <c r="G107" s="307" t="e">
        <f>+#REF!+#REF!</f>
        <v>#REF!</v>
      </c>
      <c r="H107" s="307" t="e">
        <f>+#REF!</f>
        <v>#REF!</v>
      </c>
      <c r="I107" s="307" t="e">
        <f>+#REF!</f>
        <v>#REF!</v>
      </c>
      <c r="J107" s="307" t="e">
        <f>+#REF!+#REF!</f>
        <v>#REF!</v>
      </c>
      <c r="K107" s="307" t="e">
        <f>+#REF!+#REF!</f>
        <v>#REF!</v>
      </c>
      <c r="L107" s="307" t="e">
        <f>+#REF!</f>
        <v>#REF!</v>
      </c>
      <c r="M107" s="307" t="e">
        <f>+#REF!+#REF!</f>
        <v>#REF!</v>
      </c>
      <c r="N107" s="307" t="e">
        <f>+#REF!</f>
        <v>#REF!</v>
      </c>
      <c r="O107" s="307" t="e">
        <f>+#REF!</f>
        <v>#REF!</v>
      </c>
      <c r="P107" s="307" t="e">
        <f>+#REF!</f>
        <v>#REF!</v>
      </c>
      <c r="Q107" s="307" t="e">
        <f>+#REF!</f>
        <v>#REF!</v>
      </c>
      <c r="R107" s="307" t="e">
        <f>+#REF!</f>
        <v>#REF!</v>
      </c>
      <c r="S107" s="307" t="e">
        <f>+#REF!</f>
        <v>#REF!</v>
      </c>
      <c r="T107" s="307" t="e">
        <f>+#REF!</f>
        <v>#REF!</v>
      </c>
      <c r="U107" s="307" t="e">
        <f>+#REF!</f>
        <v>#REF!</v>
      </c>
      <c r="V107" s="307" t="e">
        <f>+#REF!</f>
        <v>#REF!</v>
      </c>
      <c r="W107" s="307" t="e">
        <f t="shared" si="16"/>
        <v>#REF!</v>
      </c>
      <c r="X107" s="307">
        <f>+'PL2. Tổng hợp SL cấp Remdesivir'!C117</f>
        <v>2752</v>
      </c>
      <c r="Y107" s="307" t="e">
        <f>+#REF!</f>
        <v>#REF!</v>
      </c>
      <c r="Z107" s="307" t="e">
        <f>+#REF!</f>
        <v>#REF!</v>
      </c>
      <c r="AA107" s="307">
        <f>+'PL1. Tổng hợp SL cấp kháng thể'!C100</f>
        <v>100</v>
      </c>
      <c r="AB107" s="307" t="e">
        <f t="shared" si="13"/>
        <v>#REF!</v>
      </c>
      <c r="AC107" s="307" t="e">
        <f>+#REF!+#REF!</f>
        <v>#REF!</v>
      </c>
      <c r="AD107" s="307" t="e">
        <f>+#REF!+#REF!</f>
        <v>#REF!</v>
      </c>
      <c r="AE107" s="307" t="e">
        <f>+#REF!+#REF!</f>
        <v>#REF!</v>
      </c>
      <c r="AF107" s="307" t="e">
        <f>+#REF!</f>
        <v>#REF!</v>
      </c>
      <c r="AG107" s="307" t="e">
        <f>+#REF!</f>
        <v>#REF!</v>
      </c>
      <c r="AH107" s="307" t="e">
        <f>+#REF!</f>
        <v>#REF!</v>
      </c>
      <c r="AI107" s="307" t="e">
        <f>+#REF!</f>
        <v>#REF!</v>
      </c>
      <c r="AJ107" s="307" t="e">
        <f>+#REF!</f>
        <v>#REF!</v>
      </c>
      <c r="AK107" s="307" t="e">
        <f>+#REF!</f>
        <v>#REF!</v>
      </c>
      <c r="AL107" s="307" t="e">
        <f>+#REF!</f>
        <v>#REF!</v>
      </c>
      <c r="AM107" s="307" t="e">
        <f>+#REF!</f>
        <v>#REF!</v>
      </c>
      <c r="AN107" s="307"/>
      <c r="AO107" s="265"/>
      <c r="AP107" s="259" t="e">
        <f t="shared" si="14"/>
        <v>#REF!</v>
      </c>
      <c r="AQ107" s="248" t="e">
        <f>+AP107-#REF!</f>
        <v>#REF!</v>
      </c>
    </row>
    <row r="108" spans="1:43" ht="30.75" customHeight="1">
      <c r="A108" s="263">
        <v>51</v>
      </c>
      <c r="B108" s="264" t="s">
        <v>729</v>
      </c>
      <c r="C108" s="307" t="e">
        <f t="shared" si="15"/>
        <v>#REF!</v>
      </c>
      <c r="D108" s="307" t="e">
        <f>+#REF!+#REF!</f>
        <v>#REF!</v>
      </c>
      <c r="E108" s="307" t="e">
        <f>+#REF!+#REF!</f>
        <v>#REF!</v>
      </c>
      <c r="F108" s="307" t="e">
        <f t="shared" si="12"/>
        <v>#REF!</v>
      </c>
      <c r="G108" s="307" t="e">
        <f>+#REF!+#REF!</f>
        <v>#REF!</v>
      </c>
      <c r="H108" s="307" t="e">
        <f>+#REF!</f>
        <v>#REF!</v>
      </c>
      <c r="I108" s="307" t="e">
        <f>+#REF!</f>
        <v>#REF!</v>
      </c>
      <c r="J108" s="307" t="e">
        <f>+#REF!+#REF!</f>
        <v>#REF!</v>
      </c>
      <c r="K108" s="307" t="e">
        <f>+#REF!+#REF!</f>
        <v>#REF!</v>
      </c>
      <c r="L108" s="307" t="e">
        <f>+#REF!</f>
        <v>#REF!</v>
      </c>
      <c r="M108" s="307" t="e">
        <f>+#REF!+#REF!</f>
        <v>#REF!</v>
      </c>
      <c r="N108" s="307" t="e">
        <f>+#REF!</f>
        <v>#REF!</v>
      </c>
      <c r="O108" s="307" t="e">
        <f>+#REF!</f>
        <v>#REF!</v>
      </c>
      <c r="P108" s="307" t="e">
        <f>+#REF!</f>
        <v>#REF!</v>
      </c>
      <c r="Q108" s="307" t="e">
        <f>+#REF!</f>
        <v>#REF!</v>
      </c>
      <c r="R108" s="307" t="e">
        <f>+#REF!</f>
        <v>#REF!</v>
      </c>
      <c r="S108" s="307" t="e">
        <f>+#REF!</f>
        <v>#REF!</v>
      </c>
      <c r="T108" s="307" t="e">
        <f>+#REF!</f>
        <v>#REF!</v>
      </c>
      <c r="U108" s="307" t="e">
        <f>+#REF!</f>
        <v>#REF!</v>
      </c>
      <c r="V108" s="307" t="e">
        <f>+#REF!</f>
        <v>#REF!</v>
      </c>
      <c r="W108" s="307" t="e">
        <f t="shared" si="16"/>
        <v>#REF!</v>
      </c>
      <c r="X108" s="307">
        <f>+'PL2. Tổng hợp SL cấp Remdesivir'!C80</f>
        <v>53004</v>
      </c>
      <c r="Y108" s="307" t="e">
        <f>+#REF!</f>
        <v>#REF!</v>
      </c>
      <c r="Z108" s="307" t="e">
        <f>+#REF!</f>
        <v>#REF!</v>
      </c>
      <c r="AA108" s="307">
        <f>+'PL1. Tổng hợp SL cấp kháng thể'!C101</f>
        <v>30</v>
      </c>
      <c r="AB108" s="307" t="e">
        <f t="shared" si="13"/>
        <v>#REF!</v>
      </c>
      <c r="AC108" s="307" t="e">
        <f>+#REF!+#REF!</f>
        <v>#REF!</v>
      </c>
      <c r="AD108" s="307" t="e">
        <f>+#REF!+#REF!</f>
        <v>#REF!</v>
      </c>
      <c r="AE108" s="307" t="e">
        <f>+#REF!+#REF!</f>
        <v>#REF!</v>
      </c>
      <c r="AF108" s="307" t="e">
        <f>+#REF!</f>
        <v>#REF!</v>
      </c>
      <c r="AG108" s="307" t="e">
        <f>+#REF!</f>
        <v>#REF!</v>
      </c>
      <c r="AH108" s="307" t="e">
        <f>+#REF!</f>
        <v>#REF!</v>
      </c>
      <c r="AI108" s="307" t="e">
        <f>+#REF!</f>
        <v>#REF!</v>
      </c>
      <c r="AJ108" s="307" t="e">
        <f>+#REF!</f>
        <v>#REF!</v>
      </c>
      <c r="AK108" s="307" t="e">
        <f>+#REF!</f>
        <v>#REF!</v>
      </c>
      <c r="AL108" s="307" t="e">
        <f>+#REF!</f>
        <v>#REF!</v>
      </c>
      <c r="AM108" s="307" t="e">
        <f>+#REF!</f>
        <v>#REF!</v>
      </c>
      <c r="AN108" s="307"/>
      <c r="AO108" s="265"/>
      <c r="AP108" s="259" t="e">
        <f t="shared" si="14"/>
        <v>#REF!</v>
      </c>
      <c r="AQ108" s="248" t="e">
        <f>+AP108-#REF!</f>
        <v>#REF!</v>
      </c>
    </row>
    <row r="109" spans="1:43" ht="30.75" customHeight="1">
      <c r="A109" s="263">
        <v>52</v>
      </c>
      <c r="B109" s="264" t="s">
        <v>751</v>
      </c>
      <c r="C109" s="307" t="e">
        <f t="shared" si="15"/>
        <v>#REF!</v>
      </c>
      <c r="D109" s="307" t="e">
        <f>+#REF!+#REF!</f>
        <v>#REF!</v>
      </c>
      <c r="E109" s="307" t="e">
        <f>+#REF!+#REF!</f>
        <v>#REF!</v>
      </c>
      <c r="F109" s="307" t="e">
        <f t="shared" si="12"/>
        <v>#REF!</v>
      </c>
      <c r="G109" s="307" t="e">
        <f>+#REF!+#REF!</f>
        <v>#REF!</v>
      </c>
      <c r="H109" s="307" t="e">
        <f>+#REF!</f>
        <v>#REF!</v>
      </c>
      <c r="I109" s="307" t="e">
        <f>+#REF!</f>
        <v>#REF!</v>
      </c>
      <c r="J109" s="307" t="e">
        <f>+#REF!+#REF!</f>
        <v>#REF!</v>
      </c>
      <c r="K109" s="307" t="e">
        <f>+#REF!+#REF!</f>
        <v>#REF!</v>
      </c>
      <c r="L109" s="307" t="e">
        <f>+#REF!</f>
        <v>#REF!</v>
      </c>
      <c r="M109" s="307" t="e">
        <f>+#REF!+#REF!</f>
        <v>#REF!</v>
      </c>
      <c r="N109" s="307" t="e">
        <f>+#REF!</f>
        <v>#REF!</v>
      </c>
      <c r="O109" s="307" t="e">
        <f>+#REF!</f>
        <v>#REF!</v>
      </c>
      <c r="P109" s="307" t="e">
        <f>+#REF!</f>
        <v>#REF!</v>
      </c>
      <c r="Q109" s="307" t="e">
        <f>+#REF!</f>
        <v>#REF!</v>
      </c>
      <c r="R109" s="307" t="e">
        <f>+#REF!</f>
        <v>#REF!</v>
      </c>
      <c r="S109" s="307" t="e">
        <f>+#REF!</f>
        <v>#REF!</v>
      </c>
      <c r="T109" s="307" t="e">
        <f>+#REF!</f>
        <v>#REF!</v>
      </c>
      <c r="U109" s="307" t="e">
        <f>+#REF!</f>
        <v>#REF!</v>
      </c>
      <c r="V109" s="307" t="e">
        <f>+#REF!</f>
        <v>#REF!</v>
      </c>
      <c r="W109" s="307" t="e">
        <f t="shared" si="16"/>
        <v>#REF!</v>
      </c>
      <c r="X109" s="307">
        <f>+'PL2. Tổng hợp SL cấp Remdesivir'!C102</f>
        <v>2400</v>
      </c>
      <c r="Y109" s="307" t="e">
        <f>+#REF!</f>
        <v>#REF!</v>
      </c>
      <c r="Z109" s="307" t="e">
        <f>+#REF!</f>
        <v>#REF!</v>
      </c>
      <c r="AA109" s="307">
        <f>+'PL1. Tổng hợp SL cấp kháng thể'!C102</f>
        <v>180</v>
      </c>
      <c r="AB109" s="307" t="e">
        <f t="shared" si="13"/>
        <v>#REF!</v>
      </c>
      <c r="AC109" s="307" t="e">
        <f>+#REF!+#REF!</f>
        <v>#REF!</v>
      </c>
      <c r="AD109" s="307" t="e">
        <f>+#REF!+#REF!</f>
        <v>#REF!</v>
      </c>
      <c r="AE109" s="307" t="e">
        <f>+#REF!+#REF!</f>
        <v>#REF!</v>
      </c>
      <c r="AF109" s="307" t="e">
        <f>+#REF!</f>
        <v>#REF!</v>
      </c>
      <c r="AG109" s="307" t="e">
        <f>+#REF!</f>
        <v>#REF!</v>
      </c>
      <c r="AH109" s="307" t="e">
        <f>+#REF!</f>
        <v>#REF!</v>
      </c>
      <c r="AI109" s="307" t="e">
        <f>+#REF!</f>
        <v>#REF!</v>
      </c>
      <c r="AJ109" s="307" t="e">
        <f>+#REF!</f>
        <v>#REF!</v>
      </c>
      <c r="AK109" s="307" t="e">
        <f>+#REF!</f>
        <v>#REF!</v>
      </c>
      <c r="AL109" s="307" t="e">
        <f>+#REF!</f>
        <v>#REF!</v>
      </c>
      <c r="AM109" s="307" t="e">
        <f>+#REF!</f>
        <v>#REF!</v>
      </c>
      <c r="AN109" s="307"/>
      <c r="AO109" s="265"/>
      <c r="AP109" s="259" t="e">
        <f t="shared" si="14"/>
        <v>#REF!</v>
      </c>
      <c r="AQ109" s="248" t="e">
        <f>+AP109-#REF!</f>
        <v>#REF!</v>
      </c>
    </row>
    <row r="110" spans="1:43" ht="30.75" customHeight="1">
      <c r="A110" s="263">
        <v>53</v>
      </c>
      <c r="B110" s="264" t="s">
        <v>713</v>
      </c>
      <c r="C110" s="307" t="e">
        <f t="shared" si="15"/>
        <v>#REF!</v>
      </c>
      <c r="D110" s="307" t="e">
        <f>+#REF!+#REF!</f>
        <v>#REF!</v>
      </c>
      <c r="E110" s="307" t="e">
        <f>+#REF!+#REF!</f>
        <v>#REF!</v>
      </c>
      <c r="F110" s="307" t="e">
        <f t="shared" si="12"/>
        <v>#REF!</v>
      </c>
      <c r="G110" s="307" t="e">
        <f>+#REF!+#REF!</f>
        <v>#REF!</v>
      </c>
      <c r="H110" s="307" t="e">
        <f>+#REF!</f>
        <v>#REF!</v>
      </c>
      <c r="I110" s="307" t="e">
        <f>+#REF!</f>
        <v>#REF!</v>
      </c>
      <c r="J110" s="307" t="e">
        <f>+#REF!+#REF!</f>
        <v>#REF!</v>
      </c>
      <c r="K110" s="307" t="e">
        <f>+#REF!+#REF!</f>
        <v>#REF!</v>
      </c>
      <c r="L110" s="307" t="e">
        <f>+#REF!</f>
        <v>#REF!</v>
      </c>
      <c r="M110" s="307" t="e">
        <f>+#REF!+#REF!</f>
        <v>#REF!</v>
      </c>
      <c r="N110" s="307" t="e">
        <f>+#REF!</f>
        <v>#REF!</v>
      </c>
      <c r="O110" s="307" t="e">
        <f>+#REF!</f>
        <v>#REF!</v>
      </c>
      <c r="P110" s="307" t="e">
        <f>+#REF!</f>
        <v>#REF!</v>
      </c>
      <c r="Q110" s="307" t="e">
        <f>+#REF!</f>
        <v>#REF!</v>
      </c>
      <c r="R110" s="307" t="e">
        <f>+#REF!</f>
        <v>#REF!</v>
      </c>
      <c r="S110" s="307" t="e">
        <f>+#REF!</f>
        <v>#REF!</v>
      </c>
      <c r="T110" s="307" t="e">
        <f>+#REF!</f>
        <v>#REF!</v>
      </c>
      <c r="U110" s="307" t="e">
        <f>+#REF!</f>
        <v>#REF!</v>
      </c>
      <c r="V110" s="307" t="e">
        <f>+#REF!</f>
        <v>#REF!</v>
      </c>
      <c r="W110" s="307" t="e">
        <f t="shared" si="16"/>
        <v>#REF!</v>
      </c>
      <c r="X110" s="307">
        <f>+'PL2. Tổng hợp SL cấp Remdesivir'!C64</f>
        <v>13500</v>
      </c>
      <c r="Y110" s="307" t="e">
        <f>+#REF!</f>
        <v>#REF!</v>
      </c>
      <c r="Z110" s="307" t="e">
        <f>+#REF!</f>
        <v>#REF!</v>
      </c>
      <c r="AA110" s="307">
        <f>+'PL1. Tổng hợp SL cấp kháng thể'!C103</f>
        <v>30</v>
      </c>
      <c r="AB110" s="307" t="e">
        <f t="shared" si="13"/>
        <v>#REF!</v>
      </c>
      <c r="AC110" s="307" t="e">
        <f>+#REF!+#REF!</f>
        <v>#REF!</v>
      </c>
      <c r="AD110" s="307" t="e">
        <f>+#REF!+#REF!</f>
        <v>#REF!</v>
      </c>
      <c r="AE110" s="307" t="e">
        <f>+#REF!+#REF!</f>
        <v>#REF!</v>
      </c>
      <c r="AF110" s="307" t="e">
        <f>+#REF!</f>
        <v>#REF!</v>
      </c>
      <c r="AG110" s="307" t="e">
        <f>+#REF!</f>
        <v>#REF!</v>
      </c>
      <c r="AH110" s="307" t="e">
        <f>+#REF!</f>
        <v>#REF!</v>
      </c>
      <c r="AI110" s="307" t="e">
        <f>+#REF!</f>
        <v>#REF!</v>
      </c>
      <c r="AJ110" s="307" t="e">
        <f>+#REF!</f>
        <v>#REF!</v>
      </c>
      <c r="AK110" s="307" t="e">
        <f>+#REF!</f>
        <v>#REF!</v>
      </c>
      <c r="AL110" s="307" t="e">
        <f>+#REF!</f>
        <v>#REF!</v>
      </c>
      <c r="AM110" s="307" t="e">
        <f>+#REF!</f>
        <v>#REF!</v>
      </c>
      <c r="AN110" s="307"/>
      <c r="AO110" s="265"/>
      <c r="AP110" s="259" t="e">
        <f t="shared" si="14"/>
        <v>#REF!</v>
      </c>
      <c r="AQ110" s="248" t="e">
        <f>+AP110-#REF!</f>
        <v>#REF!</v>
      </c>
    </row>
    <row r="111" spans="1:43" ht="30.75" customHeight="1">
      <c r="A111" s="263">
        <v>54</v>
      </c>
      <c r="B111" s="264" t="s">
        <v>723</v>
      </c>
      <c r="C111" s="307" t="e">
        <f t="shared" si="15"/>
        <v>#REF!</v>
      </c>
      <c r="D111" s="307" t="e">
        <f>+#REF!+#REF!</f>
        <v>#REF!</v>
      </c>
      <c r="E111" s="307" t="e">
        <f>+#REF!+#REF!</f>
        <v>#REF!</v>
      </c>
      <c r="F111" s="307" t="e">
        <f t="shared" si="12"/>
        <v>#REF!</v>
      </c>
      <c r="G111" s="307" t="e">
        <f>+#REF!+#REF!</f>
        <v>#REF!</v>
      </c>
      <c r="H111" s="307" t="e">
        <f>+#REF!</f>
        <v>#REF!</v>
      </c>
      <c r="I111" s="307" t="e">
        <f>+#REF!</f>
        <v>#REF!</v>
      </c>
      <c r="J111" s="307" t="e">
        <f>+#REF!+#REF!</f>
        <v>#REF!</v>
      </c>
      <c r="K111" s="307" t="e">
        <f>+#REF!+#REF!</f>
        <v>#REF!</v>
      </c>
      <c r="L111" s="307" t="e">
        <f>+#REF!</f>
        <v>#REF!</v>
      </c>
      <c r="M111" s="307" t="e">
        <f>+#REF!+#REF!</f>
        <v>#REF!</v>
      </c>
      <c r="N111" s="307" t="e">
        <f>+#REF!</f>
        <v>#REF!</v>
      </c>
      <c r="O111" s="307" t="e">
        <f>+#REF!</f>
        <v>#REF!</v>
      </c>
      <c r="P111" s="307" t="e">
        <f>+#REF!</f>
        <v>#REF!</v>
      </c>
      <c r="Q111" s="307" t="e">
        <f>+#REF!</f>
        <v>#REF!</v>
      </c>
      <c r="R111" s="307" t="e">
        <f>+#REF!</f>
        <v>#REF!</v>
      </c>
      <c r="S111" s="307" t="e">
        <f>+#REF!</f>
        <v>#REF!</v>
      </c>
      <c r="T111" s="307" t="e">
        <f>+#REF!</f>
        <v>#REF!</v>
      </c>
      <c r="U111" s="307" t="e">
        <f>+#REF!</f>
        <v>#REF!</v>
      </c>
      <c r="V111" s="307" t="e">
        <f>+#REF!</f>
        <v>#REF!</v>
      </c>
      <c r="W111" s="307" t="e">
        <f t="shared" si="16"/>
        <v>#REF!</v>
      </c>
      <c r="X111" s="307">
        <f>+'PL2. Tổng hợp SL cấp Remdesivir'!C74</f>
        <v>11365</v>
      </c>
      <c r="Y111" s="307" t="e">
        <f>+#REF!</f>
        <v>#REF!</v>
      </c>
      <c r="Z111" s="307" t="e">
        <f>+#REF!</f>
        <v>#REF!</v>
      </c>
      <c r="AA111" s="307">
        <f>+'PL1. Tổng hợp SL cấp kháng thể'!C104</f>
        <v>30</v>
      </c>
      <c r="AB111" s="307" t="e">
        <f t="shared" si="13"/>
        <v>#REF!</v>
      </c>
      <c r="AC111" s="307" t="e">
        <f>+#REF!+#REF!</f>
        <v>#REF!</v>
      </c>
      <c r="AD111" s="307" t="e">
        <f>+#REF!+#REF!</f>
        <v>#REF!</v>
      </c>
      <c r="AE111" s="307" t="e">
        <f>+#REF!+#REF!</f>
        <v>#REF!</v>
      </c>
      <c r="AF111" s="307" t="e">
        <f>+#REF!</f>
        <v>#REF!</v>
      </c>
      <c r="AG111" s="307" t="e">
        <f>+#REF!</f>
        <v>#REF!</v>
      </c>
      <c r="AH111" s="307" t="e">
        <f>+#REF!</f>
        <v>#REF!</v>
      </c>
      <c r="AI111" s="307" t="e">
        <f>+#REF!</f>
        <v>#REF!</v>
      </c>
      <c r="AJ111" s="307" t="e">
        <f>+#REF!</f>
        <v>#REF!</v>
      </c>
      <c r="AK111" s="307" t="e">
        <f>+#REF!</f>
        <v>#REF!</v>
      </c>
      <c r="AL111" s="307" t="e">
        <f>+#REF!</f>
        <v>#REF!</v>
      </c>
      <c r="AM111" s="307" t="e">
        <f>+#REF!</f>
        <v>#REF!</v>
      </c>
      <c r="AN111" s="307"/>
      <c r="AO111" s="265"/>
      <c r="AP111" s="259" t="e">
        <f t="shared" si="14"/>
        <v>#REF!</v>
      </c>
      <c r="AQ111" s="248" t="e">
        <f>+AP111-#REF!</f>
        <v>#REF!</v>
      </c>
    </row>
    <row r="112" spans="1:43" ht="30.75" customHeight="1">
      <c r="A112" s="263">
        <v>55</v>
      </c>
      <c r="B112" s="264" t="s">
        <v>875</v>
      </c>
      <c r="C112" s="307" t="e">
        <f t="shared" si="15"/>
        <v>#REF!</v>
      </c>
      <c r="D112" s="307" t="e">
        <f>+#REF!+#REF!</f>
        <v>#REF!</v>
      </c>
      <c r="E112" s="307" t="e">
        <f>+#REF!+#REF!</f>
        <v>#REF!</v>
      </c>
      <c r="F112" s="307" t="e">
        <f t="shared" si="12"/>
        <v>#REF!</v>
      </c>
      <c r="G112" s="307" t="e">
        <f>+#REF!+#REF!</f>
        <v>#REF!</v>
      </c>
      <c r="H112" s="307" t="e">
        <f>+#REF!</f>
        <v>#REF!</v>
      </c>
      <c r="I112" s="307" t="e">
        <f>+#REF!</f>
        <v>#REF!</v>
      </c>
      <c r="J112" s="307" t="e">
        <f>+#REF!+#REF!</f>
        <v>#REF!</v>
      </c>
      <c r="K112" s="307" t="e">
        <f>+#REF!+#REF!</f>
        <v>#REF!</v>
      </c>
      <c r="L112" s="307" t="e">
        <f>+#REF!</f>
        <v>#REF!</v>
      </c>
      <c r="M112" s="307" t="e">
        <f>+#REF!+#REF!</f>
        <v>#REF!</v>
      </c>
      <c r="N112" s="307" t="e">
        <f>+#REF!</f>
        <v>#REF!</v>
      </c>
      <c r="O112" s="307" t="e">
        <f>+#REF!</f>
        <v>#REF!</v>
      </c>
      <c r="P112" s="307" t="e">
        <f>+#REF!</f>
        <v>#REF!</v>
      </c>
      <c r="Q112" s="307" t="e">
        <f>+#REF!</f>
        <v>#REF!</v>
      </c>
      <c r="R112" s="307" t="e">
        <f>+#REF!</f>
        <v>#REF!</v>
      </c>
      <c r="S112" s="307" t="e">
        <f>+#REF!</f>
        <v>#REF!</v>
      </c>
      <c r="T112" s="307" t="e">
        <f>+#REF!</f>
        <v>#REF!</v>
      </c>
      <c r="U112" s="307" t="e">
        <f>+#REF!</f>
        <v>#REF!</v>
      </c>
      <c r="V112" s="307" t="e">
        <f>+#REF!</f>
        <v>#REF!</v>
      </c>
      <c r="W112" s="307" t="e">
        <f t="shared" si="16"/>
        <v>#REF!</v>
      </c>
      <c r="X112" s="307">
        <f>+'PL2. Tổng hợp SL cấp Remdesivir'!C82</f>
        <v>25</v>
      </c>
      <c r="Y112" s="307" t="e">
        <f>+#REF!</f>
        <v>#REF!</v>
      </c>
      <c r="Z112" s="307" t="e">
        <f>+#REF!</f>
        <v>#REF!</v>
      </c>
      <c r="AA112" s="307">
        <f>+'PL1. Tổng hợp SL cấp kháng thể'!C105</f>
        <v>30</v>
      </c>
      <c r="AB112" s="307" t="e">
        <f t="shared" si="13"/>
        <v>#REF!</v>
      </c>
      <c r="AC112" s="307" t="e">
        <f>+#REF!+#REF!</f>
        <v>#REF!</v>
      </c>
      <c r="AD112" s="307" t="e">
        <f>+#REF!+#REF!</f>
        <v>#REF!</v>
      </c>
      <c r="AE112" s="307" t="e">
        <f>+#REF!+#REF!</f>
        <v>#REF!</v>
      </c>
      <c r="AF112" s="307" t="e">
        <f>+#REF!</f>
        <v>#REF!</v>
      </c>
      <c r="AG112" s="307" t="e">
        <f>+#REF!</f>
        <v>#REF!</v>
      </c>
      <c r="AH112" s="307" t="e">
        <f>+#REF!</f>
        <v>#REF!</v>
      </c>
      <c r="AI112" s="307" t="e">
        <f>+#REF!</f>
        <v>#REF!</v>
      </c>
      <c r="AJ112" s="307" t="e">
        <f>+#REF!</f>
        <v>#REF!</v>
      </c>
      <c r="AK112" s="307" t="e">
        <f>+#REF!</f>
        <v>#REF!</v>
      </c>
      <c r="AL112" s="307" t="e">
        <f>+#REF!</f>
        <v>#REF!</v>
      </c>
      <c r="AM112" s="307" t="e">
        <f>+#REF!</f>
        <v>#REF!</v>
      </c>
      <c r="AN112" s="307"/>
      <c r="AO112" s="265"/>
      <c r="AP112" s="259" t="e">
        <f t="shared" si="14"/>
        <v>#REF!</v>
      </c>
      <c r="AQ112" s="248" t="e">
        <f>+AP112-#REF!</f>
        <v>#REF!</v>
      </c>
    </row>
    <row r="113" spans="1:43" ht="30.75" customHeight="1">
      <c r="A113" s="263">
        <v>56</v>
      </c>
      <c r="B113" s="264" t="s">
        <v>736</v>
      </c>
      <c r="C113" s="307" t="e">
        <f t="shared" si="15"/>
        <v>#REF!</v>
      </c>
      <c r="D113" s="307" t="e">
        <f>+#REF!+#REF!</f>
        <v>#REF!</v>
      </c>
      <c r="E113" s="307" t="e">
        <f>+#REF!+#REF!</f>
        <v>#REF!</v>
      </c>
      <c r="F113" s="307" t="e">
        <f t="shared" si="12"/>
        <v>#REF!</v>
      </c>
      <c r="G113" s="307" t="e">
        <f>+#REF!+#REF!</f>
        <v>#REF!</v>
      </c>
      <c r="H113" s="307" t="e">
        <f>+#REF!</f>
        <v>#REF!</v>
      </c>
      <c r="I113" s="307" t="e">
        <f>+#REF!</f>
        <v>#REF!</v>
      </c>
      <c r="J113" s="307" t="e">
        <f>+#REF!+#REF!</f>
        <v>#REF!</v>
      </c>
      <c r="K113" s="307" t="e">
        <f>+#REF!+#REF!</f>
        <v>#REF!</v>
      </c>
      <c r="L113" s="307" t="e">
        <f>+#REF!</f>
        <v>#REF!</v>
      </c>
      <c r="M113" s="307" t="e">
        <f>+#REF!+#REF!</f>
        <v>#REF!</v>
      </c>
      <c r="N113" s="307" t="e">
        <f>+#REF!</f>
        <v>#REF!</v>
      </c>
      <c r="O113" s="307" t="e">
        <f>+#REF!</f>
        <v>#REF!</v>
      </c>
      <c r="P113" s="307" t="e">
        <f>+#REF!</f>
        <v>#REF!</v>
      </c>
      <c r="Q113" s="307" t="e">
        <f>+#REF!</f>
        <v>#REF!</v>
      </c>
      <c r="R113" s="307" t="e">
        <f>+#REF!</f>
        <v>#REF!</v>
      </c>
      <c r="S113" s="307" t="e">
        <f>+#REF!</f>
        <v>#REF!</v>
      </c>
      <c r="T113" s="307" t="e">
        <f>+#REF!</f>
        <v>#REF!</v>
      </c>
      <c r="U113" s="307" t="e">
        <f>+#REF!</f>
        <v>#REF!</v>
      </c>
      <c r="V113" s="307" t="e">
        <f>+#REF!</f>
        <v>#REF!</v>
      </c>
      <c r="W113" s="307" t="e">
        <f t="shared" si="16"/>
        <v>#REF!</v>
      </c>
      <c r="X113" s="307">
        <f>+'PL2. Tổng hợp SL cấp Remdesivir'!C87</f>
        <v>12627</v>
      </c>
      <c r="Y113" s="307" t="e">
        <f>+#REF!</f>
        <v>#REF!</v>
      </c>
      <c r="Z113" s="307" t="e">
        <f>+#REF!</f>
        <v>#REF!</v>
      </c>
      <c r="AA113" s="307">
        <f>+'PL1. Tổng hợp SL cấp kháng thể'!C106</f>
        <v>40</v>
      </c>
      <c r="AB113" s="307" t="e">
        <f t="shared" si="13"/>
        <v>#REF!</v>
      </c>
      <c r="AC113" s="307" t="e">
        <f>+#REF!+#REF!</f>
        <v>#REF!</v>
      </c>
      <c r="AD113" s="307" t="e">
        <f>+#REF!+#REF!</f>
        <v>#REF!</v>
      </c>
      <c r="AE113" s="307" t="e">
        <f>+#REF!+#REF!</f>
        <v>#REF!</v>
      </c>
      <c r="AF113" s="307" t="e">
        <f>+#REF!</f>
        <v>#REF!</v>
      </c>
      <c r="AG113" s="307" t="e">
        <f>+#REF!</f>
        <v>#REF!</v>
      </c>
      <c r="AH113" s="307" t="e">
        <f>+#REF!</f>
        <v>#REF!</v>
      </c>
      <c r="AI113" s="307" t="e">
        <f>+#REF!</f>
        <v>#REF!</v>
      </c>
      <c r="AJ113" s="307" t="e">
        <f>+#REF!</f>
        <v>#REF!</v>
      </c>
      <c r="AK113" s="307" t="e">
        <f>+#REF!</f>
        <v>#REF!</v>
      </c>
      <c r="AL113" s="307" t="e">
        <f>+#REF!</f>
        <v>#REF!</v>
      </c>
      <c r="AM113" s="307" t="e">
        <f>+#REF!</f>
        <v>#REF!</v>
      </c>
      <c r="AN113" s="307"/>
      <c r="AO113" s="265"/>
      <c r="AP113" s="259" t="e">
        <f t="shared" si="14"/>
        <v>#REF!</v>
      </c>
      <c r="AQ113" s="248" t="e">
        <f>+AP113-#REF!</f>
        <v>#REF!</v>
      </c>
    </row>
    <row r="114" spans="1:43" ht="30.75" customHeight="1">
      <c r="A114" s="263">
        <v>57</v>
      </c>
      <c r="B114" s="264" t="s">
        <v>756</v>
      </c>
      <c r="C114" s="307" t="e">
        <f t="shared" si="15"/>
        <v>#REF!</v>
      </c>
      <c r="D114" s="307" t="e">
        <f>+#REF!+#REF!</f>
        <v>#REF!</v>
      </c>
      <c r="E114" s="307" t="e">
        <f>+#REF!+#REF!</f>
        <v>#REF!</v>
      </c>
      <c r="F114" s="307" t="e">
        <f t="shared" si="12"/>
        <v>#REF!</v>
      </c>
      <c r="G114" s="307" t="e">
        <f>+#REF!+#REF!</f>
        <v>#REF!</v>
      </c>
      <c r="H114" s="307" t="e">
        <f>+#REF!</f>
        <v>#REF!</v>
      </c>
      <c r="I114" s="307" t="e">
        <f>+#REF!</f>
        <v>#REF!</v>
      </c>
      <c r="J114" s="307" t="e">
        <f>+#REF!+#REF!</f>
        <v>#REF!</v>
      </c>
      <c r="K114" s="307" t="e">
        <f>+#REF!+#REF!</f>
        <v>#REF!</v>
      </c>
      <c r="L114" s="307" t="e">
        <f>+#REF!</f>
        <v>#REF!</v>
      </c>
      <c r="M114" s="307" t="e">
        <f>+#REF!+#REF!</f>
        <v>#REF!</v>
      </c>
      <c r="N114" s="307" t="e">
        <f>+#REF!</f>
        <v>#REF!</v>
      </c>
      <c r="O114" s="307" t="e">
        <f>+#REF!</f>
        <v>#REF!</v>
      </c>
      <c r="P114" s="307" t="e">
        <f>+#REF!</f>
        <v>#REF!</v>
      </c>
      <c r="Q114" s="307" t="e">
        <f>+#REF!</f>
        <v>#REF!</v>
      </c>
      <c r="R114" s="307" t="e">
        <f>+#REF!</f>
        <v>#REF!</v>
      </c>
      <c r="S114" s="307" t="e">
        <f>+#REF!</f>
        <v>#REF!</v>
      </c>
      <c r="T114" s="307" t="e">
        <f>+#REF!</f>
        <v>#REF!</v>
      </c>
      <c r="U114" s="307" t="e">
        <f>+#REF!</f>
        <v>#REF!</v>
      </c>
      <c r="V114" s="307" t="e">
        <f>+#REF!</f>
        <v>#REF!</v>
      </c>
      <c r="W114" s="307" t="e">
        <f t="shared" si="16"/>
        <v>#REF!</v>
      </c>
      <c r="X114" s="307">
        <f>+'PL2. Tổng hợp SL cấp Remdesivir'!C108</f>
        <v>19132</v>
      </c>
      <c r="Y114" s="307" t="e">
        <f>+#REF!</f>
        <v>#REF!</v>
      </c>
      <c r="Z114" s="307" t="e">
        <f>+#REF!</f>
        <v>#REF!</v>
      </c>
      <c r="AA114" s="307">
        <f>+'PL1. Tổng hợp SL cấp kháng thể'!C107</f>
        <v>70</v>
      </c>
      <c r="AB114" s="307" t="e">
        <f t="shared" si="13"/>
        <v>#REF!</v>
      </c>
      <c r="AC114" s="307" t="e">
        <f>+#REF!+#REF!</f>
        <v>#REF!</v>
      </c>
      <c r="AD114" s="307" t="e">
        <f>+#REF!+#REF!</f>
        <v>#REF!</v>
      </c>
      <c r="AE114" s="307" t="e">
        <f>+#REF!+#REF!</f>
        <v>#REF!</v>
      </c>
      <c r="AF114" s="307" t="e">
        <f>+#REF!</f>
        <v>#REF!</v>
      </c>
      <c r="AG114" s="307" t="e">
        <f>+#REF!</f>
        <v>#REF!</v>
      </c>
      <c r="AH114" s="307" t="e">
        <f>+#REF!</f>
        <v>#REF!</v>
      </c>
      <c r="AI114" s="307" t="e">
        <f>+#REF!</f>
        <v>#REF!</v>
      </c>
      <c r="AJ114" s="307" t="e">
        <f>+#REF!</f>
        <v>#REF!</v>
      </c>
      <c r="AK114" s="307" t="e">
        <f>+#REF!</f>
        <v>#REF!</v>
      </c>
      <c r="AL114" s="307" t="e">
        <f>+#REF!</f>
        <v>#REF!</v>
      </c>
      <c r="AM114" s="307" t="e">
        <f>+#REF!</f>
        <v>#REF!</v>
      </c>
      <c r="AN114" s="307"/>
      <c r="AO114" s="265"/>
      <c r="AP114" s="259" t="e">
        <f t="shared" si="14"/>
        <v>#REF!</v>
      </c>
      <c r="AQ114" s="248" t="e">
        <f>+AP114-#REF!</f>
        <v>#REF!</v>
      </c>
    </row>
    <row r="115" spans="1:43" ht="30.75" customHeight="1">
      <c r="A115" s="263">
        <v>58</v>
      </c>
      <c r="B115" s="264" t="s">
        <v>876</v>
      </c>
      <c r="C115" s="307" t="e">
        <f t="shared" si="15"/>
        <v>#REF!</v>
      </c>
      <c r="D115" s="307" t="e">
        <f>+#REF!+#REF!</f>
        <v>#REF!</v>
      </c>
      <c r="E115" s="307" t="e">
        <f>+#REF!+#REF!</f>
        <v>#REF!</v>
      </c>
      <c r="F115" s="307" t="e">
        <f t="shared" si="12"/>
        <v>#REF!</v>
      </c>
      <c r="G115" s="307" t="e">
        <f>+#REF!+#REF!</f>
        <v>#REF!</v>
      </c>
      <c r="H115" s="307" t="e">
        <f>+#REF!</f>
        <v>#REF!</v>
      </c>
      <c r="I115" s="307" t="e">
        <f>+#REF!</f>
        <v>#REF!</v>
      </c>
      <c r="J115" s="307" t="e">
        <f>+#REF!+#REF!</f>
        <v>#REF!</v>
      </c>
      <c r="K115" s="307" t="e">
        <f>+#REF!+#REF!</f>
        <v>#REF!</v>
      </c>
      <c r="L115" s="307" t="e">
        <f>+#REF!</f>
        <v>#REF!</v>
      </c>
      <c r="M115" s="307" t="e">
        <f>+#REF!+#REF!</f>
        <v>#REF!</v>
      </c>
      <c r="N115" s="307" t="e">
        <f>+#REF!</f>
        <v>#REF!</v>
      </c>
      <c r="O115" s="307" t="e">
        <f>+#REF!</f>
        <v>#REF!</v>
      </c>
      <c r="P115" s="307" t="e">
        <f>+#REF!</f>
        <v>#REF!</v>
      </c>
      <c r="Q115" s="307" t="e">
        <f>+#REF!</f>
        <v>#REF!</v>
      </c>
      <c r="R115" s="307" t="e">
        <f>+#REF!</f>
        <v>#REF!</v>
      </c>
      <c r="S115" s="307" t="e">
        <f>+#REF!</f>
        <v>#REF!</v>
      </c>
      <c r="T115" s="307" t="e">
        <f>+#REF!</f>
        <v>#REF!</v>
      </c>
      <c r="U115" s="307" t="e">
        <f>+#REF!</f>
        <v>#REF!</v>
      </c>
      <c r="V115" s="307" t="e">
        <f>+#REF!</f>
        <v>#REF!</v>
      </c>
      <c r="W115" s="307" t="e">
        <f t="shared" si="16"/>
        <v>#REF!</v>
      </c>
      <c r="X115" s="307">
        <f>+'PL2. Tổng hợp SL cấp Remdesivir'!C106</f>
        <v>10752</v>
      </c>
      <c r="Y115" s="307" t="e">
        <f>+#REF!</f>
        <v>#REF!</v>
      </c>
      <c r="Z115" s="307" t="e">
        <f>+#REF!</f>
        <v>#REF!</v>
      </c>
      <c r="AA115" s="307">
        <f>+'PL1. Tổng hợp SL cấp kháng thể'!C108</f>
        <v>300</v>
      </c>
      <c r="AB115" s="307" t="e">
        <f t="shared" si="13"/>
        <v>#REF!</v>
      </c>
      <c r="AC115" s="307" t="e">
        <f>+#REF!+#REF!</f>
        <v>#REF!</v>
      </c>
      <c r="AD115" s="307" t="e">
        <f>+#REF!+#REF!</f>
        <v>#REF!</v>
      </c>
      <c r="AE115" s="307" t="e">
        <f>+#REF!+#REF!</f>
        <v>#REF!</v>
      </c>
      <c r="AF115" s="307" t="e">
        <f>+#REF!</f>
        <v>#REF!</v>
      </c>
      <c r="AG115" s="307" t="e">
        <f>+#REF!</f>
        <v>#REF!</v>
      </c>
      <c r="AH115" s="307" t="e">
        <f>+#REF!</f>
        <v>#REF!</v>
      </c>
      <c r="AI115" s="307" t="e">
        <f>+#REF!</f>
        <v>#REF!</v>
      </c>
      <c r="AJ115" s="307" t="e">
        <f>+#REF!</f>
        <v>#REF!</v>
      </c>
      <c r="AK115" s="307" t="e">
        <f>+#REF!</f>
        <v>#REF!</v>
      </c>
      <c r="AL115" s="307" t="e">
        <f>+#REF!</f>
        <v>#REF!</v>
      </c>
      <c r="AM115" s="307" t="e">
        <f>+#REF!</f>
        <v>#REF!</v>
      </c>
      <c r="AN115" s="307"/>
      <c r="AO115" s="265"/>
      <c r="AP115" s="259" t="e">
        <f t="shared" si="14"/>
        <v>#REF!</v>
      </c>
      <c r="AQ115" s="248" t="e">
        <f>+AP115-#REF!</f>
        <v>#REF!</v>
      </c>
    </row>
    <row r="116" spans="1:43" ht="30.75" customHeight="1">
      <c r="A116" s="263">
        <v>59</v>
      </c>
      <c r="B116" s="264" t="s">
        <v>877</v>
      </c>
      <c r="C116" s="307" t="e">
        <f t="shared" si="15"/>
        <v>#REF!</v>
      </c>
      <c r="D116" s="307" t="e">
        <f>+#REF!+#REF!</f>
        <v>#REF!</v>
      </c>
      <c r="E116" s="307" t="e">
        <f>+#REF!+#REF!</f>
        <v>#REF!</v>
      </c>
      <c r="F116" s="307" t="e">
        <f t="shared" si="12"/>
        <v>#REF!</v>
      </c>
      <c r="G116" s="307" t="e">
        <f>+#REF!+#REF!</f>
        <v>#REF!</v>
      </c>
      <c r="H116" s="307" t="e">
        <f>+#REF!</f>
        <v>#REF!</v>
      </c>
      <c r="I116" s="307" t="e">
        <f>+#REF!</f>
        <v>#REF!</v>
      </c>
      <c r="J116" s="307" t="e">
        <f>+#REF!+#REF!</f>
        <v>#REF!</v>
      </c>
      <c r="K116" s="307" t="e">
        <f>+#REF!+#REF!</f>
        <v>#REF!</v>
      </c>
      <c r="L116" s="307" t="e">
        <f>+#REF!</f>
        <v>#REF!</v>
      </c>
      <c r="M116" s="307" t="e">
        <f>+#REF!+#REF!</f>
        <v>#REF!</v>
      </c>
      <c r="N116" s="307" t="e">
        <f>+#REF!</f>
        <v>#REF!</v>
      </c>
      <c r="O116" s="307" t="e">
        <f>+#REF!</f>
        <v>#REF!</v>
      </c>
      <c r="P116" s="307" t="e">
        <f>+#REF!</f>
        <v>#REF!</v>
      </c>
      <c r="Q116" s="307" t="e">
        <f>+#REF!</f>
        <v>#REF!</v>
      </c>
      <c r="R116" s="307" t="e">
        <f>+#REF!</f>
        <v>#REF!</v>
      </c>
      <c r="S116" s="307" t="e">
        <f>+#REF!</f>
        <v>#REF!</v>
      </c>
      <c r="T116" s="307" t="e">
        <f>+#REF!</f>
        <v>#REF!</v>
      </c>
      <c r="U116" s="307" t="e">
        <f>+#REF!</f>
        <v>#REF!</v>
      </c>
      <c r="V116" s="307" t="e">
        <f>+#REF!</f>
        <v>#REF!</v>
      </c>
      <c r="W116" s="307" t="e">
        <f t="shared" si="16"/>
        <v>#REF!</v>
      </c>
      <c r="X116" s="307">
        <f>+'PL2. Tổng hợp SL cấp Remdesivir'!C110</f>
        <v>11600</v>
      </c>
      <c r="Y116" s="307" t="e">
        <f>+#REF!</f>
        <v>#REF!</v>
      </c>
      <c r="Z116" s="307" t="e">
        <f>+#REF!</f>
        <v>#REF!</v>
      </c>
      <c r="AA116" s="307">
        <f>+'PL1. Tổng hợp SL cấp kháng thể'!C109</f>
        <v>70</v>
      </c>
      <c r="AB116" s="307" t="e">
        <f t="shared" si="13"/>
        <v>#REF!</v>
      </c>
      <c r="AC116" s="307" t="e">
        <f>+#REF!+#REF!</f>
        <v>#REF!</v>
      </c>
      <c r="AD116" s="307" t="e">
        <f>+#REF!+#REF!</f>
        <v>#REF!</v>
      </c>
      <c r="AE116" s="307" t="e">
        <f>+#REF!+#REF!</f>
        <v>#REF!</v>
      </c>
      <c r="AF116" s="307" t="e">
        <f>+#REF!</f>
        <v>#REF!</v>
      </c>
      <c r="AG116" s="307" t="e">
        <f>+#REF!</f>
        <v>#REF!</v>
      </c>
      <c r="AH116" s="307" t="e">
        <f>+#REF!</f>
        <v>#REF!</v>
      </c>
      <c r="AI116" s="307" t="e">
        <f>+#REF!</f>
        <v>#REF!</v>
      </c>
      <c r="AJ116" s="307" t="e">
        <f>+#REF!</f>
        <v>#REF!</v>
      </c>
      <c r="AK116" s="307" t="e">
        <f>+#REF!</f>
        <v>#REF!</v>
      </c>
      <c r="AL116" s="307" t="e">
        <f>+#REF!</f>
        <v>#REF!</v>
      </c>
      <c r="AM116" s="307" t="e">
        <f>+#REF!</f>
        <v>#REF!</v>
      </c>
      <c r="AN116" s="307"/>
      <c r="AO116" s="265"/>
      <c r="AP116" s="259" t="e">
        <f t="shared" si="14"/>
        <v>#REF!</v>
      </c>
      <c r="AQ116" s="248" t="e">
        <f>+AP116-#REF!</f>
        <v>#REF!</v>
      </c>
    </row>
    <row r="117" spans="1:43" ht="30.75" customHeight="1">
      <c r="A117" s="263">
        <v>60</v>
      </c>
      <c r="B117" s="264" t="s">
        <v>720</v>
      </c>
      <c r="C117" s="307" t="e">
        <f t="shared" si="15"/>
        <v>#REF!</v>
      </c>
      <c r="D117" s="307" t="e">
        <f>+#REF!+#REF!</f>
        <v>#REF!</v>
      </c>
      <c r="E117" s="307" t="e">
        <f>+#REF!+#REF!</f>
        <v>#REF!</v>
      </c>
      <c r="F117" s="307" t="e">
        <f t="shared" si="12"/>
        <v>#REF!</v>
      </c>
      <c r="G117" s="307" t="e">
        <f>+#REF!+#REF!</f>
        <v>#REF!</v>
      </c>
      <c r="H117" s="307" t="e">
        <f>+#REF!</f>
        <v>#REF!</v>
      </c>
      <c r="I117" s="307" t="e">
        <f>+#REF!</f>
        <v>#REF!</v>
      </c>
      <c r="J117" s="307" t="e">
        <f>+#REF!+#REF!</f>
        <v>#REF!</v>
      </c>
      <c r="K117" s="307" t="e">
        <f>+#REF!+#REF!</f>
        <v>#REF!</v>
      </c>
      <c r="L117" s="307" t="e">
        <f>+#REF!</f>
        <v>#REF!</v>
      </c>
      <c r="M117" s="307" t="e">
        <f>+#REF!+#REF!</f>
        <v>#REF!</v>
      </c>
      <c r="N117" s="307" t="e">
        <f>+#REF!</f>
        <v>#REF!</v>
      </c>
      <c r="O117" s="307" t="e">
        <f>+#REF!</f>
        <v>#REF!</v>
      </c>
      <c r="P117" s="307" t="e">
        <f>+#REF!</f>
        <v>#REF!</v>
      </c>
      <c r="Q117" s="307" t="e">
        <f>+#REF!</f>
        <v>#REF!</v>
      </c>
      <c r="R117" s="307" t="e">
        <f>+#REF!</f>
        <v>#REF!</v>
      </c>
      <c r="S117" s="307" t="e">
        <f>+#REF!</f>
        <v>#REF!</v>
      </c>
      <c r="T117" s="307" t="e">
        <f>+#REF!</f>
        <v>#REF!</v>
      </c>
      <c r="U117" s="307" t="e">
        <f>+#REF!</f>
        <v>#REF!</v>
      </c>
      <c r="V117" s="307" t="e">
        <f>+#REF!</f>
        <v>#REF!</v>
      </c>
      <c r="W117" s="307" t="e">
        <f t="shared" si="16"/>
        <v>#REF!</v>
      </c>
      <c r="X117" s="307">
        <f>+'PL2. Tổng hợp SL cấp Remdesivir'!C71</f>
        <v>2752</v>
      </c>
      <c r="Y117" s="307" t="e">
        <f>+#REF!</f>
        <v>#REF!</v>
      </c>
      <c r="Z117" s="307" t="e">
        <f>+#REF!</f>
        <v>#REF!</v>
      </c>
      <c r="AA117" s="307">
        <f>+'PL1. Tổng hợp SL cấp kháng thể'!C110</f>
        <v>20</v>
      </c>
      <c r="AB117" s="307" t="e">
        <f t="shared" si="13"/>
        <v>#REF!</v>
      </c>
      <c r="AC117" s="307" t="e">
        <f>+#REF!+#REF!</f>
        <v>#REF!</v>
      </c>
      <c r="AD117" s="307" t="e">
        <f>+#REF!+#REF!</f>
        <v>#REF!</v>
      </c>
      <c r="AE117" s="307" t="e">
        <f>+#REF!+#REF!</f>
        <v>#REF!</v>
      </c>
      <c r="AF117" s="307" t="e">
        <f>+#REF!</f>
        <v>#REF!</v>
      </c>
      <c r="AG117" s="307" t="e">
        <f>+#REF!</f>
        <v>#REF!</v>
      </c>
      <c r="AH117" s="307" t="e">
        <f>+#REF!</f>
        <v>#REF!</v>
      </c>
      <c r="AI117" s="307" t="e">
        <f>+#REF!</f>
        <v>#REF!</v>
      </c>
      <c r="AJ117" s="307" t="e">
        <f>+#REF!</f>
        <v>#REF!</v>
      </c>
      <c r="AK117" s="307" t="e">
        <f>+#REF!</f>
        <v>#REF!</v>
      </c>
      <c r="AL117" s="307" t="e">
        <f>+#REF!</f>
        <v>#REF!</v>
      </c>
      <c r="AM117" s="307" t="e">
        <f>+#REF!</f>
        <v>#REF!</v>
      </c>
      <c r="AN117" s="307"/>
      <c r="AO117" s="265"/>
      <c r="AP117" s="259" t="e">
        <f t="shared" si="14"/>
        <v>#REF!</v>
      </c>
      <c r="AQ117" s="248" t="e">
        <f>+AP117-#REF!</f>
        <v>#REF!</v>
      </c>
    </row>
    <row r="118" spans="1:43" ht="30.75" customHeight="1">
      <c r="A118" s="263">
        <v>61</v>
      </c>
      <c r="B118" s="264" t="s">
        <v>759</v>
      </c>
      <c r="C118" s="307" t="e">
        <f t="shared" si="15"/>
        <v>#REF!</v>
      </c>
      <c r="D118" s="307" t="e">
        <f>+#REF!+#REF!</f>
        <v>#REF!</v>
      </c>
      <c r="E118" s="307" t="e">
        <f>+#REF!+#REF!</f>
        <v>#REF!</v>
      </c>
      <c r="F118" s="307" t="e">
        <f t="shared" si="12"/>
        <v>#REF!</v>
      </c>
      <c r="G118" s="307" t="e">
        <f>+#REF!+#REF!</f>
        <v>#REF!</v>
      </c>
      <c r="H118" s="307" t="e">
        <f>+#REF!</f>
        <v>#REF!</v>
      </c>
      <c r="I118" s="307" t="e">
        <f>+#REF!</f>
        <v>#REF!</v>
      </c>
      <c r="J118" s="307" t="e">
        <f>+#REF!+#REF!</f>
        <v>#REF!</v>
      </c>
      <c r="K118" s="307" t="e">
        <f>+#REF!+#REF!</f>
        <v>#REF!</v>
      </c>
      <c r="L118" s="307" t="e">
        <f>+#REF!</f>
        <v>#REF!</v>
      </c>
      <c r="M118" s="307" t="e">
        <f>+#REF!+#REF!</f>
        <v>#REF!</v>
      </c>
      <c r="N118" s="307" t="e">
        <f>+#REF!</f>
        <v>#REF!</v>
      </c>
      <c r="O118" s="307" t="e">
        <f>+#REF!</f>
        <v>#REF!</v>
      </c>
      <c r="P118" s="307" t="e">
        <f>+#REF!</f>
        <v>#REF!</v>
      </c>
      <c r="Q118" s="307" t="e">
        <f>+#REF!</f>
        <v>#REF!</v>
      </c>
      <c r="R118" s="307" t="e">
        <f>+#REF!</f>
        <v>#REF!</v>
      </c>
      <c r="S118" s="307" t="e">
        <f>+#REF!</f>
        <v>#REF!</v>
      </c>
      <c r="T118" s="307" t="e">
        <f>+#REF!</f>
        <v>#REF!</v>
      </c>
      <c r="U118" s="307" t="e">
        <f>+#REF!</f>
        <v>#REF!</v>
      </c>
      <c r="V118" s="307" t="e">
        <f>+#REF!</f>
        <v>#REF!</v>
      </c>
      <c r="W118" s="307" t="e">
        <f t="shared" si="16"/>
        <v>#REF!</v>
      </c>
      <c r="X118" s="307">
        <f>+'PL2. Tổng hợp SL cấp Remdesivir'!C111</f>
        <v>17780</v>
      </c>
      <c r="Y118" s="307" t="e">
        <f>+#REF!</f>
        <v>#REF!</v>
      </c>
      <c r="Z118" s="307" t="e">
        <f>+#REF!</f>
        <v>#REF!</v>
      </c>
      <c r="AA118" s="307">
        <f>+'PL1. Tổng hợp SL cấp kháng thể'!C111</f>
        <v>70</v>
      </c>
      <c r="AB118" s="307" t="e">
        <f t="shared" si="13"/>
        <v>#REF!</v>
      </c>
      <c r="AC118" s="307" t="e">
        <f>+#REF!+#REF!</f>
        <v>#REF!</v>
      </c>
      <c r="AD118" s="307" t="e">
        <f>+#REF!+#REF!</f>
        <v>#REF!</v>
      </c>
      <c r="AE118" s="307" t="e">
        <f>+#REF!+#REF!</f>
        <v>#REF!</v>
      </c>
      <c r="AF118" s="307" t="e">
        <f>+#REF!</f>
        <v>#REF!</v>
      </c>
      <c r="AG118" s="307" t="e">
        <f>+#REF!</f>
        <v>#REF!</v>
      </c>
      <c r="AH118" s="307" t="e">
        <f>+#REF!</f>
        <v>#REF!</v>
      </c>
      <c r="AI118" s="307" t="e">
        <f>+#REF!</f>
        <v>#REF!</v>
      </c>
      <c r="AJ118" s="307" t="e">
        <f>+#REF!</f>
        <v>#REF!</v>
      </c>
      <c r="AK118" s="307" t="e">
        <f>+#REF!</f>
        <v>#REF!</v>
      </c>
      <c r="AL118" s="307" t="e">
        <f>+#REF!</f>
        <v>#REF!</v>
      </c>
      <c r="AM118" s="307" t="e">
        <f>+#REF!</f>
        <v>#REF!</v>
      </c>
      <c r="AN118" s="307"/>
      <c r="AO118" s="265"/>
      <c r="AP118" s="259" t="e">
        <f t="shared" si="14"/>
        <v>#REF!</v>
      </c>
      <c r="AQ118" s="248" t="e">
        <f>+AP118-#REF!</f>
        <v>#REF!</v>
      </c>
    </row>
    <row r="119" spans="1:43" ht="30.75" customHeight="1">
      <c r="A119" s="263">
        <v>62</v>
      </c>
      <c r="B119" s="264" t="s">
        <v>707</v>
      </c>
      <c r="C119" s="307" t="e">
        <f t="shared" si="15"/>
        <v>#REF!</v>
      </c>
      <c r="D119" s="307" t="e">
        <f>+#REF!+#REF!</f>
        <v>#REF!</v>
      </c>
      <c r="E119" s="307" t="e">
        <f>+#REF!+#REF!</f>
        <v>#REF!</v>
      </c>
      <c r="F119" s="307" t="e">
        <f t="shared" si="12"/>
        <v>#REF!</v>
      </c>
      <c r="G119" s="307" t="e">
        <f>+#REF!+#REF!</f>
        <v>#REF!</v>
      </c>
      <c r="H119" s="307" t="e">
        <f>+#REF!</f>
        <v>#REF!</v>
      </c>
      <c r="I119" s="307" t="e">
        <f>+#REF!</f>
        <v>#REF!</v>
      </c>
      <c r="J119" s="307" t="e">
        <f>+#REF!+#REF!</f>
        <v>#REF!</v>
      </c>
      <c r="K119" s="307" t="e">
        <f>+#REF!+#REF!</f>
        <v>#REF!</v>
      </c>
      <c r="L119" s="307" t="e">
        <f>+#REF!</f>
        <v>#REF!</v>
      </c>
      <c r="M119" s="307" t="e">
        <f>+#REF!+#REF!</f>
        <v>#REF!</v>
      </c>
      <c r="N119" s="307" t="e">
        <f>+#REF!</f>
        <v>#REF!</v>
      </c>
      <c r="O119" s="307" t="e">
        <f>+#REF!</f>
        <v>#REF!</v>
      </c>
      <c r="P119" s="307" t="e">
        <f>+#REF!</f>
        <v>#REF!</v>
      </c>
      <c r="Q119" s="307" t="e">
        <f>+#REF!</f>
        <v>#REF!</v>
      </c>
      <c r="R119" s="307" t="e">
        <f>+#REF!</f>
        <v>#REF!</v>
      </c>
      <c r="S119" s="307" t="e">
        <f>+#REF!</f>
        <v>#REF!</v>
      </c>
      <c r="T119" s="307" t="e">
        <f>+#REF!</f>
        <v>#REF!</v>
      </c>
      <c r="U119" s="307" t="e">
        <f>+#REF!</f>
        <v>#REF!</v>
      </c>
      <c r="V119" s="307" t="e">
        <f>+#REF!</f>
        <v>#REF!</v>
      </c>
      <c r="W119" s="307" t="e">
        <f t="shared" si="16"/>
        <v>#REF!</v>
      </c>
      <c r="X119" s="307">
        <f>+'PL2. Tổng hợp SL cấp Remdesivir'!C58</f>
        <v>4132</v>
      </c>
      <c r="Y119" s="307" t="e">
        <f>+#REF!</f>
        <v>#REF!</v>
      </c>
      <c r="Z119" s="307" t="e">
        <f>+#REF!</f>
        <v>#REF!</v>
      </c>
      <c r="AA119" s="307">
        <f>+'PL1. Tổng hợp SL cấp kháng thể'!C112</f>
        <v>20</v>
      </c>
      <c r="AB119" s="307" t="e">
        <f t="shared" si="13"/>
        <v>#REF!</v>
      </c>
      <c r="AC119" s="307" t="e">
        <f>+#REF!+#REF!</f>
        <v>#REF!</v>
      </c>
      <c r="AD119" s="307" t="e">
        <f>+#REF!+#REF!</f>
        <v>#REF!</v>
      </c>
      <c r="AE119" s="307" t="e">
        <f>+#REF!+#REF!</f>
        <v>#REF!</v>
      </c>
      <c r="AF119" s="307" t="e">
        <f>+#REF!</f>
        <v>#REF!</v>
      </c>
      <c r="AG119" s="307" t="e">
        <f>+#REF!</f>
        <v>#REF!</v>
      </c>
      <c r="AH119" s="307" t="e">
        <f>+#REF!</f>
        <v>#REF!</v>
      </c>
      <c r="AI119" s="307" t="e">
        <f>+#REF!</f>
        <v>#REF!</v>
      </c>
      <c r="AJ119" s="307" t="e">
        <f>+#REF!</f>
        <v>#REF!</v>
      </c>
      <c r="AK119" s="307" t="e">
        <f>+#REF!</f>
        <v>#REF!</v>
      </c>
      <c r="AL119" s="307" t="e">
        <f>+#REF!</f>
        <v>#REF!</v>
      </c>
      <c r="AM119" s="307" t="e">
        <f>+#REF!</f>
        <v>#REF!</v>
      </c>
      <c r="AN119" s="307"/>
      <c r="AO119" s="265"/>
      <c r="AP119" s="259" t="e">
        <f t="shared" si="14"/>
        <v>#REF!</v>
      </c>
      <c r="AQ119" s="248" t="e">
        <f>+AP119-#REF!</f>
        <v>#REF!</v>
      </c>
    </row>
    <row r="120" spans="1:43" ht="30.75" customHeight="1">
      <c r="A120" s="263">
        <v>63</v>
      </c>
      <c r="B120" s="264" t="s">
        <v>722</v>
      </c>
      <c r="C120" s="307" t="e">
        <f t="shared" si="15"/>
        <v>#REF!</v>
      </c>
      <c r="D120" s="307" t="e">
        <f>+#REF!+#REF!</f>
        <v>#REF!</v>
      </c>
      <c r="E120" s="307" t="e">
        <f>+#REF!+#REF!</f>
        <v>#REF!</v>
      </c>
      <c r="F120" s="307" t="e">
        <f t="shared" si="12"/>
        <v>#REF!</v>
      </c>
      <c r="G120" s="307" t="e">
        <f>+#REF!+#REF!</f>
        <v>#REF!</v>
      </c>
      <c r="H120" s="307" t="e">
        <f>+#REF!</f>
        <v>#REF!</v>
      </c>
      <c r="I120" s="307" t="e">
        <f>+#REF!</f>
        <v>#REF!</v>
      </c>
      <c r="J120" s="307" t="e">
        <f>+#REF!+#REF!</f>
        <v>#REF!</v>
      </c>
      <c r="K120" s="307" t="e">
        <f>+#REF!+#REF!</f>
        <v>#REF!</v>
      </c>
      <c r="L120" s="307" t="e">
        <f>+#REF!</f>
        <v>#REF!</v>
      </c>
      <c r="M120" s="307" t="e">
        <f>+#REF!+#REF!</f>
        <v>#REF!</v>
      </c>
      <c r="N120" s="307" t="e">
        <f>+#REF!</f>
        <v>#REF!</v>
      </c>
      <c r="O120" s="307" t="e">
        <f>+#REF!</f>
        <v>#REF!</v>
      </c>
      <c r="P120" s="307" t="e">
        <f>+#REF!</f>
        <v>#REF!</v>
      </c>
      <c r="Q120" s="307" t="e">
        <f>+#REF!</f>
        <v>#REF!</v>
      </c>
      <c r="R120" s="307" t="e">
        <f>+#REF!</f>
        <v>#REF!</v>
      </c>
      <c r="S120" s="307" t="e">
        <f>+#REF!</f>
        <v>#REF!</v>
      </c>
      <c r="T120" s="307" t="e">
        <f>+#REF!</f>
        <v>#REF!</v>
      </c>
      <c r="U120" s="307" t="e">
        <f>+#REF!</f>
        <v>#REF!</v>
      </c>
      <c r="V120" s="307" t="e">
        <f>+#REF!</f>
        <v>#REF!</v>
      </c>
      <c r="W120" s="307" t="e">
        <f t="shared" si="16"/>
        <v>#REF!</v>
      </c>
      <c r="X120" s="307">
        <f>+'PL2. Tổng hợp SL cấp Remdesivir'!C73</f>
        <v>0</v>
      </c>
      <c r="Y120" s="307" t="e">
        <f>+#REF!</f>
        <v>#REF!</v>
      </c>
      <c r="Z120" s="307" t="e">
        <f>+#REF!</f>
        <v>#REF!</v>
      </c>
      <c r="AA120" s="307">
        <f>+'PL1. Tổng hợp SL cấp kháng thể'!C113</f>
        <v>20</v>
      </c>
      <c r="AB120" s="307" t="e">
        <f t="shared" si="13"/>
        <v>#REF!</v>
      </c>
      <c r="AC120" s="307" t="e">
        <f>+#REF!+#REF!</f>
        <v>#REF!</v>
      </c>
      <c r="AD120" s="307" t="e">
        <f>+#REF!+#REF!</f>
        <v>#REF!</v>
      </c>
      <c r="AE120" s="307" t="e">
        <f>+#REF!+#REF!</f>
        <v>#REF!</v>
      </c>
      <c r="AF120" s="307" t="e">
        <f>+#REF!</f>
        <v>#REF!</v>
      </c>
      <c r="AG120" s="307" t="e">
        <f>+#REF!</f>
        <v>#REF!</v>
      </c>
      <c r="AH120" s="307" t="e">
        <f>+#REF!</f>
        <v>#REF!</v>
      </c>
      <c r="AI120" s="307" t="e">
        <f>+#REF!</f>
        <v>#REF!</v>
      </c>
      <c r="AJ120" s="307" t="e">
        <f>+#REF!</f>
        <v>#REF!</v>
      </c>
      <c r="AK120" s="307" t="e">
        <f>+#REF!</f>
        <v>#REF!</v>
      </c>
      <c r="AL120" s="307" t="e">
        <f>+#REF!</f>
        <v>#REF!</v>
      </c>
      <c r="AM120" s="307" t="e">
        <f>+#REF!</f>
        <v>#REF!</v>
      </c>
      <c r="AN120" s="307"/>
      <c r="AO120" s="265"/>
      <c r="AP120" s="259" t="e">
        <f t="shared" si="14"/>
        <v>#REF!</v>
      </c>
      <c r="AQ120" s="248" t="e">
        <f>+AP120-#REF!</f>
        <v>#REF!</v>
      </c>
    </row>
    <row r="121" spans="1:43" s="248" customFormat="1" ht="38.25" customHeight="1">
      <c r="A121" s="260" t="s">
        <v>410</v>
      </c>
      <c r="B121" s="268" t="s">
        <v>878</v>
      </c>
      <c r="C121" s="306" t="e">
        <f t="shared" ref="C121:AL121" si="17">SUM(C122:C277)</f>
        <v>#REF!</v>
      </c>
      <c r="D121" s="306" t="e">
        <f t="shared" si="17"/>
        <v>#REF!</v>
      </c>
      <c r="E121" s="306" t="e">
        <f t="shared" si="17"/>
        <v>#REF!</v>
      </c>
      <c r="F121" s="306" t="e">
        <f t="shared" si="17"/>
        <v>#REF!</v>
      </c>
      <c r="G121" s="306" t="e">
        <f t="shared" si="17"/>
        <v>#REF!</v>
      </c>
      <c r="H121" s="306" t="e">
        <f t="shared" si="17"/>
        <v>#REF!</v>
      </c>
      <c r="I121" s="306" t="e">
        <f t="shared" si="17"/>
        <v>#REF!</v>
      </c>
      <c r="J121" s="306" t="e">
        <f t="shared" si="17"/>
        <v>#REF!</v>
      </c>
      <c r="K121" s="306" t="e">
        <f t="shared" si="17"/>
        <v>#REF!</v>
      </c>
      <c r="L121" s="306" t="e">
        <f t="shared" si="17"/>
        <v>#REF!</v>
      </c>
      <c r="M121" s="306" t="e">
        <f t="shared" si="17"/>
        <v>#REF!</v>
      </c>
      <c r="N121" s="306" t="e">
        <f t="shared" si="17"/>
        <v>#REF!</v>
      </c>
      <c r="O121" s="306" t="e">
        <f t="shared" si="17"/>
        <v>#REF!</v>
      </c>
      <c r="P121" s="306" t="e">
        <f t="shared" si="17"/>
        <v>#REF!</v>
      </c>
      <c r="Q121" s="306" t="e">
        <f t="shared" si="17"/>
        <v>#REF!</v>
      </c>
      <c r="R121" s="306" t="e">
        <f t="shared" si="17"/>
        <v>#REF!</v>
      </c>
      <c r="S121" s="306" t="e">
        <f t="shared" si="17"/>
        <v>#REF!</v>
      </c>
      <c r="T121" s="306" t="e">
        <f t="shared" si="17"/>
        <v>#REF!</v>
      </c>
      <c r="U121" s="306" t="e">
        <f t="shared" si="17"/>
        <v>#REF!</v>
      </c>
      <c r="V121" s="306" t="e">
        <f t="shared" si="17"/>
        <v>#REF!</v>
      </c>
      <c r="W121" s="306" t="e">
        <f t="shared" si="17"/>
        <v>#REF!</v>
      </c>
      <c r="X121" s="306" t="e">
        <f t="shared" si="17"/>
        <v>#REF!</v>
      </c>
      <c r="Y121" s="306" t="e">
        <f t="shared" si="17"/>
        <v>#REF!</v>
      </c>
      <c r="Z121" s="306" t="e">
        <f t="shared" si="17"/>
        <v>#REF!</v>
      </c>
      <c r="AA121" s="306" t="e">
        <f t="shared" si="17"/>
        <v>#REF!</v>
      </c>
      <c r="AB121" s="306" t="e">
        <f t="shared" si="17"/>
        <v>#REF!</v>
      </c>
      <c r="AC121" s="306" t="e">
        <f t="shared" si="17"/>
        <v>#REF!</v>
      </c>
      <c r="AD121" s="306" t="e">
        <f t="shared" si="17"/>
        <v>#REF!</v>
      </c>
      <c r="AE121" s="306" t="e">
        <f t="shared" si="17"/>
        <v>#REF!</v>
      </c>
      <c r="AF121" s="306" t="e">
        <f t="shared" si="17"/>
        <v>#REF!</v>
      </c>
      <c r="AG121" s="306" t="e">
        <f t="shared" si="17"/>
        <v>#REF!</v>
      </c>
      <c r="AH121" s="306" t="e">
        <f t="shared" si="17"/>
        <v>#REF!</v>
      </c>
      <c r="AI121" s="306" t="e">
        <f t="shared" si="17"/>
        <v>#REF!</v>
      </c>
      <c r="AJ121" s="306" t="e">
        <f t="shared" si="17"/>
        <v>#REF!</v>
      </c>
      <c r="AK121" s="306" t="e">
        <f t="shared" si="17"/>
        <v>#REF!</v>
      </c>
      <c r="AL121" s="306" t="e">
        <f t="shared" si="17"/>
        <v>#REF!</v>
      </c>
      <c r="AM121" s="306" t="e">
        <f>SUM(AM122:AM277)</f>
        <v>#REF!</v>
      </c>
      <c r="AN121" s="306"/>
      <c r="AO121" s="262"/>
      <c r="AP121" s="259" t="e">
        <f t="shared" si="14"/>
        <v>#REF!</v>
      </c>
      <c r="AQ121" s="248" t="e">
        <f>+AP121-#REF!</f>
        <v>#REF!</v>
      </c>
    </row>
    <row r="122" spans="1:43" ht="96.75" customHeight="1">
      <c r="A122" s="269">
        <v>1</v>
      </c>
      <c r="B122" s="270" t="s">
        <v>879</v>
      </c>
      <c r="C122" s="307" t="e">
        <f t="shared" si="15"/>
        <v>#REF!</v>
      </c>
      <c r="D122" s="307" t="e">
        <f>+#REF!+#REF!</f>
        <v>#REF!</v>
      </c>
      <c r="E122" s="307" t="e">
        <f>+#REF!+#REF!</f>
        <v>#REF!</v>
      </c>
      <c r="F122" s="307" t="e">
        <f t="shared" ref="F122:F185" si="18">SUM(G122:V122)</f>
        <v>#REF!</v>
      </c>
      <c r="G122" s="307" t="e">
        <f>+#REF!+#REF!</f>
        <v>#REF!</v>
      </c>
      <c r="H122" s="307" t="e">
        <f>+#REF!</f>
        <v>#REF!</v>
      </c>
      <c r="I122" s="307" t="e">
        <f>+#REF!</f>
        <v>#REF!</v>
      </c>
      <c r="J122" s="307" t="e">
        <f>+#REF!+#REF!</f>
        <v>#REF!</v>
      </c>
      <c r="K122" s="307" t="e">
        <f>+#REF!+#REF!</f>
        <v>#REF!</v>
      </c>
      <c r="L122" s="307" t="e">
        <f>+#REF!</f>
        <v>#REF!</v>
      </c>
      <c r="M122" s="307" t="e">
        <f>+#REF!+#REF!</f>
        <v>#REF!</v>
      </c>
      <c r="N122" s="307" t="e">
        <f>+#REF!</f>
        <v>#REF!</v>
      </c>
      <c r="O122" s="307" t="e">
        <f>+#REF!</f>
        <v>#REF!</v>
      </c>
      <c r="P122" s="307" t="e">
        <f>+#REF!</f>
        <v>#REF!</v>
      </c>
      <c r="Q122" s="307" t="e">
        <f>+#REF!</f>
        <v>#REF!</v>
      </c>
      <c r="R122" s="307" t="e">
        <f>+#REF!</f>
        <v>#REF!</v>
      </c>
      <c r="S122" s="307" t="e">
        <f>+#REF!</f>
        <v>#REF!</v>
      </c>
      <c r="T122" s="307" t="e">
        <f>+#REF!</f>
        <v>#REF!</v>
      </c>
      <c r="U122" s="307" t="e">
        <f>+#REF!</f>
        <v>#REF!</v>
      </c>
      <c r="V122" s="307" t="e">
        <f>+#REF!</f>
        <v>#REF!</v>
      </c>
      <c r="W122" s="307" t="e">
        <f t="shared" si="16"/>
        <v>#REF!</v>
      </c>
      <c r="X122" s="307">
        <f>+'PL2. Tổng hợp SL cấp Remdesivir'!C11</f>
        <v>21596</v>
      </c>
      <c r="Y122" s="307" t="e">
        <f>+#REF!</f>
        <v>#REF!</v>
      </c>
      <c r="Z122" s="307" t="e">
        <f>+#REF!</f>
        <v>#REF!</v>
      </c>
      <c r="AA122" s="307" t="e">
        <f>+#REF!</f>
        <v>#REF!</v>
      </c>
      <c r="AB122" s="307" t="e">
        <f t="shared" ref="AB122:AB185" si="19">SUM(AC122:AM122)</f>
        <v>#REF!</v>
      </c>
      <c r="AC122" s="307" t="e">
        <f>+#REF!+#REF!</f>
        <v>#REF!</v>
      </c>
      <c r="AD122" s="307" t="e">
        <f>+#REF!+#REF!</f>
        <v>#REF!</v>
      </c>
      <c r="AE122" s="307" t="e">
        <f>+#REF!+#REF!</f>
        <v>#REF!</v>
      </c>
      <c r="AF122" s="307" t="e">
        <f>+#REF!</f>
        <v>#REF!</v>
      </c>
      <c r="AG122" s="307" t="e">
        <f>+#REF!</f>
        <v>#REF!</v>
      </c>
      <c r="AH122" s="307" t="e">
        <f>+#REF!</f>
        <v>#REF!</v>
      </c>
      <c r="AI122" s="307" t="e">
        <f>+#REF!</f>
        <v>#REF!</v>
      </c>
      <c r="AJ122" s="307" t="e">
        <f>+#REF!</f>
        <v>#REF!</v>
      </c>
      <c r="AK122" s="307" t="e">
        <f>+#REF!</f>
        <v>#REF!</v>
      </c>
      <c r="AL122" s="307" t="e">
        <f>+#REF!</f>
        <v>#REF!</v>
      </c>
      <c r="AM122" s="307" t="e">
        <f>+#REF!</f>
        <v>#REF!</v>
      </c>
      <c r="AN122" s="307"/>
      <c r="AO122" s="265"/>
      <c r="AP122" s="259" t="e">
        <f t="shared" si="14"/>
        <v>#REF!</v>
      </c>
      <c r="AQ122" s="248" t="e">
        <f>+AP122-#REF!</f>
        <v>#REF!</v>
      </c>
    </row>
    <row r="123" spans="1:43" ht="71.25" customHeight="1">
      <c r="A123" s="269">
        <f>+A122+1</f>
        <v>2</v>
      </c>
      <c r="B123" s="270" t="s">
        <v>880</v>
      </c>
      <c r="C123" s="307" t="e">
        <f t="shared" si="15"/>
        <v>#REF!</v>
      </c>
      <c r="D123" s="307" t="e">
        <f>+#REF!+#REF!</f>
        <v>#REF!</v>
      </c>
      <c r="E123" s="307" t="e">
        <f>+#REF!+#REF!</f>
        <v>#REF!</v>
      </c>
      <c r="F123" s="307" t="e">
        <f t="shared" si="18"/>
        <v>#REF!</v>
      </c>
      <c r="G123" s="307" t="e">
        <f>+#REF!+#REF!</f>
        <v>#REF!</v>
      </c>
      <c r="H123" s="307" t="e">
        <f>+#REF!</f>
        <v>#REF!</v>
      </c>
      <c r="I123" s="307" t="e">
        <f>+#REF!</f>
        <v>#REF!</v>
      </c>
      <c r="J123" s="307" t="e">
        <f>+#REF!+#REF!</f>
        <v>#REF!</v>
      </c>
      <c r="K123" s="307" t="e">
        <f>+#REF!+#REF!</f>
        <v>#REF!</v>
      </c>
      <c r="L123" s="307" t="e">
        <f>+#REF!</f>
        <v>#REF!</v>
      </c>
      <c r="M123" s="307" t="e">
        <f>+#REF!+#REF!</f>
        <v>#REF!</v>
      </c>
      <c r="N123" s="307" t="e">
        <f>+#REF!</f>
        <v>#REF!</v>
      </c>
      <c r="O123" s="307" t="e">
        <f>+#REF!</f>
        <v>#REF!</v>
      </c>
      <c r="P123" s="307" t="e">
        <f>+#REF!</f>
        <v>#REF!</v>
      </c>
      <c r="Q123" s="307" t="e">
        <f>+#REF!</f>
        <v>#REF!</v>
      </c>
      <c r="R123" s="307" t="e">
        <f>+#REF!</f>
        <v>#REF!</v>
      </c>
      <c r="S123" s="307" t="e">
        <f>+#REF!</f>
        <v>#REF!</v>
      </c>
      <c r="T123" s="307" t="e">
        <f>+#REF!</f>
        <v>#REF!</v>
      </c>
      <c r="U123" s="307" t="e">
        <f>+#REF!</f>
        <v>#REF!</v>
      </c>
      <c r="V123" s="307" t="e">
        <f>+#REF!</f>
        <v>#REF!</v>
      </c>
      <c r="W123" s="307" t="e">
        <f t="shared" si="16"/>
        <v>#REF!</v>
      </c>
      <c r="X123" s="307">
        <f>+'PL2. Tổng hợp SL cấp Remdesivir'!C9</f>
        <v>6132</v>
      </c>
      <c r="Y123" s="307" t="e">
        <f>+#REF!</f>
        <v>#REF!</v>
      </c>
      <c r="Z123" s="307" t="e">
        <f>+#REF!</f>
        <v>#REF!</v>
      </c>
      <c r="AA123" s="307" t="e">
        <f>+#REF!</f>
        <v>#REF!</v>
      </c>
      <c r="AB123" s="307" t="e">
        <f t="shared" si="19"/>
        <v>#REF!</v>
      </c>
      <c r="AC123" s="307" t="e">
        <f>+#REF!+#REF!</f>
        <v>#REF!</v>
      </c>
      <c r="AD123" s="307" t="e">
        <f>+#REF!+#REF!</f>
        <v>#REF!</v>
      </c>
      <c r="AE123" s="307" t="e">
        <f>+#REF!+#REF!</f>
        <v>#REF!</v>
      </c>
      <c r="AF123" s="307" t="e">
        <f>+#REF!</f>
        <v>#REF!</v>
      </c>
      <c r="AG123" s="307" t="e">
        <f>+#REF!</f>
        <v>#REF!</v>
      </c>
      <c r="AH123" s="307" t="e">
        <f>+#REF!</f>
        <v>#REF!</v>
      </c>
      <c r="AI123" s="307" t="e">
        <f>+#REF!</f>
        <v>#REF!</v>
      </c>
      <c r="AJ123" s="307" t="e">
        <f>+#REF!</f>
        <v>#REF!</v>
      </c>
      <c r="AK123" s="307" t="e">
        <f>+#REF!</f>
        <v>#REF!</v>
      </c>
      <c r="AL123" s="307" t="e">
        <f>+#REF!</f>
        <v>#REF!</v>
      </c>
      <c r="AM123" s="307" t="e">
        <f>+#REF!</f>
        <v>#REF!</v>
      </c>
      <c r="AN123" s="307"/>
      <c r="AO123" s="265"/>
      <c r="AP123" s="259" t="e">
        <f t="shared" si="14"/>
        <v>#REF!</v>
      </c>
      <c r="AQ123" s="248" t="e">
        <f>+AP123-#REF!</f>
        <v>#REF!</v>
      </c>
    </row>
    <row r="124" spans="1:43" ht="66">
      <c r="A124" s="269">
        <f t="shared" ref="A124:A187" si="20">+A123+1</f>
        <v>3</v>
      </c>
      <c r="B124" s="270" t="s">
        <v>881</v>
      </c>
      <c r="C124" s="307" t="e">
        <f t="shared" si="15"/>
        <v>#REF!</v>
      </c>
      <c r="D124" s="307" t="e">
        <f>+#REF!+#REF!</f>
        <v>#REF!</v>
      </c>
      <c r="E124" s="307" t="e">
        <f>+#REF!+#REF!</f>
        <v>#REF!</v>
      </c>
      <c r="F124" s="307" t="e">
        <f t="shared" si="18"/>
        <v>#REF!</v>
      </c>
      <c r="G124" s="307" t="e">
        <f>+#REF!+#REF!</f>
        <v>#REF!</v>
      </c>
      <c r="H124" s="307" t="e">
        <f>+#REF!</f>
        <v>#REF!</v>
      </c>
      <c r="I124" s="307" t="e">
        <f>+#REF!</f>
        <v>#REF!</v>
      </c>
      <c r="J124" s="307" t="e">
        <f>+#REF!+#REF!</f>
        <v>#REF!</v>
      </c>
      <c r="K124" s="307" t="e">
        <f>+#REF!+#REF!</f>
        <v>#REF!</v>
      </c>
      <c r="L124" s="307" t="e">
        <f>+#REF!</f>
        <v>#REF!</v>
      </c>
      <c r="M124" s="307" t="e">
        <f>+#REF!+#REF!</f>
        <v>#REF!</v>
      </c>
      <c r="N124" s="307" t="e">
        <f>+#REF!</f>
        <v>#REF!</v>
      </c>
      <c r="O124" s="307" t="e">
        <f>+#REF!</f>
        <v>#REF!</v>
      </c>
      <c r="P124" s="307" t="e">
        <f>+#REF!</f>
        <v>#REF!</v>
      </c>
      <c r="Q124" s="307" t="e">
        <f>+#REF!</f>
        <v>#REF!</v>
      </c>
      <c r="R124" s="307" t="e">
        <f>+#REF!</f>
        <v>#REF!</v>
      </c>
      <c r="S124" s="307" t="e">
        <f>+#REF!</f>
        <v>#REF!</v>
      </c>
      <c r="T124" s="307" t="e">
        <f>+#REF!</f>
        <v>#REF!</v>
      </c>
      <c r="U124" s="307" t="e">
        <f>+#REF!</f>
        <v>#REF!</v>
      </c>
      <c r="V124" s="307" t="e">
        <f>+#REF!</f>
        <v>#REF!</v>
      </c>
      <c r="W124" s="307" t="e">
        <f t="shared" si="16"/>
        <v>#REF!</v>
      </c>
      <c r="X124" s="307">
        <f>+'PL2. Tổng hợp SL cấp Remdesivir'!C8</f>
        <v>4410</v>
      </c>
      <c r="Y124" s="307" t="e">
        <f>+#REF!</f>
        <v>#REF!</v>
      </c>
      <c r="Z124" s="307" t="e">
        <f>+#REF!</f>
        <v>#REF!</v>
      </c>
      <c r="AA124" s="307" t="e">
        <f>+#REF!</f>
        <v>#REF!</v>
      </c>
      <c r="AB124" s="307" t="e">
        <f t="shared" si="19"/>
        <v>#REF!</v>
      </c>
      <c r="AC124" s="307" t="e">
        <f>+#REF!+#REF!</f>
        <v>#REF!</v>
      </c>
      <c r="AD124" s="307" t="e">
        <f>+#REF!+#REF!</f>
        <v>#REF!</v>
      </c>
      <c r="AE124" s="307" t="e">
        <f>+#REF!+#REF!</f>
        <v>#REF!</v>
      </c>
      <c r="AF124" s="307" t="e">
        <f>+#REF!</f>
        <v>#REF!</v>
      </c>
      <c r="AG124" s="307" t="e">
        <f>+#REF!</f>
        <v>#REF!</v>
      </c>
      <c r="AH124" s="307" t="e">
        <f>+#REF!</f>
        <v>#REF!</v>
      </c>
      <c r="AI124" s="307" t="e">
        <f>+#REF!</f>
        <v>#REF!</v>
      </c>
      <c r="AJ124" s="307" t="e">
        <f>+#REF!</f>
        <v>#REF!</v>
      </c>
      <c r="AK124" s="307" t="e">
        <f>+#REF!</f>
        <v>#REF!</v>
      </c>
      <c r="AL124" s="307" t="e">
        <f>+#REF!</f>
        <v>#REF!</v>
      </c>
      <c r="AM124" s="307" t="e">
        <f>+#REF!</f>
        <v>#REF!</v>
      </c>
      <c r="AN124" s="307"/>
      <c r="AO124" s="265"/>
      <c r="AP124" s="259" t="e">
        <f t="shared" si="14"/>
        <v>#REF!</v>
      </c>
      <c r="AQ124" s="248" t="e">
        <f>+AP124-#REF!</f>
        <v>#REF!</v>
      </c>
    </row>
    <row r="125" spans="1:43" ht="66">
      <c r="A125" s="269">
        <f t="shared" si="20"/>
        <v>4</v>
      </c>
      <c r="B125" s="270" t="s">
        <v>882</v>
      </c>
      <c r="C125" s="307" t="e">
        <f t="shared" si="15"/>
        <v>#REF!</v>
      </c>
      <c r="D125" s="307" t="e">
        <f>+#REF!+#REF!</f>
        <v>#REF!</v>
      </c>
      <c r="E125" s="307" t="e">
        <f>+#REF!+#REF!</f>
        <v>#REF!</v>
      </c>
      <c r="F125" s="307" t="e">
        <f t="shared" si="18"/>
        <v>#REF!</v>
      </c>
      <c r="G125" s="307" t="e">
        <f>+#REF!+#REF!</f>
        <v>#REF!</v>
      </c>
      <c r="H125" s="307" t="e">
        <f>+#REF!</f>
        <v>#REF!</v>
      </c>
      <c r="I125" s="307" t="e">
        <f>+#REF!</f>
        <v>#REF!</v>
      </c>
      <c r="J125" s="307" t="e">
        <f>+#REF!+#REF!</f>
        <v>#REF!</v>
      </c>
      <c r="K125" s="307" t="e">
        <f>+#REF!+#REF!</f>
        <v>#REF!</v>
      </c>
      <c r="L125" s="307" t="e">
        <f>+#REF!</f>
        <v>#REF!</v>
      </c>
      <c r="M125" s="307" t="e">
        <f>+#REF!+#REF!</f>
        <v>#REF!</v>
      </c>
      <c r="N125" s="307" t="e">
        <f>+#REF!</f>
        <v>#REF!</v>
      </c>
      <c r="O125" s="307" t="e">
        <f>+#REF!</f>
        <v>#REF!</v>
      </c>
      <c r="P125" s="307" t="e">
        <f>+#REF!</f>
        <v>#REF!</v>
      </c>
      <c r="Q125" s="307" t="e">
        <f>+#REF!</f>
        <v>#REF!</v>
      </c>
      <c r="R125" s="307" t="e">
        <f>+#REF!</f>
        <v>#REF!</v>
      </c>
      <c r="S125" s="307" t="e">
        <f>+#REF!</f>
        <v>#REF!</v>
      </c>
      <c r="T125" s="307" t="e">
        <f>+#REF!</f>
        <v>#REF!</v>
      </c>
      <c r="U125" s="307" t="e">
        <f>+#REF!</f>
        <v>#REF!</v>
      </c>
      <c r="V125" s="307" t="e">
        <f>+#REF!</f>
        <v>#REF!</v>
      </c>
      <c r="W125" s="307" t="e">
        <f t="shared" si="16"/>
        <v>#REF!</v>
      </c>
      <c r="X125" s="307">
        <f>+'PL2. Tổng hợp SL cấp Remdesivir'!C10</f>
        <v>1030</v>
      </c>
      <c r="Y125" s="307" t="e">
        <f>+#REF!</f>
        <v>#REF!</v>
      </c>
      <c r="Z125" s="307" t="e">
        <f>+#REF!</f>
        <v>#REF!</v>
      </c>
      <c r="AA125" s="307" t="e">
        <f>+#REF!</f>
        <v>#REF!</v>
      </c>
      <c r="AB125" s="307" t="e">
        <f t="shared" si="19"/>
        <v>#REF!</v>
      </c>
      <c r="AC125" s="307" t="e">
        <f>+#REF!+#REF!</f>
        <v>#REF!</v>
      </c>
      <c r="AD125" s="307" t="e">
        <f>+#REF!+#REF!</f>
        <v>#REF!</v>
      </c>
      <c r="AE125" s="307" t="e">
        <f>+#REF!+#REF!</f>
        <v>#REF!</v>
      </c>
      <c r="AF125" s="307" t="e">
        <f>+#REF!</f>
        <v>#REF!</v>
      </c>
      <c r="AG125" s="307" t="e">
        <f>+#REF!</f>
        <v>#REF!</v>
      </c>
      <c r="AH125" s="307" t="e">
        <f>+#REF!</f>
        <v>#REF!</v>
      </c>
      <c r="AI125" s="307" t="e">
        <f>+#REF!</f>
        <v>#REF!</v>
      </c>
      <c r="AJ125" s="307" t="e">
        <f>+#REF!</f>
        <v>#REF!</v>
      </c>
      <c r="AK125" s="307" t="e">
        <f>+#REF!</f>
        <v>#REF!</v>
      </c>
      <c r="AL125" s="307" t="e">
        <f>+#REF!</f>
        <v>#REF!</v>
      </c>
      <c r="AM125" s="307" t="e">
        <f>+#REF!</f>
        <v>#REF!</v>
      </c>
      <c r="AN125" s="307"/>
      <c r="AO125" s="265"/>
      <c r="AP125" s="259" t="e">
        <f t="shared" si="14"/>
        <v>#REF!</v>
      </c>
      <c r="AQ125" s="248" t="e">
        <f>+AP125-#REF!</f>
        <v>#REF!</v>
      </c>
    </row>
    <row r="126" spans="1:43" ht="66">
      <c r="A126" s="269">
        <f t="shared" si="20"/>
        <v>5</v>
      </c>
      <c r="B126" s="270" t="s">
        <v>883</v>
      </c>
      <c r="C126" s="307" t="e">
        <f t="shared" si="15"/>
        <v>#REF!</v>
      </c>
      <c r="D126" s="307" t="e">
        <f>+#REF!+#REF!</f>
        <v>#REF!</v>
      </c>
      <c r="E126" s="307" t="e">
        <f>+#REF!+#REF!</f>
        <v>#REF!</v>
      </c>
      <c r="F126" s="307" t="e">
        <f t="shared" si="18"/>
        <v>#REF!</v>
      </c>
      <c r="G126" s="307" t="e">
        <f>+#REF!+#REF!</f>
        <v>#REF!</v>
      </c>
      <c r="H126" s="307" t="e">
        <f>+#REF!</f>
        <v>#REF!</v>
      </c>
      <c r="I126" s="307" t="e">
        <f>+#REF!</f>
        <v>#REF!</v>
      </c>
      <c r="J126" s="307" t="e">
        <f>+#REF!+#REF!</f>
        <v>#REF!</v>
      </c>
      <c r="K126" s="307" t="e">
        <f>+#REF!+#REF!</f>
        <v>#REF!</v>
      </c>
      <c r="L126" s="307" t="e">
        <f>+#REF!</f>
        <v>#REF!</v>
      </c>
      <c r="M126" s="307" t="e">
        <f>+#REF!+#REF!</f>
        <v>#REF!</v>
      </c>
      <c r="N126" s="307" t="e">
        <f>+#REF!</f>
        <v>#REF!</v>
      </c>
      <c r="O126" s="307" t="e">
        <f>+#REF!</f>
        <v>#REF!</v>
      </c>
      <c r="P126" s="307" t="e">
        <f>+#REF!</f>
        <v>#REF!</v>
      </c>
      <c r="Q126" s="307" t="e">
        <f>+#REF!</f>
        <v>#REF!</v>
      </c>
      <c r="R126" s="307" t="e">
        <f>+#REF!</f>
        <v>#REF!</v>
      </c>
      <c r="S126" s="307" t="e">
        <f>+#REF!</f>
        <v>#REF!</v>
      </c>
      <c r="T126" s="307" t="e">
        <f>+#REF!</f>
        <v>#REF!</v>
      </c>
      <c r="U126" s="307" t="e">
        <f>+#REF!</f>
        <v>#REF!</v>
      </c>
      <c r="V126" s="307" t="e">
        <f>+#REF!</f>
        <v>#REF!</v>
      </c>
      <c r="W126" s="307" t="e">
        <f t="shared" si="16"/>
        <v>#REF!</v>
      </c>
      <c r="X126" s="307">
        <f>+'PL2. Tổng hợp SL cấp Remdesivir'!C12</f>
        <v>6954</v>
      </c>
      <c r="Y126" s="307" t="e">
        <f>+#REF!</f>
        <v>#REF!</v>
      </c>
      <c r="Z126" s="307" t="e">
        <f>+#REF!</f>
        <v>#REF!</v>
      </c>
      <c r="AA126" s="307">
        <f>+'PL1. Tổng hợp SL cấp kháng thể'!C12</f>
        <v>20</v>
      </c>
      <c r="AB126" s="307" t="e">
        <f t="shared" si="19"/>
        <v>#REF!</v>
      </c>
      <c r="AC126" s="307" t="e">
        <f>+#REF!+#REF!</f>
        <v>#REF!</v>
      </c>
      <c r="AD126" s="307" t="e">
        <f>+#REF!+#REF!</f>
        <v>#REF!</v>
      </c>
      <c r="AE126" s="307" t="e">
        <f>+#REF!+#REF!</f>
        <v>#REF!</v>
      </c>
      <c r="AF126" s="307" t="e">
        <f>+#REF!</f>
        <v>#REF!</v>
      </c>
      <c r="AG126" s="307" t="e">
        <f>+#REF!</f>
        <v>#REF!</v>
      </c>
      <c r="AH126" s="307" t="e">
        <f>+#REF!</f>
        <v>#REF!</v>
      </c>
      <c r="AI126" s="307" t="e">
        <f>+#REF!</f>
        <v>#REF!</v>
      </c>
      <c r="AJ126" s="307" t="e">
        <f>+#REF!</f>
        <v>#REF!</v>
      </c>
      <c r="AK126" s="307" t="e">
        <f>+#REF!</f>
        <v>#REF!</v>
      </c>
      <c r="AL126" s="307" t="e">
        <f>+#REF!</f>
        <v>#REF!</v>
      </c>
      <c r="AM126" s="307" t="e">
        <f>+#REF!</f>
        <v>#REF!</v>
      </c>
      <c r="AN126" s="307"/>
      <c r="AO126" s="265"/>
      <c r="AP126" s="259" t="e">
        <f t="shared" si="14"/>
        <v>#REF!</v>
      </c>
      <c r="AQ126" s="248" t="e">
        <f>+AP126-#REF!</f>
        <v>#REF!</v>
      </c>
    </row>
    <row r="127" spans="1:43" ht="71.25" customHeight="1">
      <c r="A127" s="269">
        <f t="shared" si="20"/>
        <v>6</v>
      </c>
      <c r="B127" s="271" t="s">
        <v>884</v>
      </c>
      <c r="C127" s="307" t="e">
        <f t="shared" si="15"/>
        <v>#REF!</v>
      </c>
      <c r="D127" s="307" t="e">
        <f>+#REF!+#REF!</f>
        <v>#REF!</v>
      </c>
      <c r="E127" s="307" t="e">
        <f>+#REF!+#REF!</f>
        <v>#REF!</v>
      </c>
      <c r="F127" s="307" t="e">
        <f t="shared" si="18"/>
        <v>#REF!</v>
      </c>
      <c r="G127" s="307" t="e">
        <f>+#REF!+#REF!</f>
        <v>#REF!</v>
      </c>
      <c r="H127" s="307" t="e">
        <f>+#REF!</f>
        <v>#REF!</v>
      </c>
      <c r="I127" s="307" t="e">
        <f>+#REF!</f>
        <v>#REF!</v>
      </c>
      <c r="J127" s="307" t="e">
        <f>+#REF!+#REF!</f>
        <v>#REF!</v>
      </c>
      <c r="K127" s="307" t="e">
        <f>+#REF!+#REF!</f>
        <v>#REF!</v>
      </c>
      <c r="L127" s="307" t="e">
        <f>+#REF!</f>
        <v>#REF!</v>
      </c>
      <c r="M127" s="307" t="e">
        <f>+#REF!+#REF!</f>
        <v>#REF!</v>
      </c>
      <c r="N127" s="307" t="e">
        <f>+#REF!</f>
        <v>#REF!</v>
      </c>
      <c r="O127" s="307" t="e">
        <f>+#REF!</f>
        <v>#REF!</v>
      </c>
      <c r="P127" s="307" t="e">
        <f>+#REF!</f>
        <v>#REF!</v>
      </c>
      <c r="Q127" s="307" t="e">
        <f>+#REF!</f>
        <v>#REF!</v>
      </c>
      <c r="R127" s="307" t="e">
        <f>+#REF!</f>
        <v>#REF!</v>
      </c>
      <c r="S127" s="307" t="e">
        <f>+#REF!</f>
        <v>#REF!</v>
      </c>
      <c r="T127" s="307" t="e">
        <f>+#REF!</f>
        <v>#REF!</v>
      </c>
      <c r="U127" s="307" t="e">
        <f>+#REF!</f>
        <v>#REF!</v>
      </c>
      <c r="V127" s="307" t="e">
        <f>+#REF!</f>
        <v>#REF!</v>
      </c>
      <c r="W127" s="307" t="e">
        <f t="shared" si="16"/>
        <v>#REF!</v>
      </c>
      <c r="X127" s="307">
        <f>+'PL2. Tổng hợp SL cấp Remdesivir'!C16</f>
        <v>3532</v>
      </c>
      <c r="Y127" s="307" t="e">
        <f>+#REF!</f>
        <v>#REF!</v>
      </c>
      <c r="Z127" s="307" t="e">
        <f>+#REF!</f>
        <v>#REF!</v>
      </c>
      <c r="AA127" s="307" t="e">
        <f>+#REF!</f>
        <v>#REF!</v>
      </c>
      <c r="AB127" s="307" t="e">
        <f t="shared" si="19"/>
        <v>#REF!</v>
      </c>
      <c r="AC127" s="307" t="e">
        <f>+#REF!+#REF!</f>
        <v>#REF!</v>
      </c>
      <c r="AD127" s="307" t="e">
        <f>+#REF!+#REF!</f>
        <v>#REF!</v>
      </c>
      <c r="AE127" s="307" t="e">
        <f>+#REF!+#REF!</f>
        <v>#REF!</v>
      </c>
      <c r="AF127" s="307" t="e">
        <f>+#REF!</f>
        <v>#REF!</v>
      </c>
      <c r="AG127" s="307" t="e">
        <f>+#REF!</f>
        <v>#REF!</v>
      </c>
      <c r="AH127" s="307" t="e">
        <f>+#REF!</f>
        <v>#REF!</v>
      </c>
      <c r="AI127" s="307" t="e">
        <f>+#REF!</f>
        <v>#REF!</v>
      </c>
      <c r="AJ127" s="307" t="e">
        <f>+#REF!</f>
        <v>#REF!</v>
      </c>
      <c r="AK127" s="307" t="e">
        <f>+#REF!</f>
        <v>#REF!</v>
      </c>
      <c r="AL127" s="307" t="e">
        <f>+#REF!</f>
        <v>#REF!</v>
      </c>
      <c r="AM127" s="307" t="e">
        <f>+#REF!</f>
        <v>#REF!</v>
      </c>
      <c r="AN127" s="307"/>
      <c r="AO127" s="265"/>
      <c r="AP127" s="259" t="e">
        <f t="shared" si="14"/>
        <v>#REF!</v>
      </c>
      <c r="AQ127" s="248" t="e">
        <f>+AP127-#REF!</f>
        <v>#REF!</v>
      </c>
    </row>
    <row r="128" spans="1:43" ht="75.75" customHeight="1">
      <c r="A128" s="269">
        <f t="shared" si="20"/>
        <v>7</v>
      </c>
      <c r="B128" s="270" t="s">
        <v>885</v>
      </c>
      <c r="C128" s="307" t="e">
        <f t="shared" si="15"/>
        <v>#REF!</v>
      </c>
      <c r="D128" s="307" t="e">
        <f>+#REF!+#REF!</f>
        <v>#REF!</v>
      </c>
      <c r="E128" s="307" t="e">
        <f>+#REF!+#REF!</f>
        <v>#REF!</v>
      </c>
      <c r="F128" s="307" t="e">
        <f t="shared" si="18"/>
        <v>#REF!</v>
      </c>
      <c r="G128" s="307" t="e">
        <f>+#REF!+#REF!</f>
        <v>#REF!</v>
      </c>
      <c r="H128" s="307" t="e">
        <f>+#REF!</f>
        <v>#REF!</v>
      </c>
      <c r="I128" s="307" t="e">
        <f>+#REF!</f>
        <v>#REF!</v>
      </c>
      <c r="J128" s="307" t="e">
        <f>+#REF!+#REF!</f>
        <v>#REF!</v>
      </c>
      <c r="K128" s="307" t="e">
        <f>+#REF!+#REF!</f>
        <v>#REF!</v>
      </c>
      <c r="L128" s="307" t="e">
        <f>+#REF!</f>
        <v>#REF!</v>
      </c>
      <c r="M128" s="307" t="e">
        <f>+#REF!+#REF!</f>
        <v>#REF!</v>
      </c>
      <c r="N128" s="307" t="e">
        <f>+#REF!</f>
        <v>#REF!</v>
      </c>
      <c r="O128" s="307" t="e">
        <f>+#REF!</f>
        <v>#REF!</v>
      </c>
      <c r="P128" s="307" t="e">
        <f>+#REF!</f>
        <v>#REF!</v>
      </c>
      <c r="Q128" s="307" t="e">
        <f>+#REF!</f>
        <v>#REF!</v>
      </c>
      <c r="R128" s="307" t="e">
        <f>+#REF!</f>
        <v>#REF!</v>
      </c>
      <c r="S128" s="307" t="e">
        <f>+#REF!</f>
        <v>#REF!</v>
      </c>
      <c r="T128" s="307" t="e">
        <f>+#REF!</f>
        <v>#REF!</v>
      </c>
      <c r="U128" s="307" t="e">
        <f>+#REF!</f>
        <v>#REF!</v>
      </c>
      <c r="V128" s="307" t="e">
        <f>+#REF!</f>
        <v>#REF!</v>
      </c>
      <c r="W128" s="307" t="e">
        <f t="shared" si="16"/>
        <v>#REF!</v>
      </c>
      <c r="X128" s="307">
        <f>+'PL2. Tổng hợp SL cấp Remdesivir'!C15</f>
        <v>3052</v>
      </c>
      <c r="Y128" s="307" t="e">
        <f>+#REF!</f>
        <v>#REF!</v>
      </c>
      <c r="Z128" s="307" t="e">
        <f>+#REF!</f>
        <v>#REF!</v>
      </c>
      <c r="AA128" s="307" t="e">
        <f>+#REF!</f>
        <v>#REF!</v>
      </c>
      <c r="AB128" s="307" t="e">
        <f t="shared" si="19"/>
        <v>#REF!</v>
      </c>
      <c r="AC128" s="307" t="e">
        <f>+#REF!+#REF!</f>
        <v>#REF!</v>
      </c>
      <c r="AD128" s="307" t="e">
        <f>+#REF!+#REF!</f>
        <v>#REF!</v>
      </c>
      <c r="AE128" s="307" t="e">
        <f>+#REF!+#REF!</f>
        <v>#REF!</v>
      </c>
      <c r="AF128" s="307" t="e">
        <f>+#REF!</f>
        <v>#REF!</v>
      </c>
      <c r="AG128" s="307" t="e">
        <f>+#REF!</f>
        <v>#REF!</v>
      </c>
      <c r="AH128" s="307" t="e">
        <f>+#REF!</f>
        <v>#REF!</v>
      </c>
      <c r="AI128" s="307" t="e">
        <f>+#REF!</f>
        <v>#REF!</v>
      </c>
      <c r="AJ128" s="307" t="e">
        <f>+#REF!</f>
        <v>#REF!</v>
      </c>
      <c r="AK128" s="307" t="e">
        <f>+#REF!</f>
        <v>#REF!</v>
      </c>
      <c r="AL128" s="307" t="e">
        <f>+#REF!</f>
        <v>#REF!</v>
      </c>
      <c r="AM128" s="307" t="e">
        <f>+#REF!</f>
        <v>#REF!</v>
      </c>
      <c r="AN128" s="307"/>
      <c r="AO128" s="265"/>
      <c r="AP128" s="259" t="e">
        <f t="shared" si="14"/>
        <v>#REF!</v>
      </c>
      <c r="AQ128" s="248" t="e">
        <f>+AP128-#REF!</f>
        <v>#REF!</v>
      </c>
    </row>
    <row r="129" spans="1:43" ht="55.5" customHeight="1">
      <c r="A129" s="269">
        <f t="shared" si="20"/>
        <v>8</v>
      </c>
      <c r="B129" s="271" t="s">
        <v>886</v>
      </c>
      <c r="C129" s="307" t="e">
        <f t="shared" si="15"/>
        <v>#REF!</v>
      </c>
      <c r="D129" s="307" t="e">
        <f>+#REF!+#REF!</f>
        <v>#REF!</v>
      </c>
      <c r="E129" s="307" t="e">
        <f>+#REF!+#REF!</f>
        <v>#REF!</v>
      </c>
      <c r="F129" s="307" t="e">
        <f t="shared" si="18"/>
        <v>#REF!</v>
      </c>
      <c r="G129" s="307" t="e">
        <f>+#REF!+#REF!</f>
        <v>#REF!</v>
      </c>
      <c r="H129" s="307" t="e">
        <f>+#REF!</f>
        <v>#REF!</v>
      </c>
      <c r="I129" s="307" t="e">
        <f>+#REF!</f>
        <v>#REF!</v>
      </c>
      <c r="J129" s="307" t="e">
        <f>+#REF!+#REF!</f>
        <v>#REF!</v>
      </c>
      <c r="K129" s="307" t="e">
        <f>+#REF!+#REF!</f>
        <v>#REF!</v>
      </c>
      <c r="L129" s="307" t="e">
        <f>+#REF!</f>
        <v>#REF!</v>
      </c>
      <c r="M129" s="307" t="e">
        <f>+#REF!+#REF!</f>
        <v>#REF!</v>
      </c>
      <c r="N129" s="307" t="e">
        <f>+#REF!</f>
        <v>#REF!</v>
      </c>
      <c r="O129" s="307" t="e">
        <f>+#REF!</f>
        <v>#REF!</v>
      </c>
      <c r="P129" s="307" t="e">
        <f>+#REF!</f>
        <v>#REF!</v>
      </c>
      <c r="Q129" s="307" t="e">
        <f>+#REF!</f>
        <v>#REF!</v>
      </c>
      <c r="R129" s="307" t="e">
        <f>+#REF!</f>
        <v>#REF!</v>
      </c>
      <c r="S129" s="307" t="e">
        <f>+#REF!</f>
        <v>#REF!</v>
      </c>
      <c r="T129" s="307" t="e">
        <f>+#REF!</f>
        <v>#REF!</v>
      </c>
      <c r="U129" s="307" t="e">
        <f>+#REF!</f>
        <v>#REF!</v>
      </c>
      <c r="V129" s="307" t="e">
        <f>+#REF!</f>
        <v>#REF!</v>
      </c>
      <c r="W129" s="307" t="e">
        <f t="shared" si="16"/>
        <v>#REF!</v>
      </c>
      <c r="X129" s="307">
        <f>+'PL2. Tổng hợp SL cấp Remdesivir'!C18</f>
        <v>648</v>
      </c>
      <c r="Y129" s="307" t="e">
        <f>+#REF!</f>
        <v>#REF!</v>
      </c>
      <c r="Z129" s="307" t="e">
        <f>+#REF!</f>
        <v>#REF!</v>
      </c>
      <c r="AA129" s="307" t="e">
        <f>+#REF!</f>
        <v>#REF!</v>
      </c>
      <c r="AB129" s="307" t="e">
        <f t="shared" si="19"/>
        <v>#REF!</v>
      </c>
      <c r="AC129" s="307" t="e">
        <f>+#REF!+#REF!</f>
        <v>#REF!</v>
      </c>
      <c r="AD129" s="307" t="e">
        <f>+#REF!+#REF!</f>
        <v>#REF!</v>
      </c>
      <c r="AE129" s="307" t="e">
        <f>+#REF!+#REF!</f>
        <v>#REF!</v>
      </c>
      <c r="AF129" s="307" t="e">
        <f>+#REF!</f>
        <v>#REF!</v>
      </c>
      <c r="AG129" s="307" t="e">
        <f>+#REF!</f>
        <v>#REF!</v>
      </c>
      <c r="AH129" s="307" t="e">
        <f>+#REF!</f>
        <v>#REF!</v>
      </c>
      <c r="AI129" s="307" t="e">
        <f>+#REF!</f>
        <v>#REF!</v>
      </c>
      <c r="AJ129" s="307" t="e">
        <f>+#REF!</f>
        <v>#REF!</v>
      </c>
      <c r="AK129" s="307" t="e">
        <f>+#REF!</f>
        <v>#REF!</v>
      </c>
      <c r="AL129" s="307" t="e">
        <f>+#REF!</f>
        <v>#REF!</v>
      </c>
      <c r="AM129" s="307" t="e">
        <f>+#REF!</f>
        <v>#REF!</v>
      </c>
      <c r="AN129" s="307"/>
      <c r="AO129" s="265"/>
      <c r="AP129" s="259" t="e">
        <f t="shared" si="14"/>
        <v>#REF!</v>
      </c>
      <c r="AQ129" s="248" t="e">
        <f>+AP129-#REF!</f>
        <v>#REF!</v>
      </c>
    </row>
    <row r="130" spans="1:43" ht="72" customHeight="1">
      <c r="A130" s="269">
        <f t="shared" si="20"/>
        <v>9</v>
      </c>
      <c r="B130" s="271" t="s">
        <v>887</v>
      </c>
      <c r="C130" s="307" t="e">
        <f t="shared" si="15"/>
        <v>#REF!</v>
      </c>
      <c r="D130" s="307" t="e">
        <f>+#REF!+#REF!</f>
        <v>#REF!</v>
      </c>
      <c r="E130" s="307" t="e">
        <f>+#REF!+#REF!</f>
        <v>#REF!</v>
      </c>
      <c r="F130" s="307" t="e">
        <f t="shared" si="18"/>
        <v>#REF!</v>
      </c>
      <c r="G130" s="307" t="e">
        <f>+#REF!+#REF!</f>
        <v>#REF!</v>
      </c>
      <c r="H130" s="307" t="e">
        <f>+#REF!</f>
        <v>#REF!</v>
      </c>
      <c r="I130" s="307" t="e">
        <f>+#REF!</f>
        <v>#REF!</v>
      </c>
      <c r="J130" s="307" t="e">
        <f>+#REF!+#REF!</f>
        <v>#REF!</v>
      </c>
      <c r="K130" s="307" t="e">
        <f>+#REF!+#REF!</f>
        <v>#REF!</v>
      </c>
      <c r="L130" s="307" t="e">
        <f>+#REF!</f>
        <v>#REF!</v>
      </c>
      <c r="M130" s="307" t="e">
        <f>+#REF!+#REF!</f>
        <v>#REF!</v>
      </c>
      <c r="N130" s="307" t="e">
        <f>+#REF!</f>
        <v>#REF!</v>
      </c>
      <c r="O130" s="307" t="e">
        <f>+#REF!</f>
        <v>#REF!</v>
      </c>
      <c r="P130" s="307" t="e">
        <f>+#REF!</f>
        <v>#REF!</v>
      </c>
      <c r="Q130" s="307" t="e">
        <f>+#REF!</f>
        <v>#REF!</v>
      </c>
      <c r="R130" s="307" t="e">
        <f>+#REF!</f>
        <v>#REF!</v>
      </c>
      <c r="S130" s="307" t="e">
        <f>+#REF!</f>
        <v>#REF!</v>
      </c>
      <c r="T130" s="307" t="e">
        <f>+#REF!</f>
        <v>#REF!</v>
      </c>
      <c r="U130" s="307" t="e">
        <f>+#REF!</f>
        <v>#REF!</v>
      </c>
      <c r="V130" s="307" t="e">
        <f>+#REF!</f>
        <v>#REF!</v>
      </c>
      <c r="W130" s="307" t="e">
        <f t="shared" si="16"/>
        <v>#REF!</v>
      </c>
      <c r="X130" s="307">
        <f>+'PL2. Tổng hợp SL cấp Remdesivir'!C17</f>
        <v>4132</v>
      </c>
      <c r="Y130" s="307" t="e">
        <f>+#REF!</f>
        <v>#REF!</v>
      </c>
      <c r="Z130" s="307" t="e">
        <f>+#REF!</f>
        <v>#REF!</v>
      </c>
      <c r="AA130" s="307" t="e">
        <f>+#REF!</f>
        <v>#REF!</v>
      </c>
      <c r="AB130" s="307" t="e">
        <f t="shared" si="19"/>
        <v>#REF!</v>
      </c>
      <c r="AC130" s="307" t="e">
        <f>+#REF!+#REF!</f>
        <v>#REF!</v>
      </c>
      <c r="AD130" s="307" t="e">
        <f>+#REF!+#REF!</f>
        <v>#REF!</v>
      </c>
      <c r="AE130" s="307" t="e">
        <f>+#REF!+#REF!</f>
        <v>#REF!</v>
      </c>
      <c r="AF130" s="307" t="e">
        <f>+#REF!</f>
        <v>#REF!</v>
      </c>
      <c r="AG130" s="307" t="e">
        <f>+#REF!</f>
        <v>#REF!</v>
      </c>
      <c r="AH130" s="307" t="e">
        <f>+#REF!</f>
        <v>#REF!</v>
      </c>
      <c r="AI130" s="307" t="e">
        <f>+#REF!</f>
        <v>#REF!</v>
      </c>
      <c r="AJ130" s="307" t="e">
        <f>+#REF!</f>
        <v>#REF!</v>
      </c>
      <c r="AK130" s="307" t="e">
        <f>+#REF!</f>
        <v>#REF!</v>
      </c>
      <c r="AL130" s="307" t="e">
        <f>+#REF!</f>
        <v>#REF!</v>
      </c>
      <c r="AM130" s="307" t="e">
        <f>+#REF!</f>
        <v>#REF!</v>
      </c>
      <c r="AN130" s="307"/>
      <c r="AO130" s="265"/>
      <c r="AP130" s="259" t="e">
        <f t="shared" si="14"/>
        <v>#REF!</v>
      </c>
      <c r="AQ130" s="248" t="e">
        <f>+AP130-#REF!</f>
        <v>#REF!</v>
      </c>
    </row>
    <row r="131" spans="1:43" ht="91.5" customHeight="1">
      <c r="A131" s="269">
        <f t="shared" si="20"/>
        <v>10</v>
      </c>
      <c r="B131" s="270" t="s">
        <v>888</v>
      </c>
      <c r="C131" s="307" t="e">
        <f t="shared" si="15"/>
        <v>#REF!</v>
      </c>
      <c r="D131" s="307" t="e">
        <f>+#REF!+#REF!</f>
        <v>#REF!</v>
      </c>
      <c r="E131" s="307" t="e">
        <f>+#REF!+#REF!</f>
        <v>#REF!</v>
      </c>
      <c r="F131" s="307" t="e">
        <f t="shared" si="18"/>
        <v>#REF!</v>
      </c>
      <c r="G131" s="307" t="e">
        <f>+#REF!+#REF!</f>
        <v>#REF!</v>
      </c>
      <c r="H131" s="307" t="e">
        <f>+#REF!</f>
        <v>#REF!</v>
      </c>
      <c r="I131" s="307" t="e">
        <f>+#REF!</f>
        <v>#REF!</v>
      </c>
      <c r="J131" s="307" t="e">
        <f>+#REF!+#REF!</f>
        <v>#REF!</v>
      </c>
      <c r="K131" s="307" t="e">
        <f>+#REF!+#REF!</f>
        <v>#REF!</v>
      </c>
      <c r="L131" s="307" t="e">
        <f>+#REF!</f>
        <v>#REF!</v>
      </c>
      <c r="M131" s="307" t="e">
        <f>+#REF!+#REF!</f>
        <v>#REF!</v>
      </c>
      <c r="N131" s="307" t="e">
        <f>+#REF!</f>
        <v>#REF!</v>
      </c>
      <c r="O131" s="307" t="e">
        <f>+#REF!</f>
        <v>#REF!</v>
      </c>
      <c r="P131" s="307" t="e">
        <f>+#REF!</f>
        <v>#REF!</v>
      </c>
      <c r="Q131" s="307" t="e">
        <f>+#REF!</f>
        <v>#REF!</v>
      </c>
      <c r="R131" s="307" t="e">
        <f>+#REF!</f>
        <v>#REF!</v>
      </c>
      <c r="S131" s="307" t="e">
        <f>+#REF!</f>
        <v>#REF!</v>
      </c>
      <c r="T131" s="307" t="e">
        <f>+#REF!</f>
        <v>#REF!</v>
      </c>
      <c r="U131" s="307" t="e">
        <f>+#REF!</f>
        <v>#REF!</v>
      </c>
      <c r="V131" s="307" t="e">
        <f>+#REF!</f>
        <v>#REF!</v>
      </c>
      <c r="W131" s="307" t="e">
        <f t="shared" si="16"/>
        <v>#REF!</v>
      </c>
      <c r="X131" s="307">
        <f>+'PL2. Tổng hợp SL cấp Remdesivir'!C13</f>
        <v>741</v>
      </c>
      <c r="Y131" s="307" t="e">
        <f>+#REF!</f>
        <v>#REF!</v>
      </c>
      <c r="Z131" s="307" t="e">
        <f>+#REF!</f>
        <v>#REF!</v>
      </c>
      <c r="AA131" s="307" t="e">
        <f>+#REF!</f>
        <v>#REF!</v>
      </c>
      <c r="AB131" s="307" t="e">
        <f t="shared" si="19"/>
        <v>#REF!</v>
      </c>
      <c r="AC131" s="307" t="e">
        <f>+#REF!+#REF!</f>
        <v>#REF!</v>
      </c>
      <c r="AD131" s="307" t="e">
        <f>+#REF!+#REF!</f>
        <v>#REF!</v>
      </c>
      <c r="AE131" s="307" t="e">
        <f>+#REF!+#REF!</f>
        <v>#REF!</v>
      </c>
      <c r="AF131" s="307" t="e">
        <f>+#REF!</f>
        <v>#REF!</v>
      </c>
      <c r="AG131" s="307" t="e">
        <f>+#REF!</f>
        <v>#REF!</v>
      </c>
      <c r="AH131" s="307" t="e">
        <f>+#REF!</f>
        <v>#REF!</v>
      </c>
      <c r="AI131" s="307" t="e">
        <f>+#REF!</f>
        <v>#REF!</v>
      </c>
      <c r="AJ131" s="307" t="e">
        <f>+#REF!</f>
        <v>#REF!</v>
      </c>
      <c r="AK131" s="307" t="e">
        <f>+#REF!</f>
        <v>#REF!</v>
      </c>
      <c r="AL131" s="307" t="e">
        <f>+#REF!</f>
        <v>#REF!</v>
      </c>
      <c r="AM131" s="307" t="e">
        <f>+#REF!</f>
        <v>#REF!</v>
      </c>
      <c r="AN131" s="307"/>
      <c r="AO131" s="265"/>
      <c r="AP131" s="259" t="e">
        <f t="shared" si="14"/>
        <v>#REF!</v>
      </c>
      <c r="AQ131" s="248" t="e">
        <f>+AP131-#REF!</f>
        <v>#REF!</v>
      </c>
    </row>
    <row r="132" spans="1:43" s="266" customFormat="1" ht="30.75" customHeight="1">
      <c r="A132" s="269">
        <f t="shared" si="20"/>
        <v>11</v>
      </c>
      <c r="B132" s="264" t="s">
        <v>889</v>
      </c>
      <c r="C132" s="307" t="e">
        <f t="shared" si="15"/>
        <v>#REF!</v>
      </c>
      <c r="D132" s="307" t="e">
        <f>+#REF!+#REF!</f>
        <v>#REF!</v>
      </c>
      <c r="E132" s="307" t="e">
        <f>+#REF!+#REF!</f>
        <v>#REF!</v>
      </c>
      <c r="F132" s="307" t="e">
        <f t="shared" si="18"/>
        <v>#REF!</v>
      </c>
      <c r="G132" s="307" t="e">
        <f>+#REF!+#REF!</f>
        <v>#REF!</v>
      </c>
      <c r="H132" s="307" t="e">
        <f>+#REF!</f>
        <v>#REF!</v>
      </c>
      <c r="I132" s="307" t="e">
        <f>+#REF!</f>
        <v>#REF!</v>
      </c>
      <c r="J132" s="307" t="e">
        <f>+#REF!+#REF!</f>
        <v>#REF!</v>
      </c>
      <c r="K132" s="307" t="e">
        <f>+#REF!+#REF!</f>
        <v>#REF!</v>
      </c>
      <c r="L132" s="307" t="e">
        <f>+#REF!</f>
        <v>#REF!</v>
      </c>
      <c r="M132" s="307" t="e">
        <f>+#REF!+#REF!</f>
        <v>#REF!</v>
      </c>
      <c r="N132" s="307" t="e">
        <f>+#REF!</f>
        <v>#REF!</v>
      </c>
      <c r="O132" s="307" t="e">
        <f>+#REF!</f>
        <v>#REF!</v>
      </c>
      <c r="P132" s="307" t="e">
        <f>+#REF!</f>
        <v>#REF!</v>
      </c>
      <c r="Q132" s="307" t="e">
        <f>+#REF!</f>
        <v>#REF!</v>
      </c>
      <c r="R132" s="307" t="e">
        <f>+#REF!</f>
        <v>#REF!</v>
      </c>
      <c r="S132" s="307" t="e">
        <f>+#REF!</f>
        <v>#REF!</v>
      </c>
      <c r="T132" s="307" t="e">
        <f>+#REF!</f>
        <v>#REF!</v>
      </c>
      <c r="U132" s="307" t="e">
        <f>+#REF!</f>
        <v>#REF!</v>
      </c>
      <c r="V132" s="307" t="e">
        <f>+#REF!</f>
        <v>#REF!</v>
      </c>
      <c r="W132" s="307" t="e">
        <f t="shared" si="16"/>
        <v>#REF!</v>
      </c>
      <c r="X132" s="307">
        <f>+'PL2. Tổng hợp SL cấp Remdesivir'!C19</f>
        <v>33188</v>
      </c>
      <c r="Y132" s="307" t="e">
        <f>+#REF!</f>
        <v>#REF!</v>
      </c>
      <c r="Z132" s="307" t="e">
        <f>+#REF!</f>
        <v>#REF!</v>
      </c>
      <c r="AA132" s="307" t="e">
        <f>+#REF!</f>
        <v>#REF!</v>
      </c>
      <c r="AB132" s="307" t="e">
        <f t="shared" si="19"/>
        <v>#REF!</v>
      </c>
      <c r="AC132" s="307" t="e">
        <f>+#REF!+#REF!</f>
        <v>#REF!</v>
      </c>
      <c r="AD132" s="307" t="e">
        <f>+#REF!+#REF!</f>
        <v>#REF!</v>
      </c>
      <c r="AE132" s="307" t="e">
        <f>+#REF!+#REF!</f>
        <v>#REF!</v>
      </c>
      <c r="AF132" s="307" t="e">
        <f>+#REF!</f>
        <v>#REF!</v>
      </c>
      <c r="AG132" s="307" t="e">
        <f>+#REF!</f>
        <v>#REF!</v>
      </c>
      <c r="AH132" s="307" t="e">
        <f>+#REF!</f>
        <v>#REF!</v>
      </c>
      <c r="AI132" s="307" t="e">
        <f>+#REF!</f>
        <v>#REF!</v>
      </c>
      <c r="AJ132" s="307" t="e">
        <f>+#REF!</f>
        <v>#REF!</v>
      </c>
      <c r="AK132" s="307" t="e">
        <f>+#REF!</f>
        <v>#REF!</v>
      </c>
      <c r="AL132" s="307" t="e">
        <f>+#REF!</f>
        <v>#REF!</v>
      </c>
      <c r="AM132" s="307" t="e">
        <f>+#REF!</f>
        <v>#REF!</v>
      </c>
      <c r="AN132" s="307"/>
      <c r="AO132" s="265"/>
      <c r="AP132" s="259" t="e">
        <f t="shared" si="14"/>
        <v>#REF!</v>
      </c>
      <c r="AQ132" s="248" t="e">
        <f>+AP132-#REF!</f>
        <v>#REF!</v>
      </c>
    </row>
    <row r="133" spans="1:43" s="266" customFormat="1" ht="30.75" customHeight="1">
      <c r="A133" s="269">
        <f t="shared" si="20"/>
        <v>12</v>
      </c>
      <c r="B133" s="272" t="s">
        <v>451</v>
      </c>
      <c r="C133" s="307" t="e">
        <f t="shared" si="15"/>
        <v>#REF!</v>
      </c>
      <c r="D133" s="307" t="e">
        <f>+#REF!+#REF!</f>
        <v>#REF!</v>
      </c>
      <c r="E133" s="307" t="e">
        <f>+#REF!+#REF!</f>
        <v>#REF!</v>
      </c>
      <c r="F133" s="307" t="e">
        <f t="shared" si="18"/>
        <v>#REF!</v>
      </c>
      <c r="G133" s="307" t="e">
        <f>+#REF!+#REF!</f>
        <v>#REF!</v>
      </c>
      <c r="H133" s="307" t="e">
        <f>+#REF!</f>
        <v>#REF!</v>
      </c>
      <c r="I133" s="307" t="e">
        <f>+#REF!</f>
        <v>#REF!</v>
      </c>
      <c r="J133" s="307" t="e">
        <f>+#REF!+#REF!</f>
        <v>#REF!</v>
      </c>
      <c r="K133" s="307" t="e">
        <f>+#REF!+#REF!</f>
        <v>#REF!</v>
      </c>
      <c r="L133" s="307" t="e">
        <f>+#REF!</f>
        <v>#REF!</v>
      </c>
      <c r="M133" s="307" t="e">
        <f>+#REF!+#REF!</f>
        <v>#REF!</v>
      </c>
      <c r="N133" s="307" t="e">
        <f>+#REF!</f>
        <v>#REF!</v>
      </c>
      <c r="O133" s="307" t="e">
        <f>+#REF!</f>
        <v>#REF!</v>
      </c>
      <c r="P133" s="307" t="e">
        <f>+#REF!</f>
        <v>#REF!</v>
      </c>
      <c r="Q133" s="307" t="e">
        <f>+#REF!</f>
        <v>#REF!</v>
      </c>
      <c r="R133" s="307" t="e">
        <f>+#REF!</f>
        <v>#REF!</v>
      </c>
      <c r="S133" s="307" t="e">
        <f>+#REF!</f>
        <v>#REF!</v>
      </c>
      <c r="T133" s="307" t="e">
        <f>+#REF!</f>
        <v>#REF!</v>
      </c>
      <c r="U133" s="307" t="e">
        <f>+#REF!</f>
        <v>#REF!</v>
      </c>
      <c r="V133" s="307" t="e">
        <f>+#REF!</f>
        <v>#REF!</v>
      </c>
      <c r="W133" s="307" t="e">
        <f t="shared" si="16"/>
        <v>#REF!</v>
      </c>
      <c r="X133" s="307">
        <f>+'PL2. Tổng hợp SL cấp Remdesivir'!C27</f>
        <v>1200</v>
      </c>
      <c r="Y133" s="307" t="e">
        <f>+#REF!</f>
        <v>#REF!</v>
      </c>
      <c r="Z133" s="307" t="e">
        <f>+#REF!</f>
        <v>#REF!</v>
      </c>
      <c r="AA133" s="307" t="e">
        <f>+#REF!</f>
        <v>#REF!</v>
      </c>
      <c r="AB133" s="307" t="e">
        <f t="shared" si="19"/>
        <v>#REF!</v>
      </c>
      <c r="AC133" s="307" t="e">
        <f>+#REF!+#REF!</f>
        <v>#REF!</v>
      </c>
      <c r="AD133" s="307" t="e">
        <f>+#REF!+#REF!</f>
        <v>#REF!</v>
      </c>
      <c r="AE133" s="307" t="e">
        <f>+#REF!+#REF!</f>
        <v>#REF!</v>
      </c>
      <c r="AF133" s="307" t="e">
        <f>+#REF!</f>
        <v>#REF!</v>
      </c>
      <c r="AG133" s="307" t="e">
        <f>+#REF!</f>
        <v>#REF!</v>
      </c>
      <c r="AH133" s="307" t="e">
        <f>+#REF!</f>
        <v>#REF!</v>
      </c>
      <c r="AI133" s="307" t="e">
        <f>+#REF!</f>
        <v>#REF!</v>
      </c>
      <c r="AJ133" s="307" t="e">
        <f>+#REF!</f>
        <v>#REF!</v>
      </c>
      <c r="AK133" s="307" t="e">
        <f>+#REF!</f>
        <v>#REF!</v>
      </c>
      <c r="AL133" s="307" t="e">
        <f>+#REF!</f>
        <v>#REF!</v>
      </c>
      <c r="AM133" s="307" t="e">
        <f>+#REF!</f>
        <v>#REF!</v>
      </c>
      <c r="AN133" s="307"/>
      <c r="AO133" s="265"/>
      <c r="AP133" s="259" t="e">
        <f t="shared" si="14"/>
        <v>#REF!</v>
      </c>
      <c r="AQ133" s="248" t="e">
        <f>+AP133-#REF!</f>
        <v>#REF!</v>
      </c>
    </row>
    <row r="134" spans="1:43" s="266" customFormat="1" ht="30.75" customHeight="1">
      <c r="A134" s="269">
        <f t="shared" si="20"/>
        <v>13</v>
      </c>
      <c r="B134" s="264" t="s">
        <v>459</v>
      </c>
      <c r="C134" s="307" t="e">
        <f t="shared" si="15"/>
        <v>#REF!</v>
      </c>
      <c r="D134" s="307" t="e">
        <f>+#REF!+#REF!</f>
        <v>#REF!</v>
      </c>
      <c r="E134" s="307" t="e">
        <f>+#REF!+#REF!</f>
        <v>#REF!</v>
      </c>
      <c r="F134" s="307" t="e">
        <f t="shared" si="18"/>
        <v>#REF!</v>
      </c>
      <c r="G134" s="307" t="e">
        <f>+#REF!+#REF!</f>
        <v>#REF!</v>
      </c>
      <c r="H134" s="307" t="e">
        <f>+#REF!</f>
        <v>#REF!</v>
      </c>
      <c r="I134" s="307" t="e">
        <f>+#REF!</f>
        <v>#REF!</v>
      </c>
      <c r="J134" s="307" t="e">
        <f>+#REF!+#REF!</f>
        <v>#REF!</v>
      </c>
      <c r="K134" s="307" t="e">
        <f>+#REF!+#REF!</f>
        <v>#REF!</v>
      </c>
      <c r="L134" s="307" t="e">
        <f>+#REF!</f>
        <v>#REF!</v>
      </c>
      <c r="M134" s="307" t="e">
        <f>+#REF!+#REF!</f>
        <v>#REF!</v>
      </c>
      <c r="N134" s="307" t="e">
        <f>+#REF!</f>
        <v>#REF!</v>
      </c>
      <c r="O134" s="307" t="e">
        <f>+#REF!</f>
        <v>#REF!</v>
      </c>
      <c r="P134" s="307" t="e">
        <f>+#REF!</f>
        <v>#REF!</v>
      </c>
      <c r="Q134" s="307" t="e">
        <f>+#REF!</f>
        <v>#REF!</v>
      </c>
      <c r="R134" s="307" t="e">
        <f>+#REF!</f>
        <v>#REF!</v>
      </c>
      <c r="S134" s="307" t="e">
        <f>+#REF!</f>
        <v>#REF!</v>
      </c>
      <c r="T134" s="307" t="e">
        <f>+#REF!</f>
        <v>#REF!</v>
      </c>
      <c r="U134" s="307" t="e">
        <f>+#REF!</f>
        <v>#REF!</v>
      </c>
      <c r="V134" s="307" t="e">
        <f>+#REF!</f>
        <v>#REF!</v>
      </c>
      <c r="W134" s="307" t="e">
        <f t="shared" si="16"/>
        <v>#REF!</v>
      </c>
      <c r="X134" s="307"/>
      <c r="Y134" s="307" t="e">
        <f>+#REF!</f>
        <v>#REF!</v>
      </c>
      <c r="Z134" s="307" t="e">
        <f>+#REF!</f>
        <v>#REF!</v>
      </c>
      <c r="AA134" s="307" t="e">
        <f>+#REF!</f>
        <v>#REF!</v>
      </c>
      <c r="AB134" s="307" t="e">
        <f t="shared" si="19"/>
        <v>#REF!</v>
      </c>
      <c r="AC134" s="307" t="e">
        <f>+#REF!+#REF!</f>
        <v>#REF!</v>
      </c>
      <c r="AD134" s="307" t="e">
        <f>+#REF!+#REF!</f>
        <v>#REF!</v>
      </c>
      <c r="AE134" s="307" t="e">
        <f>+#REF!+#REF!</f>
        <v>#REF!</v>
      </c>
      <c r="AF134" s="307" t="e">
        <f>+#REF!</f>
        <v>#REF!</v>
      </c>
      <c r="AG134" s="307" t="e">
        <f>+#REF!</f>
        <v>#REF!</v>
      </c>
      <c r="AH134" s="307" t="e">
        <f>+#REF!</f>
        <v>#REF!</v>
      </c>
      <c r="AI134" s="307" t="e">
        <f>+#REF!</f>
        <v>#REF!</v>
      </c>
      <c r="AJ134" s="307" t="e">
        <f>+#REF!</f>
        <v>#REF!</v>
      </c>
      <c r="AK134" s="307" t="e">
        <f>+#REF!</f>
        <v>#REF!</v>
      </c>
      <c r="AL134" s="307" t="e">
        <f>+#REF!</f>
        <v>#REF!</v>
      </c>
      <c r="AM134" s="307" t="e">
        <f>+#REF!</f>
        <v>#REF!</v>
      </c>
      <c r="AN134" s="307"/>
      <c r="AO134" s="265"/>
      <c r="AP134" s="259" t="e">
        <f t="shared" si="14"/>
        <v>#REF!</v>
      </c>
      <c r="AQ134" s="248" t="e">
        <f>+AP134-#REF!</f>
        <v>#REF!</v>
      </c>
    </row>
    <row r="135" spans="1:43" s="266" customFormat="1" ht="30.75" customHeight="1">
      <c r="A135" s="269">
        <f t="shared" si="20"/>
        <v>14</v>
      </c>
      <c r="B135" s="264" t="s">
        <v>467</v>
      </c>
      <c r="C135" s="307" t="e">
        <f t="shared" si="15"/>
        <v>#REF!</v>
      </c>
      <c r="D135" s="307" t="e">
        <f>+#REF!+#REF!</f>
        <v>#REF!</v>
      </c>
      <c r="E135" s="307" t="e">
        <f>+#REF!+#REF!</f>
        <v>#REF!</v>
      </c>
      <c r="F135" s="307" t="e">
        <f t="shared" si="18"/>
        <v>#REF!</v>
      </c>
      <c r="G135" s="307" t="e">
        <f>+#REF!+#REF!</f>
        <v>#REF!</v>
      </c>
      <c r="H135" s="307" t="e">
        <f>+#REF!</f>
        <v>#REF!</v>
      </c>
      <c r="I135" s="307" t="e">
        <f>+#REF!</f>
        <v>#REF!</v>
      </c>
      <c r="J135" s="307" t="e">
        <f>+#REF!+#REF!</f>
        <v>#REF!</v>
      </c>
      <c r="K135" s="307" t="e">
        <f>+#REF!+#REF!</f>
        <v>#REF!</v>
      </c>
      <c r="L135" s="307" t="e">
        <f>+#REF!</f>
        <v>#REF!</v>
      </c>
      <c r="M135" s="307" t="e">
        <f>+#REF!+#REF!</f>
        <v>#REF!</v>
      </c>
      <c r="N135" s="307" t="e">
        <f>+#REF!</f>
        <v>#REF!</v>
      </c>
      <c r="O135" s="307" t="e">
        <f>+#REF!</f>
        <v>#REF!</v>
      </c>
      <c r="P135" s="307" t="e">
        <f>+#REF!</f>
        <v>#REF!</v>
      </c>
      <c r="Q135" s="307" t="e">
        <f>+#REF!</f>
        <v>#REF!</v>
      </c>
      <c r="R135" s="307" t="e">
        <f>+#REF!</f>
        <v>#REF!</v>
      </c>
      <c r="S135" s="307" t="e">
        <f>+#REF!</f>
        <v>#REF!</v>
      </c>
      <c r="T135" s="307" t="e">
        <f>+#REF!</f>
        <v>#REF!</v>
      </c>
      <c r="U135" s="307" t="e">
        <f>+#REF!</f>
        <v>#REF!</v>
      </c>
      <c r="V135" s="307" t="e">
        <f>+#REF!</f>
        <v>#REF!</v>
      </c>
      <c r="W135" s="307" t="e">
        <f t="shared" si="16"/>
        <v>#REF!</v>
      </c>
      <c r="X135" s="307">
        <f>+'PL2. Tổng hợp SL cấp Remdesivir'!C21</f>
        <v>3800</v>
      </c>
      <c r="Y135" s="307" t="e">
        <f>+#REF!</f>
        <v>#REF!</v>
      </c>
      <c r="Z135" s="307" t="e">
        <f>+#REF!</f>
        <v>#REF!</v>
      </c>
      <c r="AA135" s="307" t="e">
        <f>+#REF!</f>
        <v>#REF!</v>
      </c>
      <c r="AB135" s="307" t="e">
        <f t="shared" si="19"/>
        <v>#REF!</v>
      </c>
      <c r="AC135" s="307" t="e">
        <f>+#REF!+#REF!</f>
        <v>#REF!</v>
      </c>
      <c r="AD135" s="307" t="e">
        <f>+#REF!+#REF!</f>
        <v>#REF!</v>
      </c>
      <c r="AE135" s="307" t="e">
        <f>+#REF!+#REF!</f>
        <v>#REF!</v>
      </c>
      <c r="AF135" s="307" t="e">
        <f>+#REF!</f>
        <v>#REF!</v>
      </c>
      <c r="AG135" s="307" t="e">
        <f>+#REF!</f>
        <v>#REF!</v>
      </c>
      <c r="AH135" s="307" t="e">
        <f>+#REF!</f>
        <v>#REF!</v>
      </c>
      <c r="AI135" s="307" t="e">
        <f>+#REF!</f>
        <v>#REF!</v>
      </c>
      <c r="AJ135" s="307" t="e">
        <f>+#REF!</f>
        <v>#REF!</v>
      </c>
      <c r="AK135" s="307" t="e">
        <f>+#REF!</f>
        <v>#REF!</v>
      </c>
      <c r="AL135" s="307" t="e">
        <f>+#REF!</f>
        <v>#REF!</v>
      </c>
      <c r="AM135" s="307" t="e">
        <f>+#REF!</f>
        <v>#REF!</v>
      </c>
      <c r="AN135" s="307"/>
      <c r="AO135" s="265"/>
      <c r="AP135" s="259" t="e">
        <f t="shared" si="14"/>
        <v>#REF!</v>
      </c>
      <c r="AQ135" s="248" t="e">
        <f>+AP135-#REF!</f>
        <v>#REF!</v>
      </c>
    </row>
    <row r="136" spans="1:43" s="266" customFormat="1" ht="30.75" customHeight="1">
      <c r="A136" s="269">
        <f t="shared" si="20"/>
        <v>15</v>
      </c>
      <c r="B136" s="264" t="s">
        <v>890</v>
      </c>
      <c r="C136" s="307" t="e">
        <f t="shared" si="15"/>
        <v>#REF!</v>
      </c>
      <c r="D136" s="307" t="e">
        <f>+#REF!+#REF!</f>
        <v>#REF!</v>
      </c>
      <c r="E136" s="307" t="e">
        <f>+#REF!+#REF!</f>
        <v>#REF!</v>
      </c>
      <c r="F136" s="307" t="e">
        <f t="shared" si="18"/>
        <v>#REF!</v>
      </c>
      <c r="G136" s="307" t="e">
        <f>+#REF!+#REF!</f>
        <v>#REF!</v>
      </c>
      <c r="H136" s="307" t="e">
        <f>+#REF!</f>
        <v>#REF!</v>
      </c>
      <c r="I136" s="307" t="e">
        <f>+#REF!</f>
        <v>#REF!</v>
      </c>
      <c r="J136" s="307" t="e">
        <f>+#REF!+#REF!</f>
        <v>#REF!</v>
      </c>
      <c r="K136" s="307" t="e">
        <f>+#REF!+#REF!</f>
        <v>#REF!</v>
      </c>
      <c r="L136" s="307" t="e">
        <f>+#REF!</f>
        <v>#REF!</v>
      </c>
      <c r="M136" s="307" t="e">
        <f>+#REF!+#REF!</f>
        <v>#REF!</v>
      </c>
      <c r="N136" s="307" t="e">
        <f>+#REF!</f>
        <v>#REF!</v>
      </c>
      <c r="O136" s="307" t="e">
        <f>+#REF!</f>
        <v>#REF!</v>
      </c>
      <c r="P136" s="307" t="e">
        <f>+#REF!</f>
        <v>#REF!</v>
      </c>
      <c r="Q136" s="307" t="e">
        <f>+#REF!</f>
        <v>#REF!</v>
      </c>
      <c r="R136" s="307" t="e">
        <f>+#REF!</f>
        <v>#REF!</v>
      </c>
      <c r="S136" s="307" t="e">
        <f>+#REF!</f>
        <v>#REF!</v>
      </c>
      <c r="T136" s="307" t="e">
        <f>+#REF!</f>
        <v>#REF!</v>
      </c>
      <c r="U136" s="307" t="e">
        <f>+#REF!</f>
        <v>#REF!</v>
      </c>
      <c r="V136" s="307" t="e">
        <f>+#REF!</f>
        <v>#REF!</v>
      </c>
      <c r="W136" s="307" t="e">
        <f t="shared" si="16"/>
        <v>#REF!</v>
      </c>
      <c r="X136" s="307">
        <f>+'PL2. Tổng hợp SL cấp Remdesivir'!C28</f>
        <v>2052</v>
      </c>
      <c r="Y136" s="307" t="e">
        <f>+#REF!</f>
        <v>#REF!</v>
      </c>
      <c r="Z136" s="307" t="e">
        <f>+#REF!</f>
        <v>#REF!</v>
      </c>
      <c r="AA136" s="307" t="e">
        <f>+#REF!</f>
        <v>#REF!</v>
      </c>
      <c r="AB136" s="307" t="e">
        <f t="shared" si="19"/>
        <v>#REF!</v>
      </c>
      <c r="AC136" s="307" t="e">
        <f>+#REF!+#REF!</f>
        <v>#REF!</v>
      </c>
      <c r="AD136" s="307" t="e">
        <f>+#REF!+#REF!</f>
        <v>#REF!</v>
      </c>
      <c r="AE136" s="307" t="e">
        <f>+#REF!+#REF!</f>
        <v>#REF!</v>
      </c>
      <c r="AF136" s="307" t="e">
        <f>+#REF!</f>
        <v>#REF!</v>
      </c>
      <c r="AG136" s="307" t="e">
        <f>+#REF!</f>
        <v>#REF!</v>
      </c>
      <c r="AH136" s="307" t="e">
        <f>+#REF!</f>
        <v>#REF!</v>
      </c>
      <c r="AI136" s="307" t="e">
        <f>+#REF!</f>
        <v>#REF!</v>
      </c>
      <c r="AJ136" s="307" t="e">
        <f>+#REF!</f>
        <v>#REF!</v>
      </c>
      <c r="AK136" s="307" t="e">
        <f>+#REF!</f>
        <v>#REF!</v>
      </c>
      <c r="AL136" s="307" t="e">
        <f>+#REF!</f>
        <v>#REF!</v>
      </c>
      <c r="AM136" s="307" t="e">
        <f>+#REF!</f>
        <v>#REF!</v>
      </c>
      <c r="AN136" s="307"/>
      <c r="AO136" s="265"/>
      <c r="AP136" s="259" t="e">
        <f t="shared" si="14"/>
        <v>#REF!</v>
      </c>
      <c r="AQ136" s="248" t="e">
        <f>+AP136-#REF!</f>
        <v>#REF!</v>
      </c>
    </row>
    <row r="137" spans="1:43" s="266" customFormat="1" ht="41.25" customHeight="1">
      <c r="A137" s="269">
        <f t="shared" si="20"/>
        <v>16</v>
      </c>
      <c r="B137" s="264" t="s">
        <v>891</v>
      </c>
      <c r="C137" s="307" t="e">
        <f t="shared" si="15"/>
        <v>#REF!</v>
      </c>
      <c r="D137" s="307" t="e">
        <f>+#REF!+#REF!</f>
        <v>#REF!</v>
      </c>
      <c r="E137" s="307" t="e">
        <f>+#REF!+#REF!</f>
        <v>#REF!</v>
      </c>
      <c r="F137" s="307" t="e">
        <f t="shared" si="18"/>
        <v>#REF!</v>
      </c>
      <c r="G137" s="307" t="e">
        <f>+#REF!+#REF!</f>
        <v>#REF!</v>
      </c>
      <c r="H137" s="307" t="e">
        <f>+#REF!</f>
        <v>#REF!</v>
      </c>
      <c r="I137" s="307" t="e">
        <f>+#REF!</f>
        <v>#REF!</v>
      </c>
      <c r="J137" s="307" t="e">
        <f>+#REF!+#REF!</f>
        <v>#REF!</v>
      </c>
      <c r="K137" s="307" t="e">
        <f>+#REF!+#REF!</f>
        <v>#REF!</v>
      </c>
      <c r="L137" s="307" t="e">
        <f>+#REF!</f>
        <v>#REF!</v>
      </c>
      <c r="M137" s="307" t="e">
        <f>+#REF!+#REF!</f>
        <v>#REF!</v>
      </c>
      <c r="N137" s="307" t="e">
        <f>+#REF!</f>
        <v>#REF!</v>
      </c>
      <c r="O137" s="307" t="e">
        <f>+#REF!</f>
        <v>#REF!</v>
      </c>
      <c r="P137" s="307" t="e">
        <f>+#REF!</f>
        <v>#REF!</v>
      </c>
      <c r="Q137" s="307" t="e">
        <f>+#REF!</f>
        <v>#REF!</v>
      </c>
      <c r="R137" s="307" t="e">
        <f>+#REF!</f>
        <v>#REF!</v>
      </c>
      <c r="S137" s="307" t="e">
        <f>+#REF!</f>
        <v>#REF!</v>
      </c>
      <c r="T137" s="307" t="e">
        <f>+#REF!</f>
        <v>#REF!</v>
      </c>
      <c r="U137" s="307" t="e">
        <f>+#REF!</f>
        <v>#REF!</v>
      </c>
      <c r="V137" s="307" t="e">
        <f>+#REF!</f>
        <v>#REF!</v>
      </c>
      <c r="W137" s="307" t="e">
        <f t="shared" si="16"/>
        <v>#REF!</v>
      </c>
      <c r="X137" s="307"/>
      <c r="Y137" s="307" t="e">
        <f>+#REF!</f>
        <v>#REF!</v>
      </c>
      <c r="Z137" s="307" t="e">
        <f>+#REF!</f>
        <v>#REF!</v>
      </c>
      <c r="AA137" s="307" t="e">
        <f>+#REF!</f>
        <v>#REF!</v>
      </c>
      <c r="AB137" s="307" t="e">
        <f t="shared" si="19"/>
        <v>#REF!</v>
      </c>
      <c r="AC137" s="307" t="e">
        <f>+#REF!+#REF!</f>
        <v>#REF!</v>
      </c>
      <c r="AD137" s="307" t="e">
        <f>+#REF!+#REF!</f>
        <v>#REF!</v>
      </c>
      <c r="AE137" s="307" t="e">
        <f>+#REF!+#REF!</f>
        <v>#REF!</v>
      </c>
      <c r="AF137" s="307" t="e">
        <f>+#REF!</f>
        <v>#REF!</v>
      </c>
      <c r="AG137" s="307" t="e">
        <f>+#REF!</f>
        <v>#REF!</v>
      </c>
      <c r="AH137" s="307" t="e">
        <f>+#REF!</f>
        <v>#REF!</v>
      </c>
      <c r="AI137" s="307" t="e">
        <f>+#REF!</f>
        <v>#REF!</v>
      </c>
      <c r="AJ137" s="307" t="e">
        <f>+#REF!</f>
        <v>#REF!</v>
      </c>
      <c r="AK137" s="307" t="e">
        <f>+#REF!</f>
        <v>#REF!</v>
      </c>
      <c r="AL137" s="307" t="e">
        <f>+#REF!</f>
        <v>#REF!</v>
      </c>
      <c r="AM137" s="307" t="e">
        <f>+#REF!</f>
        <v>#REF!</v>
      </c>
      <c r="AN137" s="307"/>
      <c r="AO137" s="265"/>
      <c r="AP137" s="259" t="e">
        <f t="shared" si="14"/>
        <v>#REF!</v>
      </c>
      <c r="AQ137" s="248" t="e">
        <f>+AP137-#REF!</f>
        <v>#REF!</v>
      </c>
    </row>
    <row r="138" spans="1:43" s="266" customFormat="1" ht="30.75" customHeight="1">
      <c r="A138" s="269">
        <f t="shared" si="20"/>
        <v>17</v>
      </c>
      <c r="B138" s="264" t="s">
        <v>458</v>
      </c>
      <c r="C138" s="307" t="e">
        <f t="shared" si="15"/>
        <v>#REF!</v>
      </c>
      <c r="D138" s="307" t="e">
        <f>+#REF!+#REF!</f>
        <v>#REF!</v>
      </c>
      <c r="E138" s="307" t="e">
        <f>+#REF!+#REF!</f>
        <v>#REF!</v>
      </c>
      <c r="F138" s="307" t="e">
        <f t="shared" si="18"/>
        <v>#REF!</v>
      </c>
      <c r="G138" s="307" t="e">
        <f>+#REF!+#REF!</f>
        <v>#REF!</v>
      </c>
      <c r="H138" s="307" t="e">
        <f>+#REF!</f>
        <v>#REF!</v>
      </c>
      <c r="I138" s="307" t="e">
        <f>+#REF!</f>
        <v>#REF!</v>
      </c>
      <c r="J138" s="307" t="e">
        <f>+#REF!+#REF!</f>
        <v>#REF!</v>
      </c>
      <c r="K138" s="307" t="e">
        <f>+#REF!+#REF!</f>
        <v>#REF!</v>
      </c>
      <c r="L138" s="307" t="e">
        <f>+#REF!</f>
        <v>#REF!</v>
      </c>
      <c r="M138" s="307" t="e">
        <f>+#REF!+#REF!</f>
        <v>#REF!</v>
      </c>
      <c r="N138" s="307" t="e">
        <f>+#REF!</f>
        <v>#REF!</v>
      </c>
      <c r="O138" s="307" t="e">
        <f>+#REF!</f>
        <v>#REF!</v>
      </c>
      <c r="P138" s="307" t="e">
        <f>+#REF!</f>
        <v>#REF!</v>
      </c>
      <c r="Q138" s="307" t="e">
        <f>+#REF!</f>
        <v>#REF!</v>
      </c>
      <c r="R138" s="307" t="e">
        <f>+#REF!</f>
        <v>#REF!</v>
      </c>
      <c r="S138" s="307" t="e">
        <f>+#REF!</f>
        <v>#REF!</v>
      </c>
      <c r="T138" s="307" t="e">
        <f>+#REF!</f>
        <v>#REF!</v>
      </c>
      <c r="U138" s="307" t="e">
        <f>+#REF!</f>
        <v>#REF!</v>
      </c>
      <c r="V138" s="307" t="e">
        <f>+#REF!</f>
        <v>#REF!</v>
      </c>
      <c r="W138" s="307" t="e">
        <f t="shared" si="16"/>
        <v>#REF!</v>
      </c>
      <c r="X138" s="307"/>
      <c r="Y138" s="307" t="e">
        <f>+#REF!</f>
        <v>#REF!</v>
      </c>
      <c r="Z138" s="307" t="e">
        <f>+#REF!</f>
        <v>#REF!</v>
      </c>
      <c r="AA138" s="307" t="e">
        <f>+#REF!</f>
        <v>#REF!</v>
      </c>
      <c r="AB138" s="307" t="e">
        <f t="shared" si="19"/>
        <v>#REF!</v>
      </c>
      <c r="AC138" s="307" t="e">
        <f>+#REF!+#REF!</f>
        <v>#REF!</v>
      </c>
      <c r="AD138" s="307" t="e">
        <f>+#REF!+#REF!</f>
        <v>#REF!</v>
      </c>
      <c r="AE138" s="307" t="e">
        <f>+#REF!+#REF!</f>
        <v>#REF!</v>
      </c>
      <c r="AF138" s="307" t="e">
        <f>+#REF!</f>
        <v>#REF!</v>
      </c>
      <c r="AG138" s="307" t="e">
        <f>+#REF!</f>
        <v>#REF!</v>
      </c>
      <c r="AH138" s="307" t="e">
        <f>+#REF!</f>
        <v>#REF!</v>
      </c>
      <c r="AI138" s="307" t="e">
        <f>+#REF!</f>
        <v>#REF!</v>
      </c>
      <c r="AJ138" s="307" t="e">
        <f>+#REF!</f>
        <v>#REF!</v>
      </c>
      <c r="AK138" s="307" t="e">
        <f>+#REF!</f>
        <v>#REF!</v>
      </c>
      <c r="AL138" s="307" t="e">
        <f>+#REF!</f>
        <v>#REF!</v>
      </c>
      <c r="AM138" s="307" t="e">
        <f>+#REF!</f>
        <v>#REF!</v>
      </c>
      <c r="AN138" s="307"/>
      <c r="AO138" s="265"/>
      <c r="AP138" s="259" t="e">
        <f t="shared" si="14"/>
        <v>#REF!</v>
      </c>
      <c r="AQ138" s="248" t="e">
        <f>+AP138-#REF!</f>
        <v>#REF!</v>
      </c>
    </row>
    <row r="139" spans="1:43" s="266" customFormat="1" ht="30.75" customHeight="1">
      <c r="A139" s="269">
        <f t="shared" si="20"/>
        <v>18</v>
      </c>
      <c r="B139" s="264" t="s">
        <v>694</v>
      </c>
      <c r="C139" s="307" t="e">
        <f t="shared" si="15"/>
        <v>#REF!</v>
      </c>
      <c r="D139" s="307" t="e">
        <f>+#REF!+#REF!</f>
        <v>#REF!</v>
      </c>
      <c r="E139" s="307" t="e">
        <f>+#REF!+#REF!</f>
        <v>#REF!</v>
      </c>
      <c r="F139" s="307" t="e">
        <f t="shared" si="18"/>
        <v>#REF!</v>
      </c>
      <c r="G139" s="307" t="e">
        <f>+#REF!+#REF!</f>
        <v>#REF!</v>
      </c>
      <c r="H139" s="307" t="e">
        <f>+#REF!</f>
        <v>#REF!</v>
      </c>
      <c r="I139" s="307" t="e">
        <f>+#REF!</f>
        <v>#REF!</v>
      </c>
      <c r="J139" s="307" t="e">
        <f>+#REF!+#REF!</f>
        <v>#REF!</v>
      </c>
      <c r="K139" s="307" t="e">
        <f>+#REF!+#REF!</f>
        <v>#REF!</v>
      </c>
      <c r="L139" s="307" t="e">
        <f>+#REF!</f>
        <v>#REF!</v>
      </c>
      <c r="M139" s="307" t="e">
        <f>+#REF!+#REF!</f>
        <v>#REF!</v>
      </c>
      <c r="N139" s="307" t="e">
        <f>+#REF!</f>
        <v>#REF!</v>
      </c>
      <c r="O139" s="307" t="e">
        <f>+#REF!</f>
        <v>#REF!</v>
      </c>
      <c r="P139" s="307" t="e">
        <f>+#REF!</f>
        <v>#REF!</v>
      </c>
      <c r="Q139" s="307" t="e">
        <f>+#REF!</f>
        <v>#REF!</v>
      </c>
      <c r="R139" s="307" t="e">
        <f>+#REF!</f>
        <v>#REF!</v>
      </c>
      <c r="S139" s="307" t="e">
        <f>+#REF!</f>
        <v>#REF!</v>
      </c>
      <c r="T139" s="307" t="e">
        <f>+#REF!</f>
        <v>#REF!</v>
      </c>
      <c r="U139" s="307" t="e">
        <f>+#REF!</f>
        <v>#REF!</v>
      </c>
      <c r="V139" s="307" t="e">
        <f>+#REF!</f>
        <v>#REF!</v>
      </c>
      <c r="W139" s="307" t="e">
        <f t="shared" si="16"/>
        <v>#REF!</v>
      </c>
      <c r="X139" s="307">
        <f>+'PL2. Tổng hợp SL cấp Remdesivir'!C23</f>
        <v>1512</v>
      </c>
      <c r="Y139" s="307" t="e">
        <f>+#REF!</f>
        <v>#REF!</v>
      </c>
      <c r="Z139" s="307" t="e">
        <f>+#REF!</f>
        <v>#REF!</v>
      </c>
      <c r="AA139" s="307">
        <f>+'PL1. Tổng hợp SL cấp kháng thể'!C23</f>
        <v>30</v>
      </c>
      <c r="AB139" s="307" t="e">
        <f t="shared" si="19"/>
        <v>#REF!</v>
      </c>
      <c r="AC139" s="307" t="e">
        <f>+#REF!+#REF!</f>
        <v>#REF!</v>
      </c>
      <c r="AD139" s="307" t="e">
        <f>+#REF!+#REF!</f>
        <v>#REF!</v>
      </c>
      <c r="AE139" s="307" t="e">
        <f>+#REF!+#REF!</f>
        <v>#REF!</v>
      </c>
      <c r="AF139" s="307" t="e">
        <f>+#REF!</f>
        <v>#REF!</v>
      </c>
      <c r="AG139" s="307" t="e">
        <f>+#REF!</f>
        <v>#REF!</v>
      </c>
      <c r="AH139" s="307" t="e">
        <f>+#REF!</f>
        <v>#REF!</v>
      </c>
      <c r="AI139" s="307" t="e">
        <f>+#REF!</f>
        <v>#REF!</v>
      </c>
      <c r="AJ139" s="307" t="e">
        <f>+#REF!</f>
        <v>#REF!</v>
      </c>
      <c r="AK139" s="307" t="e">
        <f>+#REF!</f>
        <v>#REF!</v>
      </c>
      <c r="AL139" s="307" t="e">
        <f>+#REF!</f>
        <v>#REF!</v>
      </c>
      <c r="AM139" s="307" t="e">
        <f>+#REF!</f>
        <v>#REF!</v>
      </c>
      <c r="AN139" s="307"/>
      <c r="AO139" s="265"/>
      <c r="AP139" s="259" t="e">
        <f t="shared" si="14"/>
        <v>#REF!</v>
      </c>
      <c r="AQ139" s="248" t="e">
        <f>+AP139-#REF!</f>
        <v>#REF!</v>
      </c>
    </row>
    <row r="140" spans="1:43" s="266" customFormat="1" ht="30.75" customHeight="1">
      <c r="A140" s="269">
        <f t="shared" si="20"/>
        <v>19</v>
      </c>
      <c r="B140" s="264" t="s">
        <v>695</v>
      </c>
      <c r="C140" s="307" t="e">
        <f t="shared" si="15"/>
        <v>#REF!</v>
      </c>
      <c r="D140" s="307" t="e">
        <f>+#REF!+#REF!</f>
        <v>#REF!</v>
      </c>
      <c r="E140" s="307" t="e">
        <f>+#REF!+#REF!</f>
        <v>#REF!</v>
      </c>
      <c r="F140" s="307" t="e">
        <f t="shared" si="18"/>
        <v>#REF!</v>
      </c>
      <c r="G140" s="307" t="e">
        <f>+#REF!+#REF!</f>
        <v>#REF!</v>
      </c>
      <c r="H140" s="307" t="e">
        <f>+#REF!</f>
        <v>#REF!</v>
      </c>
      <c r="I140" s="307" t="e">
        <f>+#REF!</f>
        <v>#REF!</v>
      </c>
      <c r="J140" s="307" t="e">
        <f>+#REF!+#REF!</f>
        <v>#REF!</v>
      </c>
      <c r="K140" s="307" t="e">
        <f>+#REF!+#REF!</f>
        <v>#REF!</v>
      </c>
      <c r="L140" s="307" t="e">
        <f>+#REF!</f>
        <v>#REF!</v>
      </c>
      <c r="M140" s="307" t="e">
        <f>+#REF!+#REF!</f>
        <v>#REF!</v>
      </c>
      <c r="N140" s="307" t="e">
        <f>+#REF!</f>
        <v>#REF!</v>
      </c>
      <c r="O140" s="307" t="e">
        <f>+#REF!</f>
        <v>#REF!</v>
      </c>
      <c r="P140" s="307" t="e">
        <f>+#REF!</f>
        <v>#REF!</v>
      </c>
      <c r="Q140" s="307" t="e">
        <f>+#REF!</f>
        <v>#REF!</v>
      </c>
      <c r="R140" s="307" t="e">
        <f>+#REF!</f>
        <v>#REF!</v>
      </c>
      <c r="S140" s="307" t="e">
        <f>+#REF!</f>
        <v>#REF!</v>
      </c>
      <c r="T140" s="307" t="e">
        <f>+#REF!</f>
        <v>#REF!</v>
      </c>
      <c r="U140" s="307" t="e">
        <f>+#REF!</f>
        <v>#REF!</v>
      </c>
      <c r="V140" s="307" t="e">
        <f>+#REF!</f>
        <v>#REF!</v>
      </c>
      <c r="W140" s="307" t="e">
        <f t="shared" si="16"/>
        <v>#REF!</v>
      </c>
      <c r="X140" s="307">
        <f>+'PL2. Tổng hợp SL cấp Remdesivir'!C26</f>
        <v>550</v>
      </c>
      <c r="Y140" s="307" t="e">
        <f>+#REF!</f>
        <v>#REF!</v>
      </c>
      <c r="Z140" s="307" t="e">
        <f>+#REF!</f>
        <v>#REF!</v>
      </c>
      <c r="AA140" s="307" t="e">
        <f>+#REF!</f>
        <v>#REF!</v>
      </c>
      <c r="AB140" s="307" t="e">
        <f t="shared" si="19"/>
        <v>#REF!</v>
      </c>
      <c r="AC140" s="307" t="e">
        <f>+#REF!+#REF!</f>
        <v>#REF!</v>
      </c>
      <c r="AD140" s="307" t="e">
        <f>+#REF!+#REF!</f>
        <v>#REF!</v>
      </c>
      <c r="AE140" s="307" t="e">
        <f>+#REF!+#REF!</f>
        <v>#REF!</v>
      </c>
      <c r="AF140" s="307" t="e">
        <f>+#REF!</f>
        <v>#REF!</v>
      </c>
      <c r="AG140" s="307" t="e">
        <f>+#REF!</f>
        <v>#REF!</v>
      </c>
      <c r="AH140" s="307" t="e">
        <f>+#REF!</f>
        <v>#REF!</v>
      </c>
      <c r="AI140" s="307" t="e">
        <f>+#REF!</f>
        <v>#REF!</v>
      </c>
      <c r="AJ140" s="307" t="e">
        <f>+#REF!</f>
        <v>#REF!</v>
      </c>
      <c r="AK140" s="307" t="e">
        <f>+#REF!</f>
        <v>#REF!</v>
      </c>
      <c r="AL140" s="307" t="e">
        <f>+#REF!</f>
        <v>#REF!</v>
      </c>
      <c r="AM140" s="307" t="e">
        <f>+#REF!</f>
        <v>#REF!</v>
      </c>
      <c r="AN140" s="307"/>
      <c r="AO140" s="265"/>
      <c r="AP140" s="259" t="e">
        <f t="shared" ref="AP140:AP203" si="21">SUM(C140:AM140)-C140-F140-W140-AB140</f>
        <v>#REF!</v>
      </c>
      <c r="AQ140" s="248" t="e">
        <f>+AP140-#REF!</f>
        <v>#REF!</v>
      </c>
    </row>
    <row r="141" spans="1:43" ht="30.75" customHeight="1">
      <c r="A141" s="269">
        <f t="shared" si="20"/>
        <v>20</v>
      </c>
      <c r="B141" s="264" t="s">
        <v>892</v>
      </c>
      <c r="C141" s="307" t="e">
        <f t="shared" ref="C141:C204" si="22">SUM(D141:E141)</f>
        <v>#REF!</v>
      </c>
      <c r="D141" s="307" t="e">
        <f>+#REF!+#REF!</f>
        <v>#REF!</v>
      </c>
      <c r="E141" s="307" t="e">
        <f>+#REF!+#REF!</f>
        <v>#REF!</v>
      </c>
      <c r="F141" s="307" t="e">
        <f t="shared" si="18"/>
        <v>#REF!</v>
      </c>
      <c r="G141" s="307" t="e">
        <f>+#REF!+#REF!</f>
        <v>#REF!</v>
      </c>
      <c r="H141" s="307" t="e">
        <f>+#REF!</f>
        <v>#REF!</v>
      </c>
      <c r="I141" s="307" t="e">
        <f>+#REF!</f>
        <v>#REF!</v>
      </c>
      <c r="J141" s="307" t="e">
        <f>+#REF!+#REF!</f>
        <v>#REF!</v>
      </c>
      <c r="K141" s="307" t="e">
        <f>+#REF!+#REF!</f>
        <v>#REF!</v>
      </c>
      <c r="L141" s="307" t="e">
        <f>+#REF!</f>
        <v>#REF!</v>
      </c>
      <c r="M141" s="307" t="e">
        <f>+#REF!+#REF!</f>
        <v>#REF!</v>
      </c>
      <c r="N141" s="307" t="e">
        <f>+#REF!</f>
        <v>#REF!</v>
      </c>
      <c r="O141" s="307" t="e">
        <f>+#REF!</f>
        <v>#REF!</v>
      </c>
      <c r="P141" s="307" t="e">
        <f>+#REF!</f>
        <v>#REF!</v>
      </c>
      <c r="Q141" s="307" t="e">
        <f>+#REF!</f>
        <v>#REF!</v>
      </c>
      <c r="R141" s="307" t="e">
        <f>+#REF!</f>
        <v>#REF!</v>
      </c>
      <c r="S141" s="307" t="e">
        <f>+#REF!</f>
        <v>#REF!</v>
      </c>
      <c r="T141" s="307" t="e">
        <f>+#REF!</f>
        <v>#REF!</v>
      </c>
      <c r="U141" s="307" t="e">
        <f>+#REF!</f>
        <v>#REF!</v>
      </c>
      <c r="V141" s="307" t="e">
        <f>+#REF!</f>
        <v>#REF!</v>
      </c>
      <c r="W141" s="307" t="e">
        <f t="shared" si="16"/>
        <v>#REF!</v>
      </c>
      <c r="X141" s="307"/>
      <c r="Y141" s="307" t="e">
        <f>+#REF!</f>
        <v>#REF!</v>
      </c>
      <c r="Z141" s="307" t="e">
        <f>+#REF!</f>
        <v>#REF!</v>
      </c>
      <c r="AA141" s="307" t="e">
        <f>+#REF!</f>
        <v>#REF!</v>
      </c>
      <c r="AB141" s="307" t="e">
        <f t="shared" si="19"/>
        <v>#REF!</v>
      </c>
      <c r="AC141" s="307" t="e">
        <f>+#REF!+#REF!</f>
        <v>#REF!</v>
      </c>
      <c r="AD141" s="307" t="e">
        <f>+#REF!+#REF!</f>
        <v>#REF!</v>
      </c>
      <c r="AE141" s="307" t="e">
        <f>+#REF!+#REF!</f>
        <v>#REF!</v>
      </c>
      <c r="AF141" s="307" t="e">
        <f>+#REF!</f>
        <v>#REF!</v>
      </c>
      <c r="AG141" s="307" t="e">
        <f>+#REF!</f>
        <v>#REF!</v>
      </c>
      <c r="AH141" s="307" t="e">
        <f>+#REF!</f>
        <v>#REF!</v>
      </c>
      <c r="AI141" s="307" t="e">
        <f>+#REF!</f>
        <v>#REF!</v>
      </c>
      <c r="AJ141" s="307" t="e">
        <f>+#REF!</f>
        <v>#REF!</v>
      </c>
      <c r="AK141" s="307" t="e">
        <f>+#REF!</f>
        <v>#REF!</v>
      </c>
      <c r="AL141" s="307" t="e">
        <f>+#REF!</f>
        <v>#REF!</v>
      </c>
      <c r="AM141" s="307" t="e">
        <f>+#REF!</f>
        <v>#REF!</v>
      </c>
      <c r="AN141" s="307"/>
      <c r="AO141" s="265"/>
      <c r="AP141" s="259" t="e">
        <f t="shared" si="21"/>
        <v>#REF!</v>
      </c>
      <c r="AQ141" s="248" t="e">
        <f>+AP141-#REF!</f>
        <v>#REF!</v>
      </c>
    </row>
    <row r="142" spans="1:43" s="266" customFormat="1" ht="30.75" customHeight="1">
      <c r="A142" s="269">
        <f t="shared" si="20"/>
        <v>21</v>
      </c>
      <c r="B142" s="264" t="s">
        <v>893</v>
      </c>
      <c r="C142" s="307" t="e">
        <f t="shared" si="22"/>
        <v>#REF!</v>
      </c>
      <c r="D142" s="307" t="e">
        <f>+#REF!+#REF!</f>
        <v>#REF!</v>
      </c>
      <c r="E142" s="307" t="e">
        <f>+#REF!+#REF!</f>
        <v>#REF!</v>
      </c>
      <c r="F142" s="307" t="e">
        <f t="shared" si="18"/>
        <v>#REF!</v>
      </c>
      <c r="G142" s="307" t="e">
        <f>+#REF!+#REF!</f>
        <v>#REF!</v>
      </c>
      <c r="H142" s="307" t="e">
        <f>+#REF!</f>
        <v>#REF!</v>
      </c>
      <c r="I142" s="307" t="e">
        <f>+#REF!</f>
        <v>#REF!</v>
      </c>
      <c r="J142" s="307" t="e">
        <f>+#REF!+#REF!</f>
        <v>#REF!</v>
      </c>
      <c r="K142" s="307" t="e">
        <f>+#REF!+#REF!</f>
        <v>#REF!</v>
      </c>
      <c r="L142" s="307" t="e">
        <f>+#REF!</f>
        <v>#REF!</v>
      </c>
      <c r="M142" s="307" t="e">
        <f>+#REF!+#REF!</f>
        <v>#REF!</v>
      </c>
      <c r="N142" s="307" t="e">
        <f>+#REF!</f>
        <v>#REF!</v>
      </c>
      <c r="O142" s="307" t="e">
        <f>+#REF!</f>
        <v>#REF!</v>
      </c>
      <c r="P142" s="307" t="e">
        <f>+#REF!</f>
        <v>#REF!</v>
      </c>
      <c r="Q142" s="307" t="e">
        <f>+#REF!</f>
        <v>#REF!</v>
      </c>
      <c r="R142" s="307" t="e">
        <f>+#REF!</f>
        <v>#REF!</v>
      </c>
      <c r="S142" s="307" t="e">
        <f>+#REF!</f>
        <v>#REF!</v>
      </c>
      <c r="T142" s="307" t="e">
        <f>+#REF!</f>
        <v>#REF!</v>
      </c>
      <c r="U142" s="307" t="e">
        <f>+#REF!</f>
        <v>#REF!</v>
      </c>
      <c r="V142" s="307" t="e">
        <f>+#REF!</f>
        <v>#REF!</v>
      </c>
      <c r="W142" s="307" t="e">
        <f t="shared" ref="W142:W205" si="23">SUM(X142:AA142)</f>
        <v>#REF!</v>
      </c>
      <c r="X142" s="307">
        <f>+'PL2. Tổng hợp SL cấp Remdesivir'!C30</f>
        <v>2080</v>
      </c>
      <c r="Y142" s="307" t="e">
        <f>+#REF!</f>
        <v>#REF!</v>
      </c>
      <c r="Z142" s="307" t="e">
        <f>+#REF!</f>
        <v>#REF!</v>
      </c>
      <c r="AA142" s="307" t="e">
        <f>+#REF!</f>
        <v>#REF!</v>
      </c>
      <c r="AB142" s="307" t="e">
        <f t="shared" si="19"/>
        <v>#REF!</v>
      </c>
      <c r="AC142" s="307" t="e">
        <f>+#REF!+#REF!</f>
        <v>#REF!</v>
      </c>
      <c r="AD142" s="307" t="e">
        <f>+#REF!+#REF!</f>
        <v>#REF!</v>
      </c>
      <c r="AE142" s="307" t="e">
        <f>+#REF!+#REF!</f>
        <v>#REF!</v>
      </c>
      <c r="AF142" s="307" t="e">
        <f>+#REF!</f>
        <v>#REF!</v>
      </c>
      <c r="AG142" s="307" t="e">
        <f>+#REF!</f>
        <v>#REF!</v>
      </c>
      <c r="AH142" s="307" t="e">
        <f>+#REF!</f>
        <v>#REF!</v>
      </c>
      <c r="AI142" s="307" t="e">
        <f>+#REF!</f>
        <v>#REF!</v>
      </c>
      <c r="AJ142" s="307" t="e">
        <f>+#REF!</f>
        <v>#REF!</v>
      </c>
      <c r="AK142" s="307" t="e">
        <f>+#REF!</f>
        <v>#REF!</v>
      </c>
      <c r="AL142" s="307" t="e">
        <f>+#REF!</f>
        <v>#REF!</v>
      </c>
      <c r="AM142" s="307" t="e">
        <f>+#REF!</f>
        <v>#REF!</v>
      </c>
      <c r="AN142" s="307"/>
      <c r="AO142" s="265"/>
      <c r="AP142" s="259" t="e">
        <f t="shared" si="21"/>
        <v>#REF!</v>
      </c>
      <c r="AQ142" s="248" t="e">
        <f>+AP142-#REF!</f>
        <v>#REF!</v>
      </c>
    </row>
    <row r="143" spans="1:43" s="266" customFormat="1" ht="30.75" customHeight="1">
      <c r="A143" s="269">
        <f t="shared" si="20"/>
        <v>22</v>
      </c>
      <c r="B143" s="264" t="s">
        <v>511</v>
      </c>
      <c r="C143" s="307" t="e">
        <f t="shared" si="22"/>
        <v>#REF!</v>
      </c>
      <c r="D143" s="307" t="e">
        <f>+#REF!+#REF!</f>
        <v>#REF!</v>
      </c>
      <c r="E143" s="307" t="e">
        <f>+#REF!+#REF!</f>
        <v>#REF!</v>
      </c>
      <c r="F143" s="307" t="e">
        <f t="shared" si="18"/>
        <v>#REF!</v>
      </c>
      <c r="G143" s="307" t="e">
        <f>+#REF!+#REF!</f>
        <v>#REF!</v>
      </c>
      <c r="H143" s="307" t="e">
        <f>+#REF!</f>
        <v>#REF!</v>
      </c>
      <c r="I143" s="307" t="e">
        <f>+#REF!</f>
        <v>#REF!</v>
      </c>
      <c r="J143" s="307" t="e">
        <f>+#REF!+#REF!</f>
        <v>#REF!</v>
      </c>
      <c r="K143" s="307" t="e">
        <f>+#REF!+#REF!</f>
        <v>#REF!</v>
      </c>
      <c r="L143" s="307" t="e">
        <f>+#REF!</f>
        <v>#REF!</v>
      </c>
      <c r="M143" s="307" t="e">
        <f>+#REF!+#REF!</f>
        <v>#REF!</v>
      </c>
      <c r="N143" s="307" t="e">
        <f>+#REF!</f>
        <v>#REF!</v>
      </c>
      <c r="O143" s="307" t="e">
        <f>+#REF!</f>
        <v>#REF!</v>
      </c>
      <c r="P143" s="307" t="e">
        <f>+#REF!</f>
        <v>#REF!</v>
      </c>
      <c r="Q143" s="307" t="e">
        <f>+#REF!</f>
        <v>#REF!</v>
      </c>
      <c r="R143" s="307" t="e">
        <f>+#REF!</f>
        <v>#REF!</v>
      </c>
      <c r="S143" s="307" t="e">
        <f>+#REF!</f>
        <v>#REF!</v>
      </c>
      <c r="T143" s="307" t="e">
        <f>+#REF!</f>
        <v>#REF!</v>
      </c>
      <c r="U143" s="307" t="e">
        <f>+#REF!</f>
        <v>#REF!</v>
      </c>
      <c r="V143" s="307" t="e">
        <f>+#REF!</f>
        <v>#REF!</v>
      </c>
      <c r="W143" s="307" t="e">
        <f t="shared" si="23"/>
        <v>#REF!</v>
      </c>
      <c r="X143" s="307">
        <f>+'PL2. Tổng hợp SL cấp Remdesivir'!C24</f>
        <v>9080</v>
      </c>
      <c r="Y143" s="307" t="e">
        <f>+#REF!</f>
        <v>#REF!</v>
      </c>
      <c r="Z143" s="307" t="e">
        <f>+#REF!</f>
        <v>#REF!</v>
      </c>
      <c r="AA143" s="307">
        <f>+'PL1. Tổng hợp SL cấp kháng thể'!C24</f>
        <v>50</v>
      </c>
      <c r="AB143" s="307" t="e">
        <f t="shared" si="19"/>
        <v>#REF!</v>
      </c>
      <c r="AC143" s="307" t="e">
        <f>+#REF!+#REF!</f>
        <v>#REF!</v>
      </c>
      <c r="AD143" s="307" t="e">
        <f>+#REF!+#REF!</f>
        <v>#REF!</v>
      </c>
      <c r="AE143" s="307" t="e">
        <f>+#REF!+#REF!</f>
        <v>#REF!</v>
      </c>
      <c r="AF143" s="307" t="e">
        <f>+#REF!</f>
        <v>#REF!</v>
      </c>
      <c r="AG143" s="307" t="e">
        <f>+#REF!</f>
        <v>#REF!</v>
      </c>
      <c r="AH143" s="307" t="e">
        <f>+#REF!</f>
        <v>#REF!</v>
      </c>
      <c r="AI143" s="307" t="e">
        <f>+#REF!</f>
        <v>#REF!</v>
      </c>
      <c r="AJ143" s="307" t="e">
        <f>+#REF!</f>
        <v>#REF!</v>
      </c>
      <c r="AK143" s="307" t="e">
        <f>+#REF!</f>
        <v>#REF!</v>
      </c>
      <c r="AL143" s="307" t="e">
        <f>+#REF!</f>
        <v>#REF!</v>
      </c>
      <c r="AM143" s="307" t="e">
        <f>+#REF!</f>
        <v>#REF!</v>
      </c>
      <c r="AN143" s="307"/>
      <c r="AO143" s="265"/>
      <c r="AP143" s="259" t="e">
        <f t="shared" si="21"/>
        <v>#REF!</v>
      </c>
      <c r="AQ143" s="248" t="e">
        <f>+AP143-#REF!</f>
        <v>#REF!</v>
      </c>
    </row>
    <row r="144" spans="1:43" s="266" customFormat="1" ht="30.75" customHeight="1">
      <c r="A144" s="269">
        <f t="shared" si="20"/>
        <v>23</v>
      </c>
      <c r="B144" s="264" t="s">
        <v>697</v>
      </c>
      <c r="C144" s="307" t="e">
        <f t="shared" si="22"/>
        <v>#REF!</v>
      </c>
      <c r="D144" s="307" t="e">
        <f>+#REF!+#REF!</f>
        <v>#REF!</v>
      </c>
      <c r="E144" s="307" t="e">
        <f>+#REF!+#REF!</f>
        <v>#REF!</v>
      </c>
      <c r="F144" s="307" t="e">
        <f t="shared" si="18"/>
        <v>#REF!</v>
      </c>
      <c r="G144" s="307" t="e">
        <f>+#REF!+#REF!</f>
        <v>#REF!</v>
      </c>
      <c r="H144" s="307" t="e">
        <f>+#REF!</f>
        <v>#REF!</v>
      </c>
      <c r="I144" s="307" t="e">
        <f>+#REF!</f>
        <v>#REF!</v>
      </c>
      <c r="J144" s="307" t="e">
        <f>+#REF!+#REF!</f>
        <v>#REF!</v>
      </c>
      <c r="K144" s="307" t="e">
        <f>+#REF!+#REF!</f>
        <v>#REF!</v>
      </c>
      <c r="L144" s="307" t="e">
        <f>+#REF!</f>
        <v>#REF!</v>
      </c>
      <c r="M144" s="307" t="e">
        <f>+#REF!+#REF!</f>
        <v>#REF!</v>
      </c>
      <c r="N144" s="307" t="e">
        <f>+#REF!</f>
        <v>#REF!</v>
      </c>
      <c r="O144" s="307" t="e">
        <f>+#REF!</f>
        <v>#REF!</v>
      </c>
      <c r="P144" s="307" t="e">
        <f>+#REF!</f>
        <v>#REF!</v>
      </c>
      <c r="Q144" s="307" t="e">
        <f>+#REF!</f>
        <v>#REF!</v>
      </c>
      <c r="R144" s="307" t="e">
        <f>+#REF!</f>
        <v>#REF!</v>
      </c>
      <c r="S144" s="307" t="e">
        <f>+#REF!</f>
        <v>#REF!</v>
      </c>
      <c r="T144" s="307" t="e">
        <f>+#REF!</f>
        <v>#REF!</v>
      </c>
      <c r="U144" s="307" t="e">
        <f>+#REF!</f>
        <v>#REF!</v>
      </c>
      <c r="V144" s="307" t="e">
        <f>+#REF!</f>
        <v>#REF!</v>
      </c>
      <c r="W144" s="307" t="e">
        <f t="shared" si="23"/>
        <v>#REF!</v>
      </c>
      <c r="X144" s="307">
        <f>+'PL2. Tổng hợp SL cấp Remdesivir'!C29</f>
        <v>4052</v>
      </c>
      <c r="Y144" s="307" t="e">
        <f>+#REF!</f>
        <v>#REF!</v>
      </c>
      <c r="Z144" s="307" t="e">
        <f>+#REF!</f>
        <v>#REF!</v>
      </c>
      <c r="AA144" s="307">
        <f>+'PL1. Tổng hợp SL cấp kháng thể'!C29</f>
        <v>30</v>
      </c>
      <c r="AB144" s="307" t="e">
        <f t="shared" si="19"/>
        <v>#REF!</v>
      </c>
      <c r="AC144" s="307" t="e">
        <f>+#REF!+#REF!</f>
        <v>#REF!</v>
      </c>
      <c r="AD144" s="307" t="e">
        <f>+#REF!+#REF!</f>
        <v>#REF!</v>
      </c>
      <c r="AE144" s="307" t="e">
        <f>+#REF!+#REF!</f>
        <v>#REF!</v>
      </c>
      <c r="AF144" s="307" t="e">
        <f>+#REF!</f>
        <v>#REF!</v>
      </c>
      <c r="AG144" s="307" t="e">
        <f>+#REF!</f>
        <v>#REF!</v>
      </c>
      <c r="AH144" s="307" t="e">
        <f>+#REF!</f>
        <v>#REF!</v>
      </c>
      <c r="AI144" s="307" t="e">
        <f>+#REF!</f>
        <v>#REF!</v>
      </c>
      <c r="AJ144" s="307" t="e">
        <f>+#REF!</f>
        <v>#REF!</v>
      </c>
      <c r="AK144" s="307" t="e">
        <f>+#REF!</f>
        <v>#REF!</v>
      </c>
      <c r="AL144" s="307" t="e">
        <f>+#REF!</f>
        <v>#REF!</v>
      </c>
      <c r="AM144" s="307" t="e">
        <f>+#REF!</f>
        <v>#REF!</v>
      </c>
      <c r="AN144" s="307"/>
      <c r="AO144" s="265"/>
      <c r="AP144" s="259" t="e">
        <f t="shared" si="21"/>
        <v>#REF!</v>
      </c>
      <c r="AQ144" s="248" t="e">
        <f>+AP144-#REF!</f>
        <v>#REF!</v>
      </c>
    </row>
    <row r="145" spans="1:43" ht="30.75" customHeight="1">
      <c r="A145" s="269">
        <f t="shared" si="20"/>
        <v>24</v>
      </c>
      <c r="B145" s="264" t="s">
        <v>894</v>
      </c>
      <c r="C145" s="307" t="e">
        <f t="shared" si="22"/>
        <v>#REF!</v>
      </c>
      <c r="D145" s="307" t="e">
        <f>+#REF!+#REF!</f>
        <v>#REF!</v>
      </c>
      <c r="E145" s="307" t="e">
        <f>+#REF!+#REF!</f>
        <v>#REF!</v>
      </c>
      <c r="F145" s="307" t="e">
        <f t="shared" si="18"/>
        <v>#REF!</v>
      </c>
      <c r="G145" s="307" t="e">
        <f>+#REF!+#REF!</f>
        <v>#REF!</v>
      </c>
      <c r="H145" s="307" t="e">
        <f>+#REF!</f>
        <v>#REF!</v>
      </c>
      <c r="I145" s="307" t="e">
        <f>+#REF!</f>
        <v>#REF!</v>
      </c>
      <c r="J145" s="307" t="e">
        <f>+#REF!+#REF!</f>
        <v>#REF!</v>
      </c>
      <c r="K145" s="307" t="e">
        <f>+#REF!+#REF!</f>
        <v>#REF!</v>
      </c>
      <c r="L145" s="307" t="e">
        <f>+#REF!</f>
        <v>#REF!</v>
      </c>
      <c r="M145" s="307" t="e">
        <f>+#REF!+#REF!</f>
        <v>#REF!</v>
      </c>
      <c r="N145" s="307" t="e">
        <f>+#REF!</f>
        <v>#REF!</v>
      </c>
      <c r="O145" s="307" t="e">
        <f>+#REF!</f>
        <v>#REF!</v>
      </c>
      <c r="P145" s="307" t="e">
        <f>+#REF!</f>
        <v>#REF!</v>
      </c>
      <c r="Q145" s="307" t="e">
        <f>+#REF!</f>
        <v>#REF!</v>
      </c>
      <c r="R145" s="307" t="e">
        <f>+#REF!</f>
        <v>#REF!</v>
      </c>
      <c r="S145" s="307" t="e">
        <f>+#REF!</f>
        <v>#REF!</v>
      </c>
      <c r="T145" s="307" t="e">
        <f>+#REF!</f>
        <v>#REF!</v>
      </c>
      <c r="U145" s="307" t="e">
        <f>+#REF!</f>
        <v>#REF!</v>
      </c>
      <c r="V145" s="307" t="e">
        <f>+#REF!</f>
        <v>#REF!</v>
      </c>
      <c r="W145" s="307" t="e">
        <f t="shared" si="23"/>
        <v>#REF!</v>
      </c>
      <c r="X145" s="307">
        <f>+'PL2. Tổng hợp SL cấp Remdesivir'!C20</f>
        <v>1580</v>
      </c>
      <c r="Y145" s="307" t="e">
        <f>+#REF!</f>
        <v>#REF!</v>
      </c>
      <c r="Z145" s="307" t="e">
        <f>+#REF!</f>
        <v>#REF!</v>
      </c>
      <c r="AA145" s="307">
        <f>+'PL1. Tổng hợp SL cấp kháng thể'!C20</f>
        <v>50</v>
      </c>
      <c r="AB145" s="307" t="e">
        <f t="shared" si="19"/>
        <v>#REF!</v>
      </c>
      <c r="AC145" s="307" t="e">
        <f>+#REF!+#REF!</f>
        <v>#REF!</v>
      </c>
      <c r="AD145" s="307" t="e">
        <f>+#REF!+#REF!</f>
        <v>#REF!</v>
      </c>
      <c r="AE145" s="307" t="e">
        <f>+#REF!+#REF!</f>
        <v>#REF!</v>
      </c>
      <c r="AF145" s="307" t="e">
        <f>+#REF!</f>
        <v>#REF!</v>
      </c>
      <c r="AG145" s="307" t="e">
        <f>+#REF!</f>
        <v>#REF!</v>
      </c>
      <c r="AH145" s="307" t="e">
        <f>+#REF!</f>
        <v>#REF!</v>
      </c>
      <c r="AI145" s="307" t="e">
        <f>+#REF!</f>
        <v>#REF!</v>
      </c>
      <c r="AJ145" s="307" t="e">
        <f>+#REF!</f>
        <v>#REF!</v>
      </c>
      <c r="AK145" s="307" t="e">
        <f>+#REF!</f>
        <v>#REF!</v>
      </c>
      <c r="AL145" s="307" t="e">
        <f>+#REF!</f>
        <v>#REF!</v>
      </c>
      <c r="AM145" s="307" t="e">
        <f>+#REF!</f>
        <v>#REF!</v>
      </c>
      <c r="AN145" s="307"/>
      <c r="AO145" s="265"/>
      <c r="AP145" s="259" t="e">
        <f t="shared" si="21"/>
        <v>#REF!</v>
      </c>
      <c r="AQ145" s="248" t="e">
        <f>+AP145-#REF!</f>
        <v>#REF!</v>
      </c>
    </row>
    <row r="146" spans="1:43" s="266" customFormat="1" ht="30.75" customHeight="1">
      <c r="A146" s="269">
        <f t="shared" si="20"/>
        <v>25</v>
      </c>
      <c r="B146" s="264" t="s">
        <v>457</v>
      </c>
      <c r="C146" s="307" t="e">
        <f t="shared" si="22"/>
        <v>#REF!</v>
      </c>
      <c r="D146" s="307" t="e">
        <f>+#REF!+#REF!</f>
        <v>#REF!</v>
      </c>
      <c r="E146" s="307" t="e">
        <f>+#REF!+#REF!</f>
        <v>#REF!</v>
      </c>
      <c r="F146" s="307" t="e">
        <f t="shared" si="18"/>
        <v>#REF!</v>
      </c>
      <c r="G146" s="307" t="e">
        <f>+#REF!+#REF!</f>
        <v>#REF!</v>
      </c>
      <c r="H146" s="307" t="e">
        <f>+#REF!</f>
        <v>#REF!</v>
      </c>
      <c r="I146" s="307" t="e">
        <f>+#REF!</f>
        <v>#REF!</v>
      </c>
      <c r="J146" s="307" t="e">
        <f>+#REF!+#REF!</f>
        <v>#REF!</v>
      </c>
      <c r="K146" s="307" t="e">
        <f>+#REF!+#REF!</f>
        <v>#REF!</v>
      </c>
      <c r="L146" s="307" t="e">
        <f>+#REF!</f>
        <v>#REF!</v>
      </c>
      <c r="M146" s="307" t="e">
        <f>+#REF!+#REF!</f>
        <v>#REF!</v>
      </c>
      <c r="N146" s="307" t="e">
        <f>+#REF!</f>
        <v>#REF!</v>
      </c>
      <c r="O146" s="307" t="e">
        <f>+#REF!</f>
        <v>#REF!</v>
      </c>
      <c r="P146" s="307" t="e">
        <f>+#REF!</f>
        <v>#REF!</v>
      </c>
      <c r="Q146" s="307" t="e">
        <f>+#REF!</f>
        <v>#REF!</v>
      </c>
      <c r="R146" s="307" t="e">
        <f>+#REF!</f>
        <v>#REF!</v>
      </c>
      <c r="S146" s="307" t="e">
        <f>+#REF!</f>
        <v>#REF!</v>
      </c>
      <c r="T146" s="307" t="e">
        <f>+#REF!</f>
        <v>#REF!</v>
      </c>
      <c r="U146" s="307" t="e">
        <f>+#REF!</f>
        <v>#REF!</v>
      </c>
      <c r="V146" s="307" t="e">
        <f>+#REF!</f>
        <v>#REF!</v>
      </c>
      <c r="W146" s="307" t="e">
        <f t="shared" si="23"/>
        <v>#REF!</v>
      </c>
      <c r="X146" s="307"/>
      <c r="Y146" s="307" t="e">
        <f>+#REF!</f>
        <v>#REF!</v>
      </c>
      <c r="Z146" s="307" t="e">
        <f>+#REF!</f>
        <v>#REF!</v>
      </c>
      <c r="AA146" s="307" t="e">
        <f>+#REF!</f>
        <v>#REF!</v>
      </c>
      <c r="AB146" s="307" t="e">
        <f t="shared" si="19"/>
        <v>#REF!</v>
      </c>
      <c r="AC146" s="307" t="e">
        <f>+#REF!+#REF!</f>
        <v>#REF!</v>
      </c>
      <c r="AD146" s="307" t="e">
        <f>+#REF!+#REF!</f>
        <v>#REF!</v>
      </c>
      <c r="AE146" s="307" t="e">
        <f>+#REF!+#REF!</f>
        <v>#REF!</v>
      </c>
      <c r="AF146" s="307" t="e">
        <f>+#REF!</f>
        <v>#REF!</v>
      </c>
      <c r="AG146" s="307" t="e">
        <f>+#REF!</f>
        <v>#REF!</v>
      </c>
      <c r="AH146" s="307" t="e">
        <f>+#REF!</f>
        <v>#REF!</v>
      </c>
      <c r="AI146" s="307" t="e">
        <f>+#REF!</f>
        <v>#REF!</v>
      </c>
      <c r="AJ146" s="307" t="e">
        <f>+#REF!</f>
        <v>#REF!</v>
      </c>
      <c r="AK146" s="307" t="e">
        <f>+#REF!</f>
        <v>#REF!</v>
      </c>
      <c r="AL146" s="307" t="e">
        <f>+#REF!</f>
        <v>#REF!</v>
      </c>
      <c r="AM146" s="307" t="e">
        <f>+#REF!</f>
        <v>#REF!</v>
      </c>
      <c r="AN146" s="307"/>
      <c r="AO146" s="265"/>
      <c r="AP146" s="259" t="e">
        <f t="shared" si="21"/>
        <v>#REF!</v>
      </c>
      <c r="AQ146" s="248" t="e">
        <f>+AP146-#REF!</f>
        <v>#REF!</v>
      </c>
    </row>
    <row r="147" spans="1:43" ht="36.75" customHeight="1">
      <c r="A147" s="269">
        <f t="shared" si="20"/>
        <v>26</v>
      </c>
      <c r="B147" s="264" t="s">
        <v>895</v>
      </c>
      <c r="C147" s="307" t="e">
        <f t="shared" si="22"/>
        <v>#REF!</v>
      </c>
      <c r="D147" s="307" t="e">
        <f>+#REF!+#REF!</f>
        <v>#REF!</v>
      </c>
      <c r="E147" s="307" t="e">
        <f>+#REF!+#REF!</f>
        <v>#REF!</v>
      </c>
      <c r="F147" s="307" t="e">
        <f t="shared" si="18"/>
        <v>#REF!</v>
      </c>
      <c r="G147" s="307" t="e">
        <f>+#REF!+#REF!</f>
        <v>#REF!</v>
      </c>
      <c r="H147" s="307" t="e">
        <f>+#REF!</f>
        <v>#REF!</v>
      </c>
      <c r="I147" s="307" t="e">
        <f>+#REF!</f>
        <v>#REF!</v>
      </c>
      <c r="J147" s="307" t="e">
        <f>+#REF!+#REF!</f>
        <v>#REF!</v>
      </c>
      <c r="K147" s="307" t="e">
        <f>+#REF!+#REF!</f>
        <v>#REF!</v>
      </c>
      <c r="L147" s="307" t="e">
        <f>+#REF!</f>
        <v>#REF!</v>
      </c>
      <c r="M147" s="307" t="e">
        <f>+#REF!+#REF!</f>
        <v>#REF!</v>
      </c>
      <c r="N147" s="307" t="e">
        <f>+#REF!</f>
        <v>#REF!</v>
      </c>
      <c r="O147" s="307" t="e">
        <f>+#REF!</f>
        <v>#REF!</v>
      </c>
      <c r="P147" s="307" t="e">
        <f>+#REF!</f>
        <v>#REF!</v>
      </c>
      <c r="Q147" s="307" t="e">
        <f>+#REF!</f>
        <v>#REF!</v>
      </c>
      <c r="R147" s="307" t="e">
        <f>+#REF!</f>
        <v>#REF!</v>
      </c>
      <c r="S147" s="307" t="e">
        <f>+#REF!</f>
        <v>#REF!</v>
      </c>
      <c r="T147" s="307" t="e">
        <f>+#REF!</f>
        <v>#REF!</v>
      </c>
      <c r="U147" s="307" t="e">
        <f>+#REF!</f>
        <v>#REF!</v>
      </c>
      <c r="V147" s="307" t="e">
        <f>+#REF!</f>
        <v>#REF!</v>
      </c>
      <c r="W147" s="307" t="e">
        <f t="shared" si="23"/>
        <v>#REF!</v>
      </c>
      <c r="X147" s="307">
        <f>+'PL2. Tổng hợp SL cấp Remdesivir'!C25</f>
        <v>1540</v>
      </c>
      <c r="Y147" s="307" t="e">
        <f>+#REF!</f>
        <v>#REF!</v>
      </c>
      <c r="Z147" s="307" t="e">
        <f>+#REF!</f>
        <v>#REF!</v>
      </c>
      <c r="AA147" s="307" t="e">
        <f>+#REF!</f>
        <v>#REF!</v>
      </c>
      <c r="AB147" s="307" t="e">
        <f t="shared" si="19"/>
        <v>#REF!</v>
      </c>
      <c r="AC147" s="307" t="e">
        <f>+#REF!+#REF!</f>
        <v>#REF!</v>
      </c>
      <c r="AD147" s="307" t="e">
        <f>+#REF!+#REF!</f>
        <v>#REF!</v>
      </c>
      <c r="AE147" s="307" t="e">
        <f>+#REF!+#REF!</f>
        <v>#REF!</v>
      </c>
      <c r="AF147" s="307" t="e">
        <f>+#REF!</f>
        <v>#REF!</v>
      </c>
      <c r="AG147" s="307" t="e">
        <f>+#REF!</f>
        <v>#REF!</v>
      </c>
      <c r="AH147" s="307" t="e">
        <f>+#REF!</f>
        <v>#REF!</v>
      </c>
      <c r="AI147" s="307" t="e">
        <f>+#REF!</f>
        <v>#REF!</v>
      </c>
      <c r="AJ147" s="307" t="e">
        <f>+#REF!</f>
        <v>#REF!</v>
      </c>
      <c r="AK147" s="307" t="e">
        <f>+#REF!</f>
        <v>#REF!</v>
      </c>
      <c r="AL147" s="307" t="e">
        <f>+#REF!</f>
        <v>#REF!</v>
      </c>
      <c r="AM147" s="307" t="e">
        <f>+#REF!</f>
        <v>#REF!</v>
      </c>
      <c r="AN147" s="307"/>
      <c r="AO147" s="265"/>
      <c r="AP147" s="259" t="e">
        <f t="shared" si="21"/>
        <v>#REF!</v>
      </c>
      <c r="AQ147" s="248" t="e">
        <f>+AP147-#REF!</f>
        <v>#REF!</v>
      </c>
    </row>
    <row r="148" spans="1:43" ht="30.75" customHeight="1">
      <c r="A148" s="269">
        <f t="shared" si="20"/>
        <v>27</v>
      </c>
      <c r="B148" s="264" t="s">
        <v>382</v>
      </c>
      <c r="C148" s="307" t="e">
        <f t="shared" si="22"/>
        <v>#REF!</v>
      </c>
      <c r="D148" s="307" t="e">
        <f>+#REF!+#REF!</f>
        <v>#REF!</v>
      </c>
      <c r="E148" s="307" t="e">
        <f>+#REF!+#REF!</f>
        <v>#REF!</v>
      </c>
      <c r="F148" s="307" t="e">
        <f t="shared" si="18"/>
        <v>#REF!</v>
      </c>
      <c r="G148" s="307" t="e">
        <f>+#REF!+#REF!</f>
        <v>#REF!</v>
      </c>
      <c r="H148" s="307" t="e">
        <f>+#REF!</f>
        <v>#REF!</v>
      </c>
      <c r="I148" s="307" t="e">
        <f>+#REF!</f>
        <v>#REF!</v>
      </c>
      <c r="J148" s="307" t="e">
        <f>+#REF!+#REF!</f>
        <v>#REF!</v>
      </c>
      <c r="K148" s="307" t="e">
        <f>+#REF!+#REF!</f>
        <v>#REF!</v>
      </c>
      <c r="L148" s="307" t="e">
        <f>+#REF!</f>
        <v>#REF!</v>
      </c>
      <c r="M148" s="307" t="e">
        <f>+#REF!+#REF!</f>
        <v>#REF!</v>
      </c>
      <c r="N148" s="307" t="e">
        <f>+#REF!</f>
        <v>#REF!</v>
      </c>
      <c r="O148" s="307" t="e">
        <f>+#REF!</f>
        <v>#REF!</v>
      </c>
      <c r="P148" s="307" t="e">
        <f>+#REF!</f>
        <v>#REF!</v>
      </c>
      <c r="Q148" s="307" t="e">
        <f>+#REF!</f>
        <v>#REF!</v>
      </c>
      <c r="R148" s="307" t="e">
        <f>+#REF!</f>
        <v>#REF!</v>
      </c>
      <c r="S148" s="307" t="e">
        <f>+#REF!</f>
        <v>#REF!</v>
      </c>
      <c r="T148" s="307" t="e">
        <f>+#REF!</f>
        <v>#REF!</v>
      </c>
      <c r="U148" s="307" t="e">
        <f>+#REF!</f>
        <v>#REF!</v>
      </c>
      <c r="V148" s="307" t="e">
        <f>+#REF!</f>
        <v>#REF!</v>
      </c>
      <c r="W148" s="307" t="e">
        <f t="shared" si="23"/>
        <v>#REF!</v>
      </c>
      <c r="X148" s="307"/>
      <c r="Y148" s="307" t="e">
        <f>+#REF!</f>
        <v>#REF!</v>
      </c>
      <c r="Z148" s="307" t="e">
        <f>+#REF!</f>
        <v>#REF!</v>
      </c>
      <c r="AA148" s="307" t="e">
        <f>+#REF!</f>
        <v>#REF!</v>
      </c>
      <c r="AB148" s="307" t="e">
        <f t="shared" si="19"/>
        <v>#REF!</v>
      </c>
      <c r="AC148" s="307" t="e">
        <f>+#REF!+#REF!</f>
        <v>#REF!</v>
      </c>
      <c r="AD148" s="307" t="e">
        <f>+#REF!+#REF!</f>
        <v>#REF!</v>
      </c>
      <c r="AE148" s="307" t="e">
        <f>+#REF!+#REF!</f>
        <v>#REF!</v>
      </c>
      <c r="AF148" s="307" t="e">
        <f>+#REF!</f>
        <v>#REF!</v>
      </c>
      <c r="AG148" s="307" t="e">
        <f>+#REF!</f>
        <v>#REF!</v>
      </c>
      <c r="AH148" s="307" t="e">
        <f>+#REF!</f>
        <v>#REF!</v>
      </c>
      <c r="AI148" s="307" t="e">
        <f>+#REF!</f>
        <v>#REF!</v>
      </c>
      <c r="AJ148" s="307" t="e">
        <f>+#REF!</f>
        <v>#REF!</v>
      </c>
      <c r="AK148" s="307" t="e">
        <f>+#REF!</f>
        <v>#REF!</v>
      </c>
      <c r="AL148" s="307" t="e">
        <f>+#REF!</f>
        <v>#REF!</v>
      </c>
      <c r="AM148" s="307" t="e">
        <f>+#REF!</f>
        <v>#REF!</v>
      </c>
      <c r="AN148" s="307"/>
      <c r="AO148" s="265"/>
      <c r="AP148" s="259" t="e">
        <f t="shared" si="21"/>
        <v>#REF!</v>
      </c>
      <c r="AQ148" s="248" t="e">
        <f>+AP148-#REF!</f>
        <v>#REF!</v>
      </c>
    </row>
    <row r="149" spans="1:43" ht="30.75" customHeight="1">
      <c r="A149" s="269">
        <f t="shared" si="20"/>
        <v>28</v>
      </c>
      <c r="B149" s="264" t="s">
        <v>896</v>
      </c>
      <c r="C149" s="307" t="e">
        <f t="shared" si="22"/>
        <v>#REF!</v>
      </c>
      <c r="D149" s="307" t="e">
        <f>+#REF!+#REF!</f>
        <v>#REF!</v>
      </c>
      <c r="E149" s="307" t="e">
        <f>+#REF!+#REF!</f>
        <v>#REF!</v>
      </c>
      <c r="F149" s="307" t="e">
        <f t="shared" si="18"/>
        <v>#REF!</v>
      </c>
      <c r="G149" s="307" t="e">
        <f>+#REF!+#REF!</f>
        <v>#REF!</v>
      </c>
      <c r="H149" s="307" t="e">
        <f>+#REF!</f>
        <v>#REF!</v>
      </c>
      <c r="I149" s="307" t="e">
        <f>+#REF!</f>
        <v>#REF!</v>
      </c>
      <c r="J149" s="307" t="e">
        <f>+#REF!+#REF!</f>
        <v>#REF!</v>
      </c>
      <c r="K149" s="307" t="e">
        <f>+#REF!+#REF!</f>
        <v>#REF!</v>
      </c>
      <c r="L149" s="307" t="e">
        <f>+#REF!</f>
        <v>#REF!</v>
      </c>
      <c r="M149" s="307" t="e">
        <f>+#REF!+#REF!</f>
        <v>#REF!</v>
      </c>
      <c r="N149" s="307" t="e">
        <f>+#REF!</f>
        <v>#REF!</v>
      </c>
      <c r="O149" s="307" t="e">
        <f>+#REF!</f>
        <v>#REF!</v>
      </c>
      <c r="P149" s="307" t="e">
        <f>+#REF!</f>
        <v>#REF!</v>
      </c>
      <c r="Q149" s="307" t="e">
        <f>+#REF!</f>
        <v>#REF!</v>
      </c>
      <c r="R149" s="307" t="e">
        <f>+#REF!</f>
        <v>#REF!</v>
      </c>
      <c r="S149" s="307" t="e">
        <f>+#REF!</f>
        <v>#REF!</v>
      </c>
      <c r="T149" s="307" t="e">
        <f>+#REF!</f>
        <v>#REF!</v>
      </c>
      <c r="U149" s="307" t="e">
        <f>+#REF!</f>
        <v>#REF!</v>
      </c>
      <c r="V149" s="307" t="e">
        <f>+#REF!</f>
        <v>#REF!</v>
      </c>
      <c r="W149" s="307" t="e">
        <f t="shared" si="23"/>
        <v>#REF!</v>
      </c>
      <c r="X149" s="307" t="e">
        <f>+#REF!</f>
        <v>#REF!</v>
      </c>
      <c r="Y149" s="307" t="e">
        <f>+#REF!</f>
        <v>#REF!</v>
      </c>
      <c r="Z149" s="307" t="e">
        <f>+#REF!</f>
        <v>#REF!</v>
      </c>
      <c r="AA149" s="307" t="e">
        <f>+#REF!</f>
        <v>#REF!</v>
      </c>
      <c r="AB149" s="307" t="e">
        <f t="shared" si="19"/>
        <v>#REF!</v>
      </c>
      <c r="AC149" s="307" t="e">
        <f>+#REF!+#REF!</f>
        <v>#REF!</v>
      </c>
      <c r="AD149" s="307" t="e">
        <f>+#REF!+#REF!</f>
        <v>#REF!</v>
      </c>
      <c r="AE149" s="307" t="e">
        <f>+#REF!+#REF!</f>
        <v>#REF!</v>
      </c>
      <c r="AF149" s="307" t="e">
        <f>+#REF!</f>
        <v>#REF!</v>
      </c>
      <c r="AG149" s="307" t="e">
        <f>+#REF!</f>
        <v>#REF!</v>
      </c>
      <c r="AH149" s="307" t="e">
        <f>+#REF!</f>
        <v>#REF!</v>
      </c>
      <c r="AI149" s="307" t="e">
        <f>+#REF!</f>
        <v>#REF!</v>
      </c>
      <c r="AJ149" s="307" t="e">
        <f>+#REF!</f>
        <v>#REF!</v>
      </c>
      <c r="AK149" s="307" t="e">
        <f>+#REF!</f>
        <v>#REF!</v>
      </c>
      <c r="AL149" s="307" t="e">
        <f>+#REF!</f>
        <v>#REF!</v>
      </c>
      <c r="AM149" s="307" t="e">
        <f>+#REF!</f>
        <v>#REF!</v>
      </c>
      <c r="AN149" s="307"/>
      <c r="AO149" s="265"/>
      <c r="AP149" s="259" t="e">
        <f t="shared" si="21"/>
        <v>#REF!</v>
      </c>
      <c r="AQ149" s="248" t="e">
        <f>+AP149-#REF!</f>
        <v>#REF!</v>
      </c>
    </row>
    <row r="150" spans="1:43" ht="39" customHeight="1">
      <c r="A150" s="269">
        <f t="shared" si="20"/>
        <v>29</v>
      </c>
      <c r="B150" s="273" t="s">
        <v>698</v>
      </c>
      <c r="C150" s="307" t="e">
        <f t="shared" si="22"/>
        <v>#REF!</v>
      </c>
      <c r="D150" s="307" t="e">
        <f>+#REF!+#REF!</f>
        <v>#REF!</v>
      </c>
      <c r="E150" s="307" t="e">
        <f>+#REF!+#REF!</f>
        <v>#REF!</v>
      </c>
      <c r="F150" s="307" t="e">
        <f t="shared" si="18"/>
        <v>#REF!</v>
      </c>
      <c r="G150" s="307" t="e">
        <f>+#REF!+#REF!</f>
        <v>#REF!</v>
      </c>
      <c r="H150" s="307" t="e">
        <f>+#REF!</f>
        <v>#REF!</v>
      </c>
      <c r="I150" s="307" t="e">
        <f>+#REF!</f>
        <v>#REF!</v>
      </c>
      <c r="J150" s="307" t="e">
        <f>+#REF!+#REF!</f>
        <v>#REF!</v>
      </c>
      <c r="K150" s="307" t="e">
        <f>+#REF!+#REF!</f>
        <v>#REF!</v>
      </c>
      <c r="L150" s="307" t="e">
        <f>+#REF!</f>
        <v>#REF!</v>
      </c>
      <c r="M150" s="307" t="e">
        <f>+#REF!+#REF!</f>
        <v>#REF!</v>
      </c>
      <c r="N150" s="307" t="e">
        <f>+#REF!</f>
        <v>#REF!</v>
      </c>
      <c r="O150" s="307" t="e">
        <f>+#REF!</f>
        <v>#REF!</v>
      </c>
      <c r="P150" s="307" t="e">
        <f>+#REF!</f>
        <v>#REF!</v>
      </c>
      <c r="Q150" s="307" t="e">
        <f>+#REF!</f>
        <v>#REF!</v>
      </c>
      <c r="R150" s="307" t="e">
        <f>+#REF!</f>
        <v>#REF!</v>
      </c>
      <c r="S150" s="307" t="e">
        <f>+#REF!</f>
        <v>#REF!</v>
      </c>
      <c r="T150" s="307" t="e">
        <f>+#REF!</f>
        <v>#REF!</v>
      </c>
      <c r="U150" s="307" t="e">
        <f>+#REF!</f>
        <v>#REF!</v>
      </c>
      <c r="V150" s="307" t="e">
        <f>+#REF!</f>
        <v>#REF!</v>
      </c>
      <c r="W150" s="307" t="e">
        <f t="shared" si="23"/>
        <v>#REF!</v>
      </c>
      <c r="X150" s="307" t="e">
        <f>+#REF!</f>
        <v>#REF!</v>
      </c>
      <c r="Y150" s="307" t="e">
        <f>+#REF!</f>
        <v>#REF!</v>
      </c>
      <c r="Z150" s="307" t="e">
        <f>+#REF!</f>
        <v>#REF!</v>
      </c>
      <c r="AA150" s="307" t="e">
        <f>+#REF!</f>
        <v>#REF!</v>
      </c>
      <c r="AB150" s="307" t="e">
        <f t="shared" si="19"/>
        <v>#REF!</v>
      </c>
      <c r="AC150" s="307" t="e">
        <f>+#REF!+#REF!</f>
        <v>#REF!</v>
      </c>
      <c r="AD150" s="307" t="e">
        <f>+#REF!+#REF!</f>
        <v>#REF!</v>
      </c>
      <c r="AE150" s="307" t="e">
        <f>+#REF!+#REF!</f>
        <v>#REF!</v>
      </c>
      <c r="AF150" s="307" t="e">
        <f>+#REF!</f>
        <v>#REF!</v>
      </c>
      <c r="AG150" s="307" t="e">
        <f>+#REF!</f>
        <v>#REF!</v>
      </c>
      <c r="AH150" s="307" t="e">
        <f>+#REF!</f>
        <v>#REF!</v>
      </c>
      <c r="AI150" s="307" t="e">
        <f>+#REF!</f>
        <v>#REF!</v>
      </c>
      <c r="AJ150" s="307" t="e">
        <f>+#REF!</f>
        <v>#REF!</v>
      </c>
      <c r="AK150" s="307" t="e">
        <f>+#REF!</f>
        <v>#REF!</v>
      </c>
      <c r="AL150" s="307" t="e">
        <f>+#REF!</f>
        <v>#REF!</v>
      </c>
      <c r="AM150" s="307" t="e">
        <f>+#REF!</f>
        <v>#REF!</v>
      </c>
      <c r="AN150" s="307"/>
      <c r="AO150" s="265"/>
      <c r="AP150" s="259" t="e">
        <f t="shared" si="21"/>
        <v>#REF!</v>
      </c>
      <c r="AQ150" s="248" t="e">
        <f>+AP150-#REF!</f>
        <v>#REF!</v>
      </c>
    </row>
    <row r="151" spans="1:43" ht="30.75" customHeight="1">
      <c r="A151" s="269">
        <f t="shared" si="20"/>
        <v>30</v>
      </c>
      <c r="B151" s="273" t="s">
        <v>699</v>
      </c>
      <c r="C151" s="307" t="e">
        <f t="shared" si="22"/>
        <v>#REF!</v>
      </c>
      <c r="D151" s="307" t="e">
        <f>+#REF!+#REF!</f>
        <v>#REF!</v>
      </c>
      <c r="E151" s="307" t="e">
        <f>+#REF!+#REF!</f>
        <v>#REF!</v>
      </c>
      <c r="F151" s="307" t="e">
        <f t="shared" si="18"/>
        <v>#REF!</v>
      </c>
      <c r="G151" s="307" t="e">
        <f>+#REF!+#REF!</f>
        <v>#REF!</v>
      </c>
      <c r="H151" s="307" t="e">
        <f>+#REF!</f>
        <v>#REF!</v>
      </c>
      <c r="I151" s="307" t="e">
        <f>+#REF!</f>
        <v>#REF!</v>
      </c>
      <c r="J151" s="307" t="e">
        <f>+#REF!+#REF!</f>
        <v>#REF!</v>
      </c>
      <c r="K151" s="307" t="e">
        <f>+#REF!+#REF!</f>
        <v>#REF!</v>
      </c>
      <c r="L151" s="307" t="e">
        <f>+#REF!</f>
        <v>#REF!</v>
      </c>
      <c r="M151" s="307" t="e">
        <f>+#REF!+#REF!</f>
        <v>#REF!</v>
      </c>
      <c r="N151" s="307" t="e">
        <f>+#REF!</f>
        <v>#REF!</v>
      </c>
      <c r="O151" s="307" t="e">
        <f>+#REF!</f>
        <v>#REF!</v>
      </c>
      <c r="P151" s="307" t="e">
        <f>+#REF!</f>
        <v>#REF!</v>
      </c>
      <c r="Q151" s="307" t="e">
        <f>+#REF!</f>
        <v>#REF!</v>
      </c>
      <c r="R151" s="307" t="e">
        <f>+#REF!</f>
        <v>#REF!</v>
      </c>
      <c r="S151" s="307" t="e">
        <f>+#REF!</f>
        <v>#REF!</v>
      </c>
      <c r="T151" s="307" t="e">
        <f>+#REF!</f>
        <v>#REF!</v>
      </c>
      <c r="U151" s="307" t="e">
        <f>+#REF!</f>
        <v>#REF!</v>
      </c>
      <c r="V151" s="307" t="e">
        <f>+#REF!</f>
        <v>#REF!</v>
      </c>
      <c r="W151" s="307" t="e">
        <f t="shared" si="23"/>
        <v>#REF!</v>
      </c>
      <c r="X151" s="307" t="e">
        <f>+#REF!</f>
        <v>#REF!</v>
      </c>
      <c r="Y151" s="307" t="e">
        <f>+#REF!</f>
        <v>#REF!</v>
      </c>
      <c r="Z151" s="307" t="e">
        <f>+#REF!</f>
        <v>#REF!</v>
      </c>
      <c r="AA151" s="307" t="e">
        <f>+#REF!</f>
        <v>#REF!</v>
      </c>
      <c r="AB151" s="307" t="e">
        <f t="shared" si="19"/>
        <v>#REF!</v>
      </c>
      <c r="AC151" s="307" t="e">
        <f>+#REF!+#REF!</f>
        <v>#REF!</v>
      </c>
      <c r="AD151" s="307" t="e">
        <f>+#REF!+#REF!</f>
        <v>#REF!</v>
      </c>
      <c r="AE151" s="307" t="e">
        <f>+#REF!+#REF!</f>
        <v>#REF!</v>
      </c>
      <c r="AF151" s="307" t="e">
        <f>+#REF!</f>
        <v>#REF!</v>
      </c>
      <c r="AG151" s="307" t="e">
        <f>+#REF!</f>
        <v>#REF!</v>
      </c>
      <c r="AH151" s="307" t="e">
        <f>+#REF!</f>
        <v>#REF!</v>
      </c>
      <c r="AI151" s="307" t="e">
        <f>+#REF!</f>
        <v>#REF!</v>
      </c>
      <c r="AJ151" s="307" t="e">
        <f>+#REF!</f>
        <v>#REF!</v>
      </c>
      <c r="AK151" s="307" t="e">
        <f>+#REF!</f>
        <v>#REF!</v>
      </c>
      <c r="AL151" s="307" t="e">
        <f>+#REF!</f>
        <v>#REF!</v>
      </c>
      <c r="AM151" s="307" t="e">
        <f>+#REF!</f>
        <v>#REF!</v>
      </c>
      <c r="AN151" s="307"/>
      <c r="AO151" s="265"/>
      <c r="AP151" s="259" t="e">
        <f t="shared" si="21"/>
        <v>#REF!</v>
      </c>
      <c r="AQ151" s="248" t="e">
        <f>+AP151-#REF!</f>
        <v>#REF!</v>
      </c>
    </row>
    <row r="152" spans="1:43" ht="30.75" customHeight="1">
      <c r="A152" s="269">
        <f t="shared" si="20"/>
        <v>31</v>
      </c>
      <c r="B152" s="264" t="s">
        <v>897</v>
      </c>
      <c r="C152" s="307" t="e">
        <f t="shared" si="22"/>
        <v>#REF!</v>
      </c>
      <c r="D152" s="307" t="e">
        <f>+#REF!+#REF!</f>
        <v>#REF!</v>
      </c>
      <c r="E152" s="307" t="e">
        <f>+#REF!+#REF!</f>
        <v>#REF!</v>
      </c>
      <c r="F152" s="307" t="e">
        <f t="shared" si="18"/>
        <v>#REF!</v>
      </c>
      <c r="G152" s="307" t="e">
        <f>+#REF!+#REF!</f>
        <v>#REF!</v>
      </c>
      <c r="H152" s="307" t="e">
        <f>+#REF!</f>
        <v>#REF!</v>
      </c>
      <c r="I152" s="307" t="e">
        <f>+#REF!</f>
        <v>#REF!</v>
      </c>
      <c r="J152" s="307" t="e">
        <f>+#REF!+#REF!</f>
        <v>#REF!</v>
      </c>
      <c r="K152" s="307" t="e">
        <f>+#REF!+#REF!</f>
        <v>#REF!</v>
      </c>
      <c r="L152" s="307" t="e">
        <f>+#REF!</f>
        <v>#REF!</v>
      </c>
      <c r="M152" s="307" t="e">
        <f>+#REF!+#REF!</f>
        <v>#REF!</v>
      </c>
      <c r="N152" s="307" t="e">
        <f>+#REF!</f>
        <v>#REF!</v>
      </c>
      <c r="O152" s="307" t="e">
        <f>+#REF!</f>
        <v>#REF!</v>
      </c>
      <c r="P152" s="307" t="e">
        <f>+#REF!</f>
        <v>#REF!</v>
      </c>
      <c r="Q152" s="307" t="e">
        <f>+#REF!</f>
        <v>#REF!</v>
      </c>
      <c r="R152" s="307" t="e">
        <f>+#REF!</f>
        <v>#REF!</v>
      </c>
      <c r="S152" s="307" t="e">
        <f>+#REF!</f>
        <v>#REF!</v>
      </c>
      <c r="T152" s="307" t="e">
        <f>+#REF!</f>
        <v>#REF!</v>
      </c>
      <c r="U152" s="307" t="e">
        <f>+#REF!</f>
        <v>#REF!</v>
      </c>
      <c r="V152" s="307" t="e">
        <f>+#REF!</f>
        <v>#REF!</v>
      </c>
      <c r="W152" s="307" t="e">
        <f t="shared" si="23"/>
        <v>#REF!</v>
      </c>
      <c r="X152" s="307">
        <f>+'PL2. Tổng hợp SL cấp Remdesivir'!C31</f>
        <v>0</v>
      </c>
      <c r="Y152" s="307" t="e">
        <f>+#REF!</f>
        <v>#REF!</v>
      </c>
      <c r="Z152" s="307" t="e">
        <f>+#REF!</f>
        <v>#REF!</v>
      </c>
      <c r="AA152" s="307" t="e">
        <f>+#REF!</f>
        <v>#REF!</v>
      </c>
      <c r="AB152" s="307" t="e">
        <f t="shared" si="19"/>
        <v>#REF!</v>
      </c>
      <c r="AC152" s="307" t="e">
        <f>+#REF!+#REF!</f>
        <v>#REF!</v>
      </c>
      <c r="AD152" s="307" t="e">
        <f>+#REF!+#REF!</f>
        <v>#REF!</v>
      </c>
      <c r="AE152" s="307" t="e">
        <f>+#REF!+#REF!</f>
        <v>#REF!</v>
      </c>
      <c r="AF152" s="307" t="e">
        <f>+#REF!</f>
        <v>#REF!</v>
      </c>
      <c r="AG152" s="307" t="e">
        <f>+#REF!</f>
        <v>#REF!</v>
      </c>
      <c r="AH152" s="307" t="e">
        <f>+#REF!</f>
        <v>#REF!</v>
      </c>
      <c r="AI152" s="307" t="e">
        <f>+#REF!</f>
        <v>#REF!</v>
      </c>
      <c r="AJ152" s="307" t="e">
        <f>+#REF!</f>
        <v>#REF!</v>
      </c>
      <c r="AK152" s="307" t="e">
        <f>+#REF!</f>
        <v>#REF!</v>
      </c>
      <c r="AL152" s="307" t="e">
        <f>+#REF!</f>
        <v>#REF!</v>
      </c>
      <c r="AM152" s="307" t="e">
        <f>+#REF!</f>
        <v>#REF!</v>
      </c>
      <c r="AN152" s="307"/>
      <c r="AO152" s="265"/>
      <c r="AP152" s="259" t="e">
        <f t="shared" si="21"/>
        <v>#REF!</v>
      </c>
      <c r="AQ152" s="248" t="e">
        <f>+AP152-#REF!</f>
        <v>#REF!</v>
      </c>
    </row>
    <row r="153" spans="1:43" ht="30.75" customHeight="1">
      <c r="A153" s="269">
        <f t="shared" si="20"/>
        <v>32</v>
      </c>
      <c r="B153" s="264" t="s">
        <v>898</v>
      </c>
      <c r="C153" s="307" t="e">
        <f t="shared" si="22"/>
        <v>#REF!</v>
      </c>
      <c r="D153" s="307" t="e">
        <f>+#REF!+#REF!</f>
        <v>#REF!</v>
      </c>
      <c r="E153" s="307" t="e">
        <f>+#REF!+#REF!</f>
        <v>#REF!</v>
      </c>
      <c r="F153" s="307" t="e">
        <f t="shared" si="18"/>
        <v>#REF!</v>
      </c>
      <c r="G153" s="307" t="e">
        <f>+#REF!+#REF!</f>
        <v>#REF!</v>
      </c>
      <c r="H153" s="307" t="e">
        <f>+#REF!</f>
        <v>#REF!</v>
      </c>
      <c r="I153" s="307" t="e">
        <f>+#REF!</f>
        <v>#REF!</v>
      </c>
      <c r="J153" s="307" t="e">
        <f>+#REF!+#REF!</f>
        <v>#REF!</v>
      </c>
      <c r="K153" s="307" t="e">
        <f>+#REF!+#REF!</f>
        <v>#REF!</v>
      </c>
      <c r="L153" s="307" t="e">
        <f>+#REF!</f>
        <v>#REF!</v>
      </c>
      <c r="M153" s="307" t="e">
        <f>+#REF!+#REF!</f>
        <v>#REF!</v>
      </c>
      <c r="N153" s="307" t="e">
        <f>+#REF!</f>
        <v>#REF!</v>
      </c>
      <c r="O153" s="307" t="e">
        <f>+#REF!</f>
        <v>#REF!</v>
      </c>
      <c r="P153" s="307" t="e">
        <f>+#REF!</f>
        <v>#REF!</v>
      </c>
      <c r="Q153" s="307" t="e">
        <f>+#REF!</f>
        <v>#REF!</v>
      </c>
      <c r="R153" s="307" t="e">
        <f>+#REF!</f>
        <v>#REF!</v>
      </c>
      <c r="S153" s="307" t="e">
        <f>+#REF!</f>
        <v>#REF!</v>
      </c>
      <c r="T153" s="307" t="e">
        <f>+#REF!</f>
        <v>#REF!</v>
      </c>
      <c r="U153" s="307" t="e">
        <f>+#REF!</f>
        <v>#REF!</v>
      </c>
      <c r="V153" s="307" t="e">
        <f>+#REF!</f>
        <v>#REF!</v>
      </c>
      <c r="W153" s="307" t="e">
        <f t="shared" si="23"/>
        <v>#REF!</v>
      </c>
      <c r="X153" s="307" t="e">
        <f>+#REF!</f>
        <v>#REF!</v>
      </c>
      <c r="Y153" s="307" t="e">
        <f>+#REF!</f>
        <v>#REF!</v>
      </c>
      <c r="Z153" s="307" t="e">
        <f>+#REF!</f>
        <v>#REF!</v>
      </c>
      <c r="AA153" s="307" t="e">
        <f>+#REF!</f>
        <v>#REF!</v>
      </c>
      <c r="AB153" s="307" t="e">
        <f t="shared" si="19"/>
        <v>#REF!</v>
      </c>
      <c r="AC153" s="307" t="e">
        <f>+#REF!+#REF!</f>
        <v>#REF!</v>
      </c>
      <c r="AD153" s="307" t="e">
        <f>+#REF!+#REF!</f>
        <v>#REF!</v>
      </c>
      <c r="AE153" s="307" t="e">
        <f>+#REF!+#REF!</f>
        <v>#REF!</v>
      </c>
      <c r="AF153" s="307" t="e">
        <f>+#REF!</f>
        <v>#REF!</v>
      </c>
      <c r="AG153" s="307" t="e">
        <f>+#REF!</f>
        <v>#REF!</v>
      </c>
      <c r="AH153" s="307" t="e">
        <f>+#REF!</f>
        <v>#REF!</v>
      </c>
      <c r="AI153" s="307" t="e">
        <f>+#REF!</f>
        <v>#REF!</v>
      </c>
      <c r="AJ153" s="307" t="e">
        <f>+#REF!</f>
        <v>#REF!</v>
      </c>
      <c r="AK153" s="307" t="e">
        <f>+#REF!</f>
        <v>#REF!</v>
      </c>
      <c r="AL153" s="307" t="e">
        <f>+#REF!</f>
        <v>#REF!</v>
      </c>
      <c r="AM153" s="307" t="e">
        <f>+#REF!</f>
        <v>#REF!</v>
      </c>
      <c r="AN153" s="307"/>
      <c r="AO153" s="265"/>
      <c r="AP153" s="259" t="e">
        <f t="shared" si="21"/>
        <v>#REF!</v>
      </c>
      <c r="AQ153" s="248" t="e">
        <f>+AP153-#REF!</f>
        <v>#REF!</v>
      </c>
    </row>
    <row r="154" spans="1:43" ht="36" customHeight="1">
      <c r="A154" s="269">
        <f t="shared" si="20"/>
        <v>33</v>
      </c>
      <c r="B154" s="264" t="s">
        <v>899</v>
      </c>
      <c r="C154" s="307" t="e">
        <f t="shared" si="22"/>
        <v>#REF!</v>
      </c>
      <c r="D154" s="307" t="e">
        <f>+#REF!+#REF!</f>
        <v>#REF!</v>
      </c>
      <c r="E154" s="307" t="e">
        <f>+#REF!+#REF!</f>
        <v>#REF!</v>
      </c>
      <c r="F154" s="307" t="e">
        <f t="shared" si="18"/>
        <v>#REF!</v>
      </c>
      <c r="G154" s="307" t="e">
        <f>+#REF!+#REF!</f>
        <v>#REF!</v>
      </c>
      <c r="H154" s="307" t="e">
        <f>+#REF!</f>
        <v>#REF!</v>
      </c>
      <c r="I154" s="307" t="e">
        <f>+#REF!</f>
        <v>#REF!</v>
      </c>
      <c r="J154" s="307" t="e">
        <f>+#REF!+#REF!</f>
        <v>#REF!</v>
      </c>
      <c r="K154" s="307" t="e">
        <f>+#REF!+#REF!</f>
        <v>#REF!</v>
      </c>
      <c r="L154" s="307" t="e">
        <f>+#REF!</f>
        <v>#REF!</v>
      </c>
      <c r="M154" s="307" t="e">
        <f>+#REF!+#REF!</f>
        <v>#REF!</v>
      </c>
      <c r="N154" s="307" t="e">
        <f>+#REF!</f>
        <v>#REF!</v>
      </c>
      <c r="O154" s="307" t="e">
        <f>+#REF!</f>
        <v>#REF!</v>
      </c>
      <c r="P154" s="307" t="e">
        <f>+#REF!</f>
        <v>#REF!</v>
      </c>
      <c r="Q154" s="307" t="e">
        <f>+#REF!</f>
        <v>#REF!</v>
      </c>
      <c r="R154" s="307" t="e">
        <f>+#REF!</f>
        <v>#REF!</v>
      </c>
      <c r="S154" s="307" t="e">
        <f>+#REF!</f>
        <v>#REF!</v>
      </c>
      <c r="T154" s="307" t="e">
        <f>+#REF!</f>
        <v>#REF!</v>
      </c>
      <c r="U154" s="307" t="e">
        <f>+#REF!</f>
        <v>#REF!</v>
      </c>
      <c r="V154" s="307" t="e">
        <f>+#REF!</f>
        <v>#REF!</v>
      </c>
      <c r="W154" s="307" t="e">
        <f t="shared" si="23"/>
        <v>#REF!</v>
      </c>
      <c r="X154" s="307" t="e">
        <f>+#REF!</f>
        <v>#REF!</v>
      </c>
      <c r="Y154" s="307" t="e">
        <f>+#REF!</f>
        <v>#REF!</v>
      </c>
      <c r="Z154" s="307" t="e">
        <f>+#REF!</f>
        <v>#REF!</v>
      </c>
      <c r="AA154" s="307" t="e">
        <f>+#REF!</f>
        <v>#REF!</v>
      </c>
      <c r="AB154" s="307" t="e">
        <f t="shared" si="19"/>
        <v>#REF!</v>
      </c>
      <c r="AC154" s="307" t="e">
        <f>+#REF!+#REF!</f>
        <v>#REF!</v>
      </c>
      <c r="AD154" s="307" t="e">
        <f>+#REF!+#REF!</f>
        <v>#REF!</v>
      </c>
      <c r="AE154" s="307" t="e">
        <f>+#REF!+#REF!</f>
        <v>#REF!</v>
      </c>
      <c r="AF154" s="307" t="e">
        <f>+#REF!</f>
        <v>#REF!</v>
      </c>
      <c r="AG154" s="307" t="e">
        <f>+#REF!</f>
        <v>#REF!</v>
      </c>
      <c r="AH154" s="307" t="e">
        <f>+#REF!</f>
        <v>#REF!</v>
      </c>
      <c r="AI154" s="307" t="e">
        <f>+#REF!</f>
        <v>#REF!</v>
      </c>
      <c r="AJ154" s="307" t="e">
        <f>+#REF!</f>
        <v>#REF!</v>
      </c>
      <c r="AK154" s="307" t="e">
        <f>+#REF!</f>
        <v>#REF!</v>
      </c>
      <c r="AL154" s="307" t="e">
        <f>+#REF!</f>
        <v>#REF!</v>
      </c>
      <c r="AM154" s="307" t="e">
        <f>+#REF!</f>
        <v>#REF!</v>
      </c>
      <c r="AN154" s="307"/>
      <c r="AO154" s="265"/>
      <c r="AP154" s="259" t="e">
        <f t="shared" si="21"/>
        <v>#REF!</v>
      </c>
      <c r="AQ154" s="248" t="e">
        <f>+AP154-#REF!</f>
        <v>#REF!</v>
      </c>
    </row>
    <row r="155" spans="1:43" ht="30.75" customHeight="1">
      <c r="A155" s="269">
        <f t="shared" si="20"/>
        <v>34</v>
      </c>
      <c r="B155" s="264" t="s">
        <v>900</v>
      </c>
      <c r="C155" s="307" t="e">
        <f t="shared" si="22"/>
        <v>#REF!</v>
      </c>
      <c r="D155" s="307" t="e">
        <f>+#REF!+#REF!</f>
        <v>#REF!</v>
      </c>
      <c r="E155" s="307" t="e">
        <f>+#REF!+#REF!</f>
        <v>#REF!</v>
      </c>
      <c r="F155" s="307" t="e">
        <f t="shared" si="18"/>
        <v>#REF!</v>
      </c>
      <c r="G155" s="307" t="e">
        <f>+#REF!+#REF!</f>
        <v>#REF!</v>
      </c>
      <c r="H155" s="307" t="e">
        <f>+#REF!</f>
        <v>#REF!</v>
      </c>
      <c r="I155" s="307" t="e">
        <f>+#REF!</f>
        <v>#REF!</v>
      </c>
      <c r="J155" s="307" t="e">
        <f>+#REF!+#REF!</f>
        <v>#REF!</v>
      </c>
      <c r="K155" s="307" t="e">
        <f>+#REF!+#REF!</f>
        <v>#REF!</v>
      </c>
      <c r="L155" s="307" t="e">
        <f>+#REF!</f>
        <v>#REF!</v>
      </c>
      <c r="M155" s="307" t="e">
        <f>+#REF!+#REF!</f>
        <v>#REF!</v>
      </c>
      <c r="N155" s="307" t="e">
        <f>+#REF!</f>
        <v>#REF!</v>
      </c>
      <c r="O155" s="307" t="e">
        <f>+#REF!</f>
        <v>#REF!</v>
      </c>
      <c r="P155" s="307" t="e">
        <f>+#REF!</f>
        <v>#REF!</v>
      </c>
      <c r="Q155" s="307" t="e">
        <f>+#REF!</f>
        <v>#REF!</v>
      </c>
      <c r="R155" s="307" t="e">
        <f>+#REF!</f>
        <v>#REF!</v>
      </c>
      <c r="S155" s="307" t="e">
        <f>+#REF!</f>
        <v>#REF!</v>
      </c>
      <c r="T155" s="307" t="e">
        <f>+#REF!</f>
        <v>#REF!</v>
      </c>
      <c r="U155" s="307" t="e">
        <f>+#REF!</f>
        <v>#REF!</v>
      </c>
      <c r="V155" s="307" t="e">
        <f>+#REF!</f>
        <v>#REF!</v>
      </c>
      <c r="W155" s="307" t="e">
        <f t="shared" si="23"/>
        <v>#REF!</v>
      </c>
      <c r="X155" s="307" t="e">
        <f>+#REF!</f>
        <v>#REF!</v>
      </c>
      <c r="Y155" s="307" t="e">
        <f>+#REF!</f>
        <v>#REF!</v>
      </c>
      <c r="Z155" s="307" t="e">
        <f>+#REF!</f>
        <v>#REF!</v>
      </c>
      <c r="AA155" s="307" t="e">
        <f>+#REF!</f>
        <v>#REF!</v>
      </c>
      <c r="AB155" s="307" t="e">
        <f t="shared" si="19"/>
        <v>#REF!</v>
      </c>
      <c r="AC155" s="307" t="e">
        <f>+#REF!+#REF!</f>
        <v>#REF!</v>
      </c>
      <c r="AD155" s="307" t="e">
        <f>+#REF!+#REF!</f>
        <v>#REF!</v>
      </c>
      <c r="AE155" s="307" t="e">
        <f>+#REF!+#REF!</f>
        <v>#REF!</v>
      </c>
      <c r="AF155" s="307" t="e">
        <f>+#REF!</f>
        <v>#REF!</v>
      </c>
      <c r="AG155" s="307" t="e">
        <f>+#REF!</f>
        <v>#REF!</v>
      </c>
      <c r="AH155" s="307" t="e">
        <f>+#REF!</f>
        <v>#REF!</v>
      </c>
      <c r="AI155" s="307" t="e">
        <f>+#REF!</f>
        <v>#REF!</v>
      </c>
      <c r="AJ155" s="307" t="e">
        <f>+#REF!</f>
        <v>#REF!</v>
      </c>
      <c r="AK155" s="307" t="e">
        <f>+#REF!</f>
        <v>#REF!</v>
      </c>
      <c r="AL155" s="307" t="e">
        <f>+#REF!</f>
        <v>#REF!</v>
      </c>
      <c r="AM155" s="307" t="e">
        <f>+#REF!</f>
        <v>#REF!</v>
      </c>
      <c r="AN155" s="307"/>
      <c r="AO155" s="265"/>
      <c r="AP155" s="259" t="e">
        <f t="shared" si="21"/>
        <v>#REF!</v>
      </c>
      <c r="AQ155" s="248" t="e">
        <f>+AP155-#REF!</f>
        <v>#REF!</v>
      </c>
    </row>
    <row r="156" spans="1:43" ht="30.75" customHeight="1">
      <c r="A156" s="269">
        <f t="shared" si="20"/>
        <v>35</v>
      </c>
      <c r="B156" s="264" t="s">
        <v>700</v>
      </c>
      <c r="C156" s="307" t="e">
        <f t="shared" si="22"/>
        <v>#REF!</v>
      </c>
      <c r="D156" s="307" t="e">
        <f>+#REF!+#REF!</f>
        <v>#REF!</v>
      </c>
      <c r="E156" s="307" t="e">
        <f>+#REF!+#REF!</f>
        <v>#REF!</v>
      </c>
      <c r="F156" s="307" t="e">
        <f t="shared" si="18"/>
        <v>#REF!</v>
      </c>
      <c r="G156" s="307" t="e">
        <f>+#REF!+#REF!</f>
        <v>#REF!</v>
      </c>
      <c r="H156" s="307" t="e">
        <f>+#REF!</f>
        <v>#REF!</v>
      </c>
      <c r="I156" s="307" t="e">
        <f>+#REF!</f>
        <v>#REF!</v>
      </c>
      <c r="J156" s="307" t="e">
        <f>+#REF!+#REF!</f>
        <v>#REF!</v>
      </c>
      <c r="K156" s="307" t="e">
        <f>+#REF!+#REF!</f>
        <v>#REF!</v>
      </c>
      <c r="L156" s="307" t="e">
        <f>+#REF!</f>
        <v>#REF!</v>
      </c>
      <c r="M156" s="307" t="e">
        <f>+#REF!+#REF!</f>
        <v>#REF!</v>
      </c>
      <c r="N156" s="307" t="e">
        <f>+#REF!</f>
        <v>#REF!</v>
      </c>
      <c r="O156" s="307" t="e">
        <f>+#REF!</f>
        <v>#REF!</v>
      </c>
      <c r="P156" s="307" t="e">
        <f>+#REF!</f>
        <v>#REF!</v>
      </c>
      <c r="Q156" s="307" t="e">
        <f>+#REF!</f>
        <v>#REF!</v>
      </c>
      <c r="R156" s="307" t="e">
        <f>+#REF!</f>
        <v>#REF!</v>
      </c>
      <c r="S156" s="307" t="e">
        <f>+#REF!</f>
        <v>#REF!</v>
      </c>
      <c r="T156" s="307" t="e">
        <f>+#REF!</f>
        <v>#REF!</v>
      </c>
      <c r="U156" s="307" t="e">
        <f>+#REF!</f>
        <v>#REF!</v>
      </c>
      <c r="V156" s="307" t="e">
        <f>+#REF!</f>
        <v>#REF!</v>
      </c>
      <c r="W156" s="307" t="e">
        <f t="shared" si="23"/>
        <v>#REF!</v>
      </c>
      <c r="X156" s="307" t="e">
        <f>+#REF!</f>
        <v>#REF!</v>
      </c>
      <c r="Y156" s="307" t="e">
        <f>+#REF!</f>
        <v>#REF!</v>
      </c>
      <c r="Z156" s="307" t="e">
        <f>+#REF!</f>
        <v>#REF!</v>
      </c>
      <c r="AA156" s="307" t="e">
        <f>+#REF!</f>
        <v>#REF!</v>
      </c>
      <c r="AB156" s="307" t="e">
        <f t="shared" si="19"/>
        <v>#REF!</v>
      </c>
      <c r="AC156" s="307" t="e">
        <f>+#REF!+#REF!</f>
        <v>#REF!</v>
      </c>
      <c r="AD156" s="307" t="e">
        <f>+#REF!+#REF!</f>
        <v>#REF!</v>
      </c>
      <c r="AE156" s="307" t="e">
        <f>+#REF!+#REF!</f>
        <v>#REF!</v>
      </c>
      <c r="AF156" s="307" t="e">
        <f>+#REF!</f>
        <v>#REF!</v>
      </c>
      <c r="AG156" s="307" t="e">
        <f>+#REF!</f>
        <v>#REF!</v>
      </c>
      <c r="AH156" s="307" t="e">
        <f>+#REF!</f>
        <v>#REF!</v>
      </c>
      <c r="AI156" s="307" t="e">
        <f>+#REF!</f>
        <v>#REF!</v>
      </c>
      <c r="AJ156" s="307" t="e">
        <f>+#REF!</f>
        <v>#REF!</v>
      </c>
      <c r="AK156" s="307" t="e">
        <f>+#REF!</f>
        <v>#REF!</v>
      </c>
      <c r="AL156" s="307" t="e">
        <f>+#REF!</f>
        <v>#REF!</v>
      </c>
      <c r="AM156" s="307" t="e">
        <f>+#REF!</f>
        <v>#REF!</v>
      </c>
      <c r="AN156" s="307"/>
      <c r="AO156" s="265"/>
      <c r="AP156" s="259" t="e">
        <f t="shared" si="21"/>
        <v>#REF!</v>
      </c>
      <c r="AQ156" s="248" t="e">
        <f>+AP156-#REF!</f>
        <v>#REF!</v>
      </c>
    </row>
    <row r="157" spans="1:43" ht="30.75" customHeight="1">
      <c r="A157" s="269">
        <f t="shared" si="20"/>
        <v>36</v>
      </c>
      <c r="B157" s="264" t="s">
        <v>901</v>
      </c>
      <c r="C157" s="307" t="e">
        <f t="shared" si="22"/>
        <v>#REF!</v>
      </c>
      <c r="D157" s="307" t="e">
        <f>+#REF!+#REF!</f>
        <v>#REF!</v>
      </c>
      <c r="E157" s="307" t="e">
        <f>+#REF!+#REF!</f>
        <v>#REF!</v>
      </c>
      <c r="F157" s="307" t="e">
        <f t="shared" si="18"/>
        <v>#REF!</v>
      </c>
      <c r="G157" s="307" t="e">
        <f>+#REF!+#REF!</f>
        <v>#REF!</v>
      </c>
      <c r="H157" s="307" t="e">
        <f>+#REF!</f>
        <v>#REF!</v>
      </c>
      <c r="I157" s="307" t="e">
        <f>+#REF!</f>
        <v>#REF!</v>
      </c>
      <c r="J157" s="307" t="e">
        <f>+#REF!+#REF!</f>
        <v>#REF!</v>
      </c>
      <c r="K157" s="307" t="e">
        <f>+#REF!+#REF!</f>
        <v>#REF!</v>
      </c>
      <c r="L157" s="307" t="e">
        <f>+#REF!</f>
        <v>#REF!</v>
      </c>
      <c r="M157" s="307" t="e">
        <f>+#REF!+#REF!</f>
        <v>#REF!</v>
      </c>
      <c r="N157" s="307" t="e">
        <f>+#REF!</f>
        <v>#REF!</v>
      </c>
      <c r="O157" s="307" t="e">
        <f>+#REF!</f>
        <v>#REF!</v>
      </c>
      <c r="P157" s="307" t="e">
        <f>+#REF!</f>
        <v>#REF!</v>
      </c>
      <c r="Q157" s="307" t="e">
        <f>+#REF!</f>
        <v>#REF!</v>
      </c>
      <c r="R157" s="307" t="e">
        <f>+#REF!</f>
        <v>#REF!</v>
      </c>
      <c r="S157" s="307" t="e">
        <f>+#REF!</f>
        <v>#REF!</v>
      </c>
      <c r="T157" s="307" t="e">
        <f>+#REF!</f>
        <v>#REF!</v>
      </c>
      <c r="U157" s="307" t="e">
        <f>+#REF!</f>
        <v>#REF!</v>
      </c>
      <c r="V157" s="307" t="e">
        <f>+#REF!</f>
        <v>#REF!</v>
      </c>
      <c r="W157" s="307" t="e">
        <f t="shared" si="23"/>
        <v>#REF!</v>
      </c>
      <c r="X157" s="307" t="e">
        <f>+#REF!</f>
        <v>#REF!</v>
      </c>
      <c r="Y157" s="307" t="e">
        <f>+#REF!</f>
        <v>#REF!</v>
      </c>
      <c r="Z157" s="307" t="e">
        <f>+#REF!</f>
        <v>#REF!</v>
      </c>
      <c r="AA157" s="307" t="e">
        <f>+#REF!</f>
        <v>#REF!</v>
      </c>
      <c r="AB157" s="307" t="e">
        <f t="shared" si="19"/>
        <v>#REF!</v>
      </c>
      <c r="AC157" s="307" t="e">
        <f>+#REF!+#REF!</f>
        <v>#REF!</v>
      </c>
      <c r="AD157" s="307" t="e">
        <f>+#REF!+#REF!</f>
        <v>#REF!</v>
      </c>
      <c r="AE157" s="307" t="e">
        <f>+#REF!+#REF!</f>
        <v>#REF!</v>
      </c>
      <c r="AF157" s="307" t="e">
        <f>+#REF!</f>
        <v>#REF!</v>
      </c>
      <c r="AG157" s="307" t="e">
        <f>+#REF!</f>
        <v>#REF!</v>
      </c>
      <c r="AH157" s="307" t="e">
        <f>+#REF!</f>
        <v>#REF!</v>
      </c>
      <c r="AI157" s="307" t="e">
        <f>+#REF!</f>
        <v>#REF!</v>
      </c>
      <c r="AJ157" s="307" t="e">
        <f>+#REF!</f>
        <v>#REF!</v>
      </c>
      <c r="AK157" s="307" t="e">
        <f>+#REF!</f>
        <v>#REF!</v>
      </c>
      <c r="AL157" s="307" t="e">
        <f>+#REF!</f>
        <v>#REF!</v>
      </c>
      <c r="AM157" s="307" t="e">
        <f>+#REF!</f>
        <v>#REF!</v>
      </c>
      <c r="AN157" s="307"/>
      <c r="AO157" s="265"/>
      <c r="AP157" s="259" t="e">
        <f t="shared" si="21"/>
        <v>#REF!</v>
      </c>
      <c r="AQ157" s="248" t="e">
        <f>+AP157-#REF!</f>
        <v>#REF!</v>
      </c>
    </row>
    <row r="158" spans="1:43" s="266" customFormat="1" ht="30.75" customHeight="1">
      <c r="A158" s="269">
        <f t="shared" si="20"/>
        <v>37</v>
      </c>
      <c r="B158" s="264" t="s">
        <v>263</v>
      </c>
      <c r="C158" s="307" t="e">
        <f t="shared" si="22"/>
        <v>#REF!</v>
      </c>
      <c r="D158" s="307" t="e">
        <f>+#REF!+#REF!</f>
        <v>#REF!</v>
      </c>
      <c r="E158" s="307" t="e">
        <f>+#REF!+#REF!</f>
        <v>#REF!</v>
      </c>
      <c r="F158" s="307" t="e">
        <f t="shared" si="18"/>
        <v>#REF!</v>
      </c>
      <c r="G158" s="307" t="e">
        <f>+#REF!+#REF!</f>
        <v>#REF!</v>
      </c>
      <c r="H158" s="307" t="e">
        <f>+#REF!</f>
        <v>#REF!</v>
      </c>
      <c r="I158" s="307" t="e">
        <f>+#REF!</f>
        <v>#REF!</v>
      </c>
      <c r="J158" s="307" t="e">
        <f>+#REF!+#REF!</f>
        <v>#REF!</v>
      </c>
      <c r="K158" s="307" t="e">
        <f>+#REF!+#REF!</f>
        <v>#REF!</v>
      </c>
      <c r="L158" s="307" t="e">
        <f>+#REF!</f>
        <v>#REF!</v>
      </c>
      <c r="M158" s="307" t="e">
        <f>+#REF!+#REF!</f>
        <v>#REF!</v>
      </c>
      <c r="N158" s="307" t="e">
        <f>+#REF!</f>
        <v>#REF!</v>
      </c>
      <c r="O158" s="307" t="e">
        <f>+#REF!</f>
        <v>#REF!</v>
      </c>
      <c r="P158" s="307" t="e">
        <f>+#REF!</f>
        <v>#REF!</v>
      </c>
      <c r="Q158" s="307" t="e">
        <f>+#REF!</f>
        <v>#REF!</v>
      </c>
      <c r="R158" s="307" t="e">
        <f>+#REF!</f>
        <v>#REF!</v>
      </c>
      <c r="S158" s="307" t="e">
        <f>+#REF!</f>
        <v>#REF!</v>
      </c>
      <c r="T158" s="307" t="e">
        <f>+#REF!</f>
        <v>#REF!</v>
      </c>
      <c r="U158" s="307" t="e">
        <f>+#REF!</f>
        <v>#REF!</v>
      </c>
      <c r="V158" s="307" t="e">
        <f>+#REF!</f>
        <v>#REF!</v>
      </c>
      <c r="W158" s="307" t="e">
        <f t="shared" si="23"/>
        <v>#REF!</v>
      </c>
      <c r="X158" s="307" t="e">
        <f>+#REF!</f>
        <v>#REF!</v>
      </c>
      <c r="Y158" s="307" t="e">
        <f>+#REF!</f>
        <v>#REF!</v>
      </c>
      <c r="Z158" s="307" t="e">
        <f>+#REF!</f>
        <v>#REF!</v>
      </c>
      <c r="AA158" s="307" t="e">
        <f>+#REF!</f>
        <v>#REF!</v>
      </c>
      <c r="AB158" s="307" t="e">
        <f t="shared" si="19"/>
        <v>#REF!</v>
      </c>
      <c r="AC158" s="307" t="e">
        <f>+#REF!+#REF!</f>
        <v>#REF!</v>
      </c>
      <c r="AD158" s="307" t="e">
        <f>+#REF!+#REF!</f>
        <v>#REF!</v>
      </c>
      <c r="AE158" s="307" t="e">
        <f>+#REF!+#REF!</f>
        <v>#REF!</v>
      </c>
      <c r="AF158" s="307" t="e">
        <f>+#REF!</f>
        <v>#REF!</v>
      </c>
      <c r="AG158" s="307" t="e">
        <f>+#REF!</f>
        <v>#REF!</v>
      </c>
      <c r="AH158" s="307" t="e">
        <f>+#REF!</f>
        <v>#REF!</v>
      </c>
      <c r="AI158" s="307" t="e">
        <f>+#REF!</f>
        <v>#REF!</v>
      </c>
      <c r="AJ158" s="307" t="e">
        <f>+#REF!</f>
        <v>#REF!</v>
      </c>
      <c r="AK158" s="307" t="e">
        <f>+#REF!</f>
        <v>#REF!</v>
      </c>
      <c r="AL158" s="307" t="e">
        <f>+#REF!</f>
        <v>#REF!</v>
      </c>
      <c r="AM158" s="307" t="e">
        <f>+#REF!</f>
        <v>#REF!</v>
      </c>
      <c r="AN158" s="307"/>
      <c r="AO158" s="265"/>
      <c r="AP158" s="259" t="e">
        <f t="shared" si="21"/>
        <v>#REF!</v>
      </c>
      <c r="AQ158" s="248" t="e">
        <f>+AP158-#REF!</f>
        <v>#REF!</v>
      </c>
    </row>
    <row r="159" spans="1:43" ht="36.75" customHeight="1">
      <c r="A159" s="269">
        <f t="shared" si="20"/>
        <v>38</v>
      </c>
      <c r="B159" s="273" t="s">
        <v>701</v>
      </c>
      <c r="C159" s="307" t="e">
        <f t="shared" si="22"/>
        <v>#REF!</v>
      </c>
      <c r="D159" s="307" t="e">
        <f>+#REF!+#REF!</f>
        <v>#REF!</v>
      </c>
      <c r="E159" s="307" t="e">
        <f>+#REF!+#REF!</f>
        <v>#REF!</v>
      </c>
      <c r="F159" s="307" t="e">
        <f t="shared" si="18"/>
        <v>#REF!</v>
      </c>
      <c r="G159" s="307" t="e">
        <f>+#REF!+#REF!</f>
        <v>#REF!</v>
      </c>
      <c r="H159" s="307" t="e">
        <f>+#REF!</f>
        <v>#REF!</v>
      </c>
      <c r="I159" s="307" t="e">
        <f>+#REF!</f>
        <v>#REF!</v>
      </c>
      <c r="J159" s="307" t="e">
        <f>+#REF!+#REF!</f>
        <v>#REF!</v>
      </c>
      <c r="K159" s="307" t="e">
        <f>+#REF!+#REF!</f>
        <v>#REF!</v>
      </c>
      <c r="L159" s="307" t="e">
        <f>+#REF!</f>
        <v>#REF!</v>
      </c>
      <c r="M159" s="307" t="e">
        <f>+#REF!+#REF!</f>
        <v>#REF!</v>
      </c>
      <c r="N159" s="307" t="e">
        <f>+#REF!</f>
        <v>#REF!</v>
      </c>
      <c r="O159" s="307" t="e">
        <f>+#REF!</f>
        <v>#REF!</v>
      </c>
      <c r="P159" s="307" t="e">
        <f>+#REF!</f>
        <v>#REF!</v>
      </c>
      <c r="Q159" s="307" t="e">
        <f>+#REF!</f>
        <v>#REF!</v>
      </c>
      <c r="R159" s="307" t="e">
        <f>+#REF!</f>
        <v>#REF!</v>
      </c>
      <c r="S159" s="307" t="e">
        <f>+#REF!</f>
        <v>#REF!</v>
      </c>
      <c r="T159" s="307" t="e">
        <f>+#REF!</f>
        <v>#REF!</v>
      </c>
      <c r="U159" s="307" t="e">
        <f>+#REF!</f>
        <v>#REF!</v>
      </c>
      <c r="V159" s="307" t="e">
        <f>+#REF!</f>
        <v>#REF!</v>
      </c>
      <c r="W159" s="307" t="e">
        <f t="shared" si="23"/>
        <v>#REF!</v>
      </c>
      <c r="X159" s="307" t="e">
        <f>+#REF!</f>
        <v>#REF!</v>
      </c>
      <c r="Y159" s="307" t="e">
        <f>+#REF!</f>
        <v>#REF!</v>
      </c>
      <c r="Z159" s="307" t="e">
        <f>+#REF!</f>
        <v>#REF!</v>
      </c>
      <c r="AA159" s="307" t="e">
        <f>+#REF!</f>
        <v>#REF!</v>
      </c>
      <c r="AB159" s="307" t="e">
        <f t="shared" si="19"/>
        <v>#REF!</v>
      </c>
      <c r="AC159" s="307" t="e">
        <f>+#REF!+#REF!</f>
        <v>#REF!</v>
      </c>
      <c r="AD159" s="307" t="e">
        <f>+#REF!+#REF!</f>
        <v>#REF!</v>
      </c>
      <c r="AE159" s="307" t="e">
        <f>+#REF!+#REF!</f>
        <v>#REF!</v>
      </c>
      <c r="AF159" s="307" t="e">
        <f>+#REF!</f>
        <v>#REF!</v>
      </c>
      <c r="AG159" s="307" t="e">
        <f>+#REF!</f>
        <v>#REF!</v>
      </c>
      <c r="AH159" s="307" t="e">
        <f>+#REF!</f>
        <v>#REF!</v>
      </c>
      <c r="AI159" s="307" t="e">
        <f>+#REF!</f>
        <v>#REF!</v>
      </c>
      <c r="AJ159" s="307" t="e">
        <f>+#REF!</f>
        <v>#REF!</v>
      </c>
      <c r="AK159" s="307" t="e">
        <f>+#REF!</f>
        <v>#REF!</v>
      </c>
      <c r="AL159" s="307" t="e">
        <f>+#REF!</f>
        <v>#REF!</v>
      </c>
      <c r="AM159" s="307" t="e">
        <f>+#REF!</f>
        <v>#REF!</v>
      </c>
      <c r="AN159" s="307"/>
      <c r="AO159" s="265"/>
      <c r="AP159" s="259" t="e">
        <f t="shared" si="21"/>
        <v>#REF!</v>
      </c>
      <c r="AQ159" s="248" t="e">
        <f>+AP159-#REF!</f>
        <v>#REF!</v>
      </c>
    </row>
    <row r="160" spans="1:43" ht="30.75" customHeight="1">
      <c r="A160" s="269">
        <f t="shared" si="20"/>
        <v>39</v>
      </c>
      <c r="B160" s="267" t="s">
        <v>702</v>
      </c>
      <c r="C160" s="307" t="e">
        <f t="shared" si="22"/>
        <v>#REF!</v>
      </c>
      <c r="D160" s="307" t="e">
        <f>+#REF!+#REF!</f>
        <v>#REF!</v>
      </c>
      <c r="E160" s="307" t="e">
        <f>+#REF!+#REF!</f>
        <v>#REF!</v>
      </c>
      <c r="F160" s="307" t="e">
        <f t="shared" si="18"/>
        <v>#REF!</v>
      </c>
      <c r="G160" s="307" t="e">
        <f>+#REF!+#REF!</f>
        <v>#REF!</v>
      </c>
      <c r="H160" s="307" t="e">
        <f>+#REF!</f>
        <v>#REF!</v>
      </c>
      <c r="I160" s="307" t="e">
        <f>+#REF!</f>
        <v>#REF!</v>
      </c>
      <c r="J160" s="307" t="e">
        <f>+#REF!+#REF!</f>
        <v>#REF!</v>
      </c>
      <c r="K160" s="307" t="e">
        <f>+#REF!+#REF!</f>
        <v>#REF!</v>
      </c>
      <c r="L160" s="307" t="e">
        <f>+#REF!</f>
        <v>#REF!</v>
      </c>
      <c r="M160" s="307" t="e">
        <f>+#REF!+#REF!</f>
        <v>#REF!</v>
      </c>
      <c r="N160" s="307" t="e">
        <f>+#REF!</f>
        <v>#REF!</v>
      </c>
      <c r="O160" s="307" t="e">
        <f>+#REF!</f>
        <v>#REF!</v>
      </c>
      <c r="P160" s="307" t="e">
        <f>+#REF!</f>
        <v>#REF!</v>
      </c>
      <c r="Q160" s="307" t="e">
        <f>+#REF!</f>
        <v>#REF!</v>
      </c>
      <c r="R160" s="307" t="e">
        <f>+#REF!</f>
        <v>#REF!</v>
      </c>
      <c r="S160" s="307" t="e">
        <f>+#REF!</f>
        <v>#REF!</v>
      </c>
      <c r="T160" s="307" t="e">
        <f>+#REF!</f>
        <v>#REF!</v>
      </c>
      <c r="U160" s="307" t="e">
        <f>+#REF!</f>
        <v>#REF!</v>
      </c>
      <c r="V160" s="307" t="e">
        <f>+#REF!</f>
        <v>#REF!</v>
      </c>
      <c r="W160" s="307" t="e">
        <f t="shared" si="23"/>
        <v>#REF!</v>
      </c>
      <c r="X160" s="307" t="e">
        <f>+#REF!</f>
        <v>#REF!</v>
      </c>
      <c r="Y160" s="307" t="e">
        <f>+#REF!</f>
        <v>#REF!</v>
      </c>
      <c r="Z160" s="307" t="e">
        <f>+#REF!</f>
        <v>#REF!</v>
      </c>
      <c r="AA160" s="307" t="e">
        <f>+#REF!</f>
        <v>#REF!</v>
      </c>
      <c r="AB160" s="307" t="e">
        <f t="shared" si="19"/>
        <v>#REF!</v>
      </c>
      <c r="AC160" s="307" t="e">
        <f>+#REF!+#REF!</f>
        <v>#REF!</v>
      </c>
      <c r="AD160" s="307" t="e">
        <f>+#REF!+#REF!</f>
        <v>#REF!</v>
      </c>
      <c r="AE160" s="307" t="e">
        <f>+#REF!+#REF!</f>
        <v>#REF!</v>
      </c>
      <c r="AF160" s="307" t="e">
        <f>+#REF!</f>
        <v>#REF!</v>
      </c>
      <c r="AG160" s="307" t="e">
        <f>+#REF!</f>
        <v>#REF!</v>
      </c>
      <c r="AH160" s="307" t="e">
        <f>+#REF!</f>
        <v>#REF!</v>
      </c>
      <c r="AI160" s="307" t="e">
        <f>+#REF!</f>
        <v>#REF!</v>
      </c>
      <c r="AJ160" s="307" t="e">
        <f>+#REF!</f>
        <v>#REF!</v>
      </c>
      <c r="AK160" s="307" t="e">
        <f>+#REF!</f>
        <v>#REF!</v>
      </c>
      <c r="AL160" s="307" t="e">
        <f>+#REF!</f>
        <v>#REF!</v>
      </c>
      <c r="AM160" s="307" t="e">
        <f>+#REF!</f>
        <v>#REF!</v>
      </c>
      <c r="AN160" s="307"/>
      <c r="AO160" s="265"/>
      <c r="AP160" s="259" t="e">
        <f t="shared" si="21"/>
        <v>#REF!</v>
      </c>
      <c r="AQ160" s="248" t="e">
        <f>+AP160-#REF!</f>
        <v>#REF!</v>
      </c>
    </row>
    <row r="161" spans="1:43" s="266" customFormat="1" ht="30.75" customHeight="1">
      <c r="A161" s="269">
        <f t="shared" si="20"/>
        <v>40</v>
      </c>
      <c r="B161" s="264" t="s">
        <v>516</v>
      </c>
      <c r="C161" s="307" t="e">
        <f t="shared" si="22"/>
        <v>#REF!</v>
      </c>
      <c r="D161" s="307" t="e">
        <f>+#REF!+#REF!</f>
        <v>#REF!</v>
      </c>
      <c r="E161" s="307" t="e">
        <f>+#REF!+#REF!</f>
        <v>#REF!</v>
      </c>
      <c r="F161" s="307" t="e">
        <f t="shared" si="18"/>
        <v>#REF!</v>
      </c>
      <c r="G161" s="307" t="e">
        <f>+#REF!+#REF!</f>
        <v>#REF!</v>
      </c>
      <c r="H161" s="307" t="e">
        <f>+#REF!</f>
        <v>#REF!</v>
      </c>
      <c r="I161" s="307" t="e">
        <f>+#REF!</f>
        <v>#REF!</v>
      </c>
      <c r="J161" s="307" t="e">
        <f>+#REF!+#REF!</f>
        <v>#REF!</v>
      </c>
      <c r="K161" s="307" t="e">
        <f>+#REF!+#REF!</f>
        <v>#REF!</v>
      </c>
      <c r="L161" s="307" t="e">
        <f>+#REF!</f>
        <v>#REF!</v>
      </c>
      <c r="M161" s="307" t="e">
        <f>+#REF!+#REF!</f>
        <v>#REF!</v>
      </c>
      <c r="N161" s="307" t="e">
        <f>+#REF!</f>
        <v>#REF!</v>
      </c>
      <c r="O161" s="307" t="e">
        <f>+#REF!</f>
        <v>#REF!</v>
      </c>
      <c r="P161" s="307" t="e">
        <f>+#REF!</f>
        <v>#REF!</v>
      </c>
      <c r="Q161" s="307" t="e">
        <f>+#REF!</f>
        <v>#REF!</v>
      </c>
      <c r="R161" s="307" t="e">
        <f>+#REF!</f>
        <v>#REF!</v>
      </c>
      <c r="S161" s="307" t="e">
        <f>+#REF!</f>
        <v>#REF!</v>
      </c>
      <c r="T161" s="307" t="e">
        <f>+#REF!</f>
        <v>#REF!</v>
      </c>
      <c r="U161" s="307" t="e">
        <f>+#REF!</f>
        <v>#REF!</v>
      </c>
      <c r="V161" s="307" t="e">
        <f>+#REF!</f>
        <v>#REF!</v>
      </c>
      <c r="W161" s="307" t="e">
        <f t="shared" si="23"/>
        <v>#REF!</v>
      </c>
      <c r="X161" s="307" t="e">
        <f>+#REF!</f>
        <v>#REF!</v>
      </c>
      <c r="Y161" s="307" t="e">
        <f>+#REF!</f>
        <v>#REF!</v>
      </c>
      <c r="Z161" s="307" t="e">
        <f>+#REF!</f>
        <v>#REF!</v>
      </c>
      <c r="AA161" s="307" t="e">
        <f>+#REF!</f>
        <v>#REF!</v>
      </c>
      <c r="AB161" s="307" t="e">
        <f t="shared" si="19"/>
        <v>#REF!</v>
      </c>
      <c r="AC161" s="307" t="e">
        <f>+#REF!+#REF!</f>
        <v>#REF!</v>
      </c>
      <c r="AD161" s="307" t="e">
        <f>+#REF!+#REF!</f>
        <v>#REF!</v>
      </c>
      <c r="AE161" s="307" t="e">
        <f>+#REF!+#REF!</f>
        <v>#REF!</v>
      </c>
      <c r="AF161" s="307" t="e">
        <f>+#REF!</f>
        <v>#REF!</v>
      </c>
      <c r="AG161" s="307" t="e">
        <f>+#REF!</f>
        <v>#REF!</v>
      </c>
      <c r="AH161" s="307" t="e">
        <f>+#REF!</f>
        <v>#REF!</v>
      </c>
      <c r="AI161" s="307" t="e">
        <f>+#REF!</f>
        <v>#REF!</v>
      </c>
      <c r="AJ161" s="307" t="e">
        <f>+#REF!</f>
        <v>#REF!</v>
      </c>
      <c r="AK161" s="307" t="e">
        <f>+#REF!</f>
        <v>#REF!</v>
      </c>
      <c r="AL161" s="307" t="e">
        <f>+#REF!</f>
        <v>#REF!</v>
      </c>
      <c r="AM161" s="307" t="e">
        <f>+#REF!</f>
        <v>#REF!</v>
      </c>
      <c r="AN161" s="307"/>
      <c r="AO161" s="265"/>
      <c r="AP161" s="259" t="e">
        <f t="shared" si="21"/>
        <v>#REF!</v>
      </c>
      <c r="AQ161" s="248" t="e">
        <f>+AP161-#REF!</f>
        <v>#REF!</v>
      </c>
    </row>
    <row r="162" spans="1:43" s="266" customFormat="1" ht="30.75" customHeight="1">
      <c r="A162" s="269">
        <f t="shared" si="20"/>
        <v>41</v>
      </c>
      <c r="B162" s="264" t="s">
        <v>772</v>
      </c>
      <c r="C162" s="307" t="e">
        <f t="shared" si="22"/>
        <v>#REF!</v>
      </c>
      <c r="D162" s="307" t="e">
        <f>+#REF!+#REF!</f>
        <v>#REF!</v>
      </c>
      <c r="E162" s="307" t="e">
        <f>+#REF!+#REF!</f>
        <v>#REF!</v>
      </c>
      <c r="F162" s="307" t="e">
        <f t="shared" si="18"/>
        <v>#REF!</v>
      </c>
      <c r="G162" s="307" t="e">
        <f>+#REF!+#REF!</f>
        <v>#REF!</v>
      </c>
      <c r="H162" s="307" t="e">
        <f>+#REF!</f>
        <v>#REF!</v>
      </c>
      <c r="I162" s="307" t="e">
        <f>+#REF!</f>
        <v>#REF!</v>
      </c>
      <c r="J162" s="307" t="e">
        <f>+#REF!+#REF!</f>
        <v>#REF!</v>
      </c>
      <c r="K162" s="307" t="e">
        <f>+#REF!+#REF!</f>
        <v>#REF!</v>
      </c>
      <c r="L162" s="307" t="e">
        <f>+#REF!</f>
        <v>#REF!</v>
      </c>
      <c r="M162" s="307" t="e">
        <f>+#REF!+#REF!</f>
        <v>#REF!</v>
      </c>
      <c r="N162" s="307" t="e">
        <f>+#REF!</f>
        <v>#REF!</v>
      </c>
      <c r="O162" s="307" t="e">
        <f>+#REF!</f>
        <v>#REF!</v>
      </c>
      <c r="P162" s="307" t="e">
        <f>+#REF!</f>
        <v>#REF!</v>
      </c>
      <c r="Q162" s="307" t="e">
        <f>+#REF!</f>
        <v>#REF!</v>
      </c>
      <c r="R162" s="307" t="e">
        <f>+#REF!</f>
        <v>#REF!</v>
      </c>
      <c r="S162" s="307" t="e">
        <f>+#REF!</f>
        <v>#REF!</v>
      </c>
      <c r="T162" s="307" t="e">
        <f>+#REF!</f>
        <v>#REF!</v>
      </c>
      <c r="U162" s="307" t="e">
        <f>+#REF!</f>
        <v>#REF!</v>
      </c>
      <c r="V162" s="307" t="e">
        <f>+#REF!</f>
        <v>#REF!</v>
      </c>
      <c r="W162" s="307" t="e">
        <f t="shared" si="23"/>
        <v>#REF!</v>
      </c>
      <c r="X162" s="307" t="e">
        <f>+#REF!</f>
        <v>#REF!</v>
      </c>
      <c r="Y162" s="307" t="e">
        <f>+#REF!</f>
        <v>#REF!</v>
      </c>
      <c r="Z162" s="307" t="e">
        <f>+#REF!</f>
        <v>#REF!</v>
      </c>
      <c r="AA162" s="307" t="e">
        <f>+#REF!</f>
        <v>#REF!</v>
      </c>
      <c r="AB162" s="307" t="e">
        <f t="shared" si="19"/>
        <v>#REF!</v>
      </c>
      <c r="AC162" s="307" t="e">
        <f>+#REF!+#REF!</f>
        <v>#REF!</v>
      </c>
      <c r="AD162" s="307" t="e">
        <f>+#REF!+#REF!</f>
        <v>#REF!</v>
      </c>
      <c r="AE162" s="307" t="e">
        <f>+#REF!+#REF!</f>
        <v>#REF!</v>
      </c>
      <c r="AF162" s="307" t="e">
        <f>+#REF!</f>
        <v>#REF!</v>
      </c>
      <c r="AG162" s="307" t="e">
        <f>+#REF!</f>
        <v>#REF!</v>
      </c>
      <c r="AH162" s="307" t="e">
        <f>+#REF!</f>
        <v>#REF!</v>
      </c>
      <c r="AI162" s="307" t="e">
        <f>+#REF!</f>
        <v>#REF!</v>
      </c>
      <c r="AJ162" s="307" t="e">
        <f>+#REF!</f>
        <v>#REF!</v>
      </c>
      <c r="AK162" s="307" t="e">
        <f>+#REF!</f>
        <v>#REF!</v>
      </c>
      <c r="AL162" s="307" t="e">
        <f>+#REF!</f>
        <v>#REF!</v>
      </c>
      <c r="AM162" s="307" t="e">
        <f>+#REF!</f>
        <v>#REF!</v>
      </c>
      <c r="AN162" s="307"/>
      <c r="AO162" s="265"/>
      <c r="AP162" s="259" t="e">
        <f t="shared" si="21"/>
        <v>#REF!</v>
      </c>
      <c r="AQ162" s="248" t="e">
        <f>+AP162-#REF!</f>
        <v>#REF!</v>
      </c>
    </row>
    <row r="163" spans="1:43" s="266" customFormat="1" ht="30.75" customHeight="1">
      <c r="A163" s="269">
        <f t="shared" si="20"/>
        <v>42</v>
      </c>
      <c r="B163" s="264" t="s">
        <v>491</v>
      </c>
      <c r="C163" s="307" t="e">
        <f t="shared" si="22"/>
        <v>#REF!</v>
      </c>
      <c r="D163" s="307" t="e">
        <f>+#REF!+#REF!</f>
        <v>#REF!</v>
      </c>
      <c r="E163" s="307" t="e">
        <f>+#REF!+#REF!</f>
        <v>#REF!</v>
      </c>
      <c r="F163" s="307" t="e">
        <f t="shared" si="18"/>
        <v>#REF!</v>
      </c>
      <c r="G163" s="307" t="e">
        <f>+#REF!+#REF!</f>
        <v>#REF!</v>
      </c>
      <c r="H163" s="307" t="e">
        <f>+#REF!</f>
        <v>#REF!</v>
      </c>
      <c r="I163" s="307" t="e">
        <f>+#REF!</f>
        <v>#REF!</v>
      </c>
      <c r="J163" s="307" t="e">
        <f>+#REF!+#REF!</f>
        <v>#REF!</v>
      </c>
      <c r="K163" s="307" t="e">
        <f>+#REF!+#REF!</f>
        <v>#REF!</v>
      </c>
      <c r="L163" s="307" t="e">
        <f>+#REF!</f>
        <v>#REF!</v>
      </c>
      <c r="M163" s="307" t="e">
        <f>+#REF!+#REF!</f>
        <v>#REF!</v>
      </c>
      <c r="N163" s="307" t="e">
        <f>+#REF!</f>
        <v>#REF!</v>
      </c>
      <c r="O163" s="307" t="e">
        <f>+#REF!</f>
        <v>#REF!</v>
      </c>
      <c r="P163" s="307" t="e">
        <f>+#REF!</f>
        <v>#REF!</v>
      </c>
      <c r="Q163" s="307" t="e">
        <f>+#REF!</f>
        <v>#REF!</v>
      </c>
      <c r="R163" s="307" t="e">
        <f>+#REF!</f>
        <v>#REF!</v>
      </c>
      <c r="S163" s="307" t="e">
        <f>+#REF!</f>
        <v>#REF!</v>
      </c>
      <c r="T163" s="307" t="e">
        <f>+#REF!</f>
        <v>#REF!</v>
      </c>
      <c r="U163" s="307" t="e">
        <f>+#REF!</f>
        <v>#REF!</v>
      </c>
      <c r="V163" s="307" t="e">
        <f>+#REF!</f>
        <v>#REF!</v>
      </c>
      <c r="W163" s="307" t="e">
        <f t="shared" si="23"/>
        <v>#REF!</v>
      </c>
      <c r="X163" s="307" t="e">
        <f>+#REF!</f>
        <v>#REF!</v>
      </c>
      <c r="Y163" s="307" t="e">
        <f>+#REF!</f>
        <v>#REF!</v>
      </c>
      <c r="Z163" s="307" t="e">
        <f>+#REF!</f>
        <v>#REF!</v>
      </c>
      <c r="AA163" s="307" t="e">
        <f>+#REF!</f>
        <v>#REF!</v>
      </c>
      <c r="AB163" s="307" t="e">
        <f t="shared" si="19"/>
        <v>#REF!</v>
      </c>
      <c r="AC163" s="307" t="e">
        <f>+#REF!+#REF!</f>
        <v>#REF!</v>
      </c>
      <c r="AD163" s="307" t="e">
        <f>+#REF!+#REF!</f>
        <v>#REF!</v>
      </c>
      <c r="AE163" s="307" t="e">
        <f>+#REF!+#REF!</f>
        <v>#REF!</v>
      </c>
      <c r="AF163" s="307" t="e">
        <f>+#REF!</f>
        <v>#REF!</v>
      </c>
      <c r="AG163" s="307" t="e">
        <f>+#REF!</f>
        <v>#REF!</v>
      </c>
      <c r="AH163" s="307" t="e">
        <f>+#REF!</f>
        <v>#REF!</v>
      </c>
      <c r="AI163" s="307" t="e">
        <f>+#REF!</f>
        <v>#REF!</v>
      </c>
      <c r="AJ163" s="307" t="e">
        <f>+#REF!</f>
        <v>#REF!</v>
      </c>
      <c r="AK163" s="307" t="e">
        <f>+#REF!</f>
        <v>#REF!</v>
      </c>
      <c r="AL163" s="307" t="e">
        <f>+#REF!</f>
        <v>#REF!</v>
      </c>
      <c r="AM163" s="307" t="e">
        <f>+#REF!</f>
        <v>#REF!</v>
      </c>
      <c r="AN163" s="307"/>
      <c r="AO163" s="265"/>
      <c r="AP163" s="259" t="e">
        <f t="shared" si="21"/>
        <v>#REF!</v>
      </c>
      <c r="AQ163" s="248" t="e">
        <f>+AP163-#REF!</f>
        <v>#REF!</v>
      </c>
    </row>
    <row r="164" spans="1:43" s="266" customFormat="1" ht="30.75" customHeight="1">
      <c r="A164" s="269">
        <f t="shared" si="20"/>
        <v>43</v>
      </c>
      <c r="B164" s="264" t="s">
        <v>773</v>
      </c>
      <c r="C164" s="307" t="e">
        <f t="shared" si="22"/>
        <v>#REF!</v>
      </c>
      <c r="D164" s="307" t="e">
        <f>+#REF!+#REF!</f>
        <v>#REF!</v>
      </c>
      <c r="E164" s="307" t="e">
        <f>+#REF!+#REF!</f>
        <v>#REF!</v>
      </c>
      <c r="F164" s="307" t="e">
        <f t="shared" si="18"/>
        <v>#REF!</v>
      </c>
      <c r="G164" s="307" t="e">
        <f>+#REF!+#REF!</f>
        <v>#REF!</v>
      </c>
      <c r="H164" s="307" t="e">
        <f>+#REF!</f>
        <v>#REF!</v>
      </c>
      <c r="I164" s="307" t="e">
        <f>+#REF!</f>
        <v>#REF!</v>
      </c>
      <c r="J164" s="307" t="e">
        <f>+#REF!+#REF!</f>
        <v>#REF!</v>
      </c>
      <c r="K164" s="307" t="e">
        <f>+#REF!+#REF!</f>
        <v>#REF!</v>
      </c>
      <c r="L164" s="307" t="e">
        <f>+#REF!</f>
        <v>#REF!</v>
      </c>
      <c r="M164" s="307" t="e">
        <f>+#REF!+#REF!</f>
        <v>#REF!</v>
      </c>
      <c r="N164" s="307" t="e">
        <f>+#REF!</f>
        <v>#REF!</v>
      </c>
      <c r="O164" s="307" t="e">
        <f>+#REF!</f>
        <v>#REF!</v>
      </c>
      <c r="P164" s="307" t="e">
        <f>+#REF!</f>
        <v>#REF!</v>
      </c>
      <c r="Q164" s="307" t="e">
        <f>+#REF!</f>
        <v>#REF!</v>
      </c>
      <c r="R164" s="307" t="e">
        <f>+#REF!</f>
        <v>#REF!</v>
      </c>
      <c r="S164" s="307" t="e">
        <f>+#REF!</f>
        <v>#REF!</v>
      </c>
      <c r="T164" s="307" t="e">
        <f>+#REF!</f>
        <v>#REF!</v>
      </c>
      <c r="U164" s="307" t="e">
        <f>+#REF!</f>
        <v>#REF!</v>
      </c>
      <c r="V164" s="307" t="e">
        <f>+#REF!</f>
        <v>#REF!</v>
      </c>
      <c r="W164" s="307" t="e">
        <f t="shared" si="23"/>
        <v>#REF!</v>
      </c>
      <c r="X164" s="307" t="e">
        <f>+#REF!</f>
        <v>#REF!</v>
      </c>
      <c r="Y164" s="307" t="e">
        <f>+#REF!</f>
        <v>#REF!</v>
      </c>
      <c r="Z164" s="307" t="e">
        <f>+#REF!</f>
        <v>#REF!</v>
      </c>
      <c r="AA164" s="307" t="e">
        <f>+#REF!</f>
        <v>#REF!</v>
      </c>
      <c r="AB164" s="307" t="e">
        <f t="shared" si="19"/>
        <v>#REF!</v>
      </c>
      <c r="AC164" s="307" t="e">
        <f>+#REF!+#REF!</f>
        <v>#REF!</v>
      </c>
      <c r="AD164" s="307" t="e">
        <f>+#REF!+#REF!</f>
        <v>#REF!</v>
      </c>
      <c r="AE164" s="307" t="e">
        <f>+#REF!+#REF!</f>
        <v>#REF!</v>
      </c>
      <c r="AF164" s="307" t="e">
        <f>+#REF!</f>
        <v>#REF!</v>
      </c>
      <c r="AG164" s="307" t="e">
        <f>+#REF!</f>
        <v>#REF!</v>
      </c>
      <c r="AH164" s="307" t="e">
        <f>+#REF!</f>
        <v>#REF!</v>
      </c>
      <c r="AI164" s="307" t="e">
        <f>+#REF!</f>
        <v>#REF!</v>
      </c>
      <c r="AJ164" s="307" t="e">
        <f>+#REF!</f>
        <v>#REF!</v>
      </c>
      <c r="AK164" s="307" t="e">
        <f>+#REF!</f>
        <v>#REF!</v>
      </c>
      <c r="AL164" s="307" t="e">
        <f>+#REF!</f>
        <v>#REF!</v>
      </c>
      <c r="AM164" s="307" t="e">
        <f>+#REF!</f>
        <v>#REF!</v>
      </c>
      <c r="AN164" s="307"/>
      <c r="AO164" s="265"/>
      <c r="AP164" s="259" t="e">
        <f t="shared" si="21"/>
        <v>#REF!</v>
      </c>
      <c r="AQ164" s="248" t="e">
        <f>+AP164-#REF!</f>
        <v>#REF!</v>
      </c>
    </row>
    <row r="165" spans="1:43" s="266" customFormat="1" ht="30.75" customHeight="1">
      <c r="A165" s="269">
        <f t="shared" si="20"/>
        <v>44</v>
      </c>
      <c r="B165" s="264" t="s">
        <v>774</v>
      </c>
      <c r="C165" s="307" t="e">
        <f t="shared" si="22"/>
        <v>#REF!</v>
      </c>
      <c r="D165" s="307" t="e">
        <f>+#REF!+#REF!</f>
        <v>#REF!</v>
      </c>
      <c r="E165" s="307" t="e">
        <f>+#REF!+#REF!</f>
        <v>#REF!</v>
      </c>
      <c r="F165" s="307" t="e">
        <f t="shared" si="18"/>
        <v>#REF!</v>
      </c>
      <c r="G165" s="307" t="e">
        <f>+#REF!+#REF!</f>
        <v>#REF!</v>
      </c>
      <c r="H165" s="307" t="e">
        <f>+#REF!</f>
        <v>#REF!</v>
      </c>
      <c r="I165" s="307" t="e">
        <f>+#REF!</f>
        <v>#REF!</v>
      </c>
      <c r="J165" s="307" t="e">
        <f>+#REF!+#REF!</f>
        <v>#REF!</v>
      </c>
      <c r="K165" s="307" t="e">
        <f>+#REF!+#REF!</f>
        <v>#REF!</v>
      </c>
      <c r="L165" s="307" t="e">
        <f>+#REF!</f>
        <v>#REF!</v>
      </c>
      <c r="M165" s="307" t="e">
        <f>+#REF!+#REF!</f>
        <v>#REF!</v>
      </c>
      <c r="N165" s="307" t="e">
        <f>+#REF!</f>
        <v>#REF!</v>
      </c>
      <c r="O165" s="307" t="e">
        <f>+#REF!</f>
        <v>#REF!</v>
      </c>
      <c r="P165" s="307" t="e">
        <f>+#REF!</f>
        <v>#REF!</v>
      </c>
      <c r="Q165" s="307" t="e">
        <f>+#REF!</f>
        <v>#REF!</v>
      </c>
      <c r="R165" s="307" t="e">
        <f>+#REF!</f>
        <v>#REF!</v>
      </c>
      <c r="S165" s="307" t="e">
        <f>+#REF!</f>
        <v>#REF!</v>
      </c>
      <c r="T165" s="307" t="e">
        <f>+#REF!</f>
        <v>#REF!</v>
      </c>
      <c r="U165" s="307" t="e">
        <f>+#REF!</f>
        <v>#REF!</v>
      </c>
      <c r="V165" s="307" t="e">
        <f>+#REF!</f>
        <v>#REF!</v>
      </c>
      <c r="W165" s="307" t="e">
        <f t="shared" si="23"/>
        <v>#REF!</v>
      </c>
      <c r="X165" s="307" t="e">
        <f>+#REF!</f>
        <v>#REF!</v>
      </c>
      <c r="Y165" s="307" t="e">
        <f>+#REF!</f>
        <v>#REF!</v>
      </c>
      <c r="Z165" s="307" t="e">
        <f>+#REF!</f>
        <v>#REF!</v>
      </c>
      <c r="AA165" s="307" t="e">
        <f>+#REF!</f>
        <v>#REF!</v>
      </c>
      <c r="AB165" s="307" t="e">
        <f t="shared" si="19"/>
        <v>#REF!</v>
      </c>
      <c r="AC165" s="307" t="e">
        <f>+#REF!+#REF!</f>
        <v>#REF!</v>
      </c>
      <c r="AD165" s="307" t="e">
        <f>+#REF!+#REF!</f>
        <v>#REF!</v>
      </c>
      <c r="AE165" s="307" t="e">
        <f>+#REF!+#REF!</f>
        <v>#REF!</v>
      </c>
      <c r="AF165" s="307" t="e">
        <f>+#REF!</f>
        <v>#REF!</v>
      </c>
      <c r="AG165" s="307" t="e">
        <f>+#REF!</f>
        <v>#REF!</v>
      </c>
      <c r="AH165" s="307" t="e">
        <f>+#REF!</f>
        <v>#REF!</v>
      </c>
      <c r="AI165" s="307" t="e">
        <f>+#REF!</f>
        <v>#REF!</v>
      </c>
      <c r="AJ165" s="307" t="e">
        <f>+#REF!</f>
        <v>#REF!</v>
      </c>
      <c r="AK165" s="307" t="e">
        <f>+#REF!</f>
        <v>#REF!</v>
      </c>
      <c r="AL165" s="307" t="e">
        <f>+#REF!</f>
        <v>#REF!</v>
      </c>
      <c r="AM165" s="307" t="e">
        <f>+#REF!</f>
        <v>#REF!</v>
      </c>
      <c r="AN165" s="307"/>
      <c r="AO165" s="265"/>
      <c r="AP165" s="259" t="e">
        <f t="shared" si="21"/>
        <v>#REF!</v>
      </c>
      <c r="AQ165" s="248" t="e">
        <f>+AP165-#REF!</f>
        <v>#REF!</v>
      </c>
    </row>
    <row r="166" spans="1:43" s="266" customFormat="1" ht="30.75" customHeight="1">
      <c r="A166" s="269">
        <f t="shared" si="20"/>
        <v>45</v>
      </c>
      <c r="B166" s="264" t="s">
        <v>775</v>
      </c>
      <c r="C166" s="307" t="e">
        <f t="shared" si="22"/>
        <v>#REF!</v>
      </c>
      <c r="D166" s="307" t="e">
        <f>+#REF!+#REF!</f>
        <v>#REF!</v>
      </c>
      <c r="E166" s="307" t="e">
        <f>+#REF!+#REF!</f>
        <v>#REF!</v>
      </c>
      <c r="F166" s="307" t="e">
        <f t="shared" si="18"/>
        <v>#REF!</v>
      </c>
      <c r="G166" s="307" t="e">
        <f>+#REF!+#REF!</f>
        <v>#REF!</v>
      </c>
      <c r="H166" s="307" t="e">
        <f>+#REF!</f>
        <v>#REF!</v>
      </c>
      <c r="I166" s="307" t="e">
        <f>+#REF!</f>
        <v>#REF!</v>
      </c>
      <c r="J166" s="307" t="e">
        <f>+#REF!+#REF!</f>
        <v>#REF!</v>
      </c>
      <c r="K166" s="307" t="e">
        <f>+#REF!+#REF!</f>
        <v>#REF!</v>
      </c>
      <c r="L166" s="307" t="e">
        <f>+#REF!</f>
        <v>#REF!</v>
      </c>
      <c r="M166" s="307" t="e">
        <f>+#REF!+#REF!</f>
        <v>#REF!</v>
      </c>
      <c r="N166" s="307" t="e">
        <f>+#REF!</f>
        <v>#REF!</v>
      </c>
      <c r="O166" s="307" t="e">
        <f>+#REF!</f>
        <v>#REF!</v>
      </c>
      <c r="P166" s="307" t="e">
        <f>+#REF!</f>
        <v>#REF!</v>
      </c>
      <c r="Q166" s="307" t="e">
        <f>+#REF!</f>
        <v>#REF!</v>
      </c>
      <c r="R166" s="307" t="e">
        <f>+#REF!</f>
        <v>#REF!</v>
      </c>
      <c r="S166" s="307" t="e">
        <f>+#REF!</f>
        <v>#REF!</v>
      </c>
      <c r="T166" s="307" t="e">
        <f>+#REF!</f>
        <v>#REF!</v>
      </c>
      <c r="U166" s="307" t="e">
        <f>+#REF!</f>
        <v>#REF!</v>
      </c>
      <c r="V166" s="307" t="e">
        <f>+#REF!</f>
        <v>#REF!</v>
      </c>
      <c r="W166" s="307" t="e">
        <f t="shared" si="23"/>
        <v>#REF!</v>
      </c>
      <c r="X166" s="307" t="e">
        <f>+#REF!</f>
        <v>#REF!</v>
      </c>
      <c r="Y166" s="307" t="e">
        <f>+#REF!</f>
        <v>#REF!</v>
      </c>
      <c r="Z166" s="307" t="e">
        <f>+#REF!</f>
        <v>#REF!</v>
      </c>
      <c r="AA166" s="307" t="e">
        <f>+#REF!</f>
        <v>#REF!</v>
      </c>
      <c r="AB166" s="307" t="e">
        <f t="shared" si="19"/>
        <v>#REF!</v>
      </c>
      <c r="AC166" s="307" t="e">
        <f>+#REF!+#REF!</f>
        <v>#REF!</v>
      </c>
      <c r="AD166" s="307" t="e">
        <f>+#REF!+#REF!</f>
        <v>#REF!</v>
      </c>
      <c r="AE166" s="307" t="e">
        <f>+#REF!+#REF!</f>
        <v>#REF!</v>
      </c>
      <c r="AF166" s="307" t="e">
        <f>+#REF!</f>
        <v>#REF!</v>
      </c>
      <c r="AG166" s="307" t="e">
        <f>+#REF!</f>
        <v>#REF!</v>
      </c>
      <c r="AH166" s="307" t="e">
        <f>+#REF!</f>
        <v>#REF!</v>
      </c>
      <c r="AI166" s="307" t="e">
        <f>+#REF!</f>
        <v>#REF!</v>
      </c>
      <c r="AJ166" s="307" t="e">
        <f>+#REF!</f>
        <v>#REF!</v>
      </c>
      <c r="AK166" s="307" t="e">
        <f>+#REF!</f>
        <v>#REF!</v>
      </c>
      <c r="AL166" s="307" t="e">
        <f>+#REF!</f>
        <v>#REF!</v>
      </c>
      <c r="AM166" s="307" t="e">
        <f>+#REF!</f>
        <v>#REF!</v>
      </c>
      <c r="AN166" s="307"/>
      <c r="AO166" s="265"/>
      <c r="AP166" s="259" t="e">
        <f t="shared" si="21"/>
        <v>#REF!</v>
      </c>
      <c r="AQ166" s="248" t="e">
        <f>+AP166-#REF!</f>
        <v>#REF!</v>
      </c>
    </row>
    <row r="167" spans="1:43" s="266" customFormat="1" ht="30.75" customHeight="1">
      <c r="A167" s="269">
        <f t="shared" si="20"/>
        <v>46</v>
      </c>
      <c r="B167" s="264" t="s">
        <v>776</v>
      </c>
      <c r="C167" s="307" t="e">
        <f t="shared" si="22"/>
        <v>#REF!</v>
      </c>
      <c r="D167" s="307" t="e">
        <f>+#REF!+#REF!</f>
        <v>#REF!</v>
      </c>
      <c r="E167" s="307" t="e">
        <f>+#REF!+#REF!</f>
        <v>#REF!</v>
      </c>
      <c r="F167" s="307" t="e">
        <f t="shared" si="18"/>
        <v>#REF!</v>
      </c>
      <c r="G167" s="307" t="e">
        <f>+#REF!+#REF!</f>
        <v>#REF!</v>
      </c>
      <c r="H167" s="307" t="e">
        <f>+#REF!</f>
        <v>#REF!</v>
      </c>
      <c r="I167" s="307" t="e">
        <f>+#REF!</f>
        <v>#REF!</v>
      </c>
      <c r="J167" s="307" t="e">
        <f>+#REF!+#REF!</f>
        <v>#REF!</v>
      </c>
      <c r="K167" s="307" t="e">
        <f>+#REF!+#REF!</f>
        <v>#REF!</v>
      </c>
      <c r="L167" s="307" t="e">
        <f>+#REF!</f>
        <v>#REF!</v>
      </c>
      <c r="M167" s="307" t="e">
        <f>+#REF!+#REF!</f>
        <v>#REF!</v>
      </c>
      <c r="N167" s="307" t="e">
        <f>+#REF!</f>
        <v>#REF!</v>
      </c>
      <c r="O167" s="307" t="e">
        <f>+#REF!</f>
        <v>#REF!</v>
      </c>
      <c r="P167" s="307" t="e">
        <f>+#REF!</f>
        <v>#REF!</v>
      </c>
      <c r="Q167" s="307" t="e">
        <f>+#REF!</f>
        <v>#REF!</v>
      </c>
      <c r="R167" s="307" t="e">
        <f>+#REF!</f>
        <v>#REF!</v>
      </c>
      <c r="S167" s="307" t="e">
        <f>+#REF!</f>
        <v>#REF!</v>
      </c>
      <c r="T167" s="307" t="e">
        <f>+#REF!</f>
        <v>#REF!</v>
      </c>
      <c r="U167" s="307" t="e">
        <f>+#REF!</f>
        <v>#REF!</v>
      </c>
      <c r="V167" s="307" t="e">
        <f>+#REF!</f>
        <v>#REF!</v>
      </c>
      <c r="W167" s="307" t="e">
        <f t="shared" si="23"/>
        <v>#REF!</v>
      </c>
      <c r="X167" s="307" t="e">
        <f>+#REF!</f>
        <v>#REF!</v>
      </c>
      <c r="Y167" s="307" t="e">
        <f>+#REF!</f>
        <v>#REF!</v>
      </c>
      <c r="Z167" s="307" t="e">
        <f>+#REF!</f>
        <v>#REF!</v>
      </c>
      <c r="AA167" s="307" t="e">
        <f>+#REF!</f>
        <v>#REF!</v>
      </c>
      <c r="AB167" s="307" t="e">
        <f t="shared" si="19"/>
        <v>#REF!</v>
      </c>
      <c r="AC167" s="307" t="e">
        <f>+#REF!+#REF!</f>
        <v>#REF!</v>
      </c>
      <c r="AD167" s="307" t="e">
        <f>+#REF!+#REF!</f>
        <v>#REF!</v>
      </c>
      <c r="AE167" s="307" t="e">
        <f>+#REF!+#REF!</f>
        <v>#REF!</v>
      </c>
      <c r="AF167" s="307" t="e">
        <f>+#REF!</f>
        <v>#REF!</v>
      </c>
      <c r="AG167" s="307" t="e">
        <f>+#REF!</f>
        <v>#REF!</v>
      </c>
      <c r="AH167" s="307" t="e">
        <f>+#REF!</f>
        <v>#REF!</v>
      </c>
      <c r="AI167" s="307" t="e">
        <f>+#REF!</f>
        <v>#REF!</v>
      </c>
      <c r="AJ167" s="307" t="e">
        <f>+#REF!</f>
        <v>#REF!</v>
      </c>
      <c r="AK167" s="307" t="e">
        <f>+#REF!</f>
        <v>#REF!</v>
      </c>
      <c r="AL167" s="307" t="e">
        <f>+#REF!</f>
        <v>#REF!</v>
      </c>
      <c r="AM167" s="307" t="e">
        <f>+#REF!</f>
        <v>#REF!</v>
      </c>
      <c r="AN167" s="307"/>
      <c r="AO167" s="265"/>
      <c r="AP167" s="259" t="e">
        <f t="shared" si="21"/>
        <v>#REF!</v>
      </c>
      <c r="AQ167" s="248" t="e">
        <f>+AP167-#REF!</f>
        <v>#REF!</v>
      </c>
    </row>
    <row r="168" spans="1:43" s="266" customFormat="1" ht="30.75" customHeight="1">
      <c r="A168" s="269">
        <f t="shared" si="20"/>
        <v>47</v>
      </c>
      <c r="B168" s="264" t="s">
        <v>777</v>
      </c>
      <c r="C168" s="307" t="e">
        <f t="shared" si="22"/>
        <v>#REF!</v>
      </c>
      <c r="D168" s="307" t="e">
        <f>+#REF!+#REF!</f>
        <v>#REF!</v>
      </c>
      <c r="E168" s="307" t="e">
        <f>+#REF!+#REF!</f>
        <v>#REF!</v>
      </c>
      <c r="F168" s="307" t="e">
        <f t="shared" si="18"/>
        <v>#REF!</v>
      </c>
      <c r="G168" s="307" t="e">
        <f>+#REF!+#REF!</f>
        <v>#REF!</v>
      </c>
      <c r="H168" s="307" t="e">
        <f>+#REF!</f>
        <v>#REF!</v>
      </c>
      <c r="I168" s="307" t="e">
        <f>+#REF!</f>
        <v>#REF!</v>
      </c>
      <c r="J168" s="307" t="e">
        <f>+#REF!+#REF!</f>
        <v>#REF!</v>
      </c>
      <c r="K168" s="307" t="e">
        <f>+#REF!+#REF!</f>
        <v>#REF!</v>
      </c>
      <c r="L168" s="307" t="e">
        <f>+#REF!</f>
        <v>#REF!</v>
      </c>
      <c r="M168" s="307" t="e">
        <f>+#REF!+#REF!</f>
        <v>#REF!</v>
      </c>
      <c r="N168" s="307" t="e">
        <f>+#REF!</f>
        <v>#REF!</v>
      </c>
      <c r="O168" s="307" t="e">
        <f>+#REF!</f>
        <v>#REF!</v>
      </c>
      <c r="P168" s="307" t="e">
        <f>+#REF!</f>
        <v>#REF!</v>
      </c>
      <c r="Q168" s="307" t="e">
        <f>+#REF!</f>
        <v>#REF!</v>
      </c>
      <c r="R168" s="307" t="e">
        <f>+#REF!</f>
        <v>#REF!</v>
      </c>
      <c r="S168" s="307" t="e">
        <f>+#REF!</f>
        <v>#REF!</v>
      </c>
      <c r="T168" s="307" t="e">
        <f>+#REF!</f>
        <v>#REF!</v>
      </c>
      <c r="U168" s="307" t="e">
        <f>+#REF!</f>
        <v>#REF!</v>
      </c>
      <c r="V168" s="307" t="e">
        <f>+#REF!</f>
        <v>#REF!</v>
      </c>
      <c r="W168" s="307" t="e">
        <f t="shared" si="23"/>
        <v>#REF!</v>
      </c>
      <c r="X168" s="307" t="e">
        <f>+#REF!</f>
        <v>#REF!</v>
      </c>
      <c r="Y168" s="307" t="e">
        <f>+#REF!</f>
        <v>#REF!</v>
      </c>
      <c r="Z168" s="307" t="e">
        <f>+#REF!</f>
        <v>#REF!</v>
      </c>
      <c r="AA168" s="307" t="e">
        <f>+#REF!</f>
        <v>#REF!</v>
      </c>
      <c r="AB168" s="307" t="e">
        <f t="shared" si="19"/>
        <v>#REF!</v>
      </c>
      <c r="AC168" s="307" t="e">
        <f>+#REF!+#REF!</f>
        <v>#REF!</v>
      </c>
      <c r="AD168" s="307" t="e">
        <f>+#REF!+#REF!</f>
        <v>#REF!</v>
      </c>
      <c r="AE168" s="307" t="e">
        <f>+#REF!+#REF!</f>
        <v>#REF!</v>
      </c>
      <c r="AF168" s="307" t="e">
        <f>+#REF!</f>
        <v>#REF!</v>
      </c>
      <c r="AG168" s="307" t="e">
        <f>+#REF!</f>
        <v>#REF!</v>
      </c>
      <c r="AH168" s="307" t="e">
        <f>+#REF!</f>
        <v>#REF!</v>
      </c>
      <c r="AI168" s="307" t="e">
        <f>+#REF!</f>
        <v>#REF!</v>
      </c>
      <c r="AJ168" s="307" t="e">
        <f>+#REF!</f>
        <v>#REF!</v>
      </c>
      <c r="AK168" s="307" t="e">
        <f>+#REF!</f>
        <v>#REF!</v>
      </c>
      <c r="AL168" s="307" t="e">
        <f>+#REF!</f>
        <v>#REF!</v>
      </c>
      <c r="AM168" s="307" t="e">
        <f>+#REF!</f>
        <v>#REF!</v>
      </c>
      <c r="AN168" s="307"/>
      <c r="AO168" s="265"/>
      <c r="AP168" s="259" t="e">
        <f t="shared" si="21"/>
        <v>#REF!</v>
      </c>
      <c r="AQ168" s="248" t="e">
        <f>+AP168-#REF!</f>
        <v>#REF!</v>
      </c>
    </row>
    <row r="169" spans="1:43" s="266" customFormat="1" ht="30.75" customHeight="1">
      <c r="A169" s="269">
        <f t="shared" si="20"/>
        <v>48</v>
      </c>
      <c r="B169" s="264" t="s">
        <v>455</v>
      </c>
      <c r="C169" s="307" t="e">
        <f t="shared" si="22"/>
        <v>#REF!</v>
      </c>
      <c r="D169" s="307" t="e">
        <f>+#REF!+#REF!</f>
        <v>#REF!</v>
      </c>
      <c r="E169" s="307" t="e">
        <f>+#REF!+#REF!</f>
        <v>#REF!</v>
      </c>
      <c r="F169" s="307" t="e">
        <f t="shared" si="18"/>
        <v>#REF!</v>
      </c>
      <c r="G169" s="307" t="e">
        <f>+#REF!+#REF!</f>
        <v>#REF!</v>
      </c>
      <c r="H169" s="307" t="e">
        <f>+#REF!</f>
        <v>#REF!</v>
      </c>
      <c r="I169" s="307" t="e">
        <f>+#REF!</f>
        <v>#REF!</v>
      </c>
      <c r="J169" s="307" t="e">
        <f>+#REF!+#REF!</f>
        <v>#REF!</v>
      </c>
      <c r="K169" s="307" t="e">
        <f>+#REF!+#REF!</f>
        <v>#REF!</v>
      </c>
      <c r="L169" s="307" t="e">
        <f>+#REF!</f>
        <v>#REF!</v>
      </c>
      <c r="M169" s="307" t="e">
        <f>+#REF!+#REF!</f>
        <v>#REF!</v>
      </c>
      <c r="N169" s="307" t="e">
        <f>+#REF!</f>
        <v>#REF!</v>
      </c>
      <c r="O169" s="307" t="e">
        <f>+#REF!</f>
        <v>#REF!</v>
      </c>
      <c r="P169" s="307" t="e">
        <f>+#REF!</f>
        <v>#REF!</v>
      </c>
      <c r="Q169" s="307" t="e">
        <f>+#REF!</f>
        <v>#REF!</v>
      </c>
      <c r="R169" s="307" t="e">
        <f>+#REF!</f>
        <v>#REF!</v>
      </c>
      <c r="S169" s="307" t="e">
        <f>+#REF!</f>
        <v>#REF!</v>
      </c>
      <c r="T169" s="307" t="e">
        <f>+#REF!</f>
        <v>#REF!</v>
      </c>
      <c r="U169" s="307" t="e">
        <f>+#REF!</f>
        <v>#REF!</v>
      </c>
      <c r="V169" s="307" t="e">
        <f>+#REF!</f>
        <v>#REF!</v>
      </c>
      <c r="W169" s="307" t="e">
        <f t="shared" si="23"/>
        <v>#REF!</v>
      </c>
      <c r="X169" s="307">
        <f>+'PL2. Tổng hợp SL cấp Remdesivir'!C32</f>
        <v>4791</v>
      </c>
      <c r="Y169" s="307" t="e">
        <f>+#REF!</f>
        <v>#REF!</v>
      </c>
      <c r="Z169" s="307" t="e">
        <f>+#REF!</f>
        <v>#REF!</v>
      </c>
      <c r="AA169" s="307" t="e">
        <f>+#REF!</f>
        <v>#REF!</v>
      </c>
      <c r="AB169" s="307" t="e">
        <f t="shared" si="19"/>
        <v>#REF!</v>
      </c>
      <c r="AC169" s="307" t="e">
        <f>+#REF!+#REF!</f>
        <v>#REF!</v>
      </c>
      <c r="AD169" s="307" t="e">
        <f>+#REF!+#REF!</f>
        <v>#REF!</v>
      </c>
      <c r="AE169" s="307" t="e">
        <f>+#REF!+#REF!</f>
        <v>#REF!</v>
      </c>
      <c r="AF169" s="307" t="e">
        <f>+#REF!</f>
        <v>#REF!</v>
      </c>
      <c r="AG169" s="307" t="e">
        <f>+#REF!</f>
        <v>#REF!</v>
      </c>
      <c r="AH169" s="307" t="e">
        <f>+#REF!</f>
        <v>#REF!</v>
      </c>
      <c r="AI169" s="307" t="e">
        <f>+#REF!</f>
        <v>#REF!</v>
      </c>
      <c r="AJ169" s="307" t="e">
        <f>+#REF!</f>
        <v>#REF!</v>
      </c>
      <c r="AK169" s="307" t="e">
        <f>+#REF!</f>
        <v>#REF!</v>
      </c>
      <c r="AL169" s="307" t="e">
        <f>+#REF!</f>
        <v>#REF!</v>
      </c>
      <c r="AM169" s="307" t="e">
        <f>+#REF!</f>
        <v>#REF!</v>
      </c>
      <c r="AN169" s="307"/>
      <c r="AO169" s="265"/>
      <c r="AP169" s="259" t="e">
        <f t="shared" si="21"/>
        <v>#REF!</v>
      </c>
      <c r="AQ169" s="248" t="e">
        <f>+AP169-#REF!</f>
        <v>#REF!</v>
      </c>
    </row>
    <row r="170" spans="1:43" s="266" customFormat="1" ht="30.75" customHeight="1">
      <c r="A170" s="269">
        <f t="shared" si="20"/>
        <v>49</v>
      </c>
      <c r="B170" s="264" t="s">
        <v>778</v>
      </c>
      <c r="C170" s="307" t="e">
        <f t="shared" si="22"/>
        <v>#REF!</v>
      </c>
      <c r="D170" s="307" t="e">
        <f>+#REF!+#REF!</f>
        <v>#REF!</v>
      </c>
      <c r="E170" s="307" t="e">
        <f>+#REF!+#REF!</f>
        <v>#REF!</v>
      </c>
      <c r="F170" s="307" t="e">
        <f t="shared" si="18"/>
        <v>#REF!</v>
      </c>
      <c r="G170" s="307" t="e">
        <f>+#REF!+#REF!</f>
        <v>#REF!</v>
      </c>
      <c r="H170" s="307" t="e">
        <f>+#REF!</f>
        <v>#REF!</v>
      </c>
      <c r="I170" s="307" t="e">
        <f>+#REF!</f>
        <v>#REF!</v>
      </c>
      <c r="J170" s="307" t="e">
        <f>+#REF!+#REF!</f>
        <v>#REF!</v>
      </c>
      <c r="K170" s="307" t="e">
        <f>+#REF!+#REF!</f>
        <v>#REF!</v>
      </c>
      <c r="L170" s="307" t="e">
        <f>+#REF!</f>
        <v>#REF!</v>
      </c>
      <c r="M170" s="307" t="e">
        <f>+#REF!+#REF!</f>
        <v>#REF!</v>
      </c>
      <c r="N170" s="307" t="e">
        <f>+#REF!</f>
        <v>#REF!</v>
      </c>
      <c r="O170" s="307" t="e">
        <f>+#REF!</f>
        <v>#REF!</v>
      </c>
      <c r="P170" s="307" t="e">
        <f>+#REF!</f>
        <v>#REF!</v>
      </c>
      <c r="Q170" s="307" t="e">
        <f>+#REF!</f>
        <v>#REF!</v>
      </c>
      <c r="R170" s="307" t="e">
        <f>+#REF!</f>
        <v>#REF!</v>
      </c>
      <c r="S170" s="307" t="e">
        <f>+#REF!</f>
        <v>#REF!</v>
      </c>
      <c r="T170" s="307" t="e">
        <f>+#REF!</f>
        <v>#REF!</v>
      </c>
      <c r="U170" s="307" t="e">
        <f>+#REF!</f>
        <v>#REF!</v>
      </c>
      <c r="V170" s="307" t="e">
        <f>+#REF!</f>
        <v>#REF!</v>
      </c>
      <c r="W170" s="307" t="e">
        <f t="shared" si="23"/>
        <v>#REF!</v>
      </c>
      <c r="X170" s="307" t="e">
        <f>+#REF!</f>
        <v>#REF!</v>
      </c>
      <c r="Y170" s="307" t="e">
        <f>+#REF!</f>
        <v>#REF!</v>
      </c>
      <c r="Z170" s="307" t="e">
        <f>+#REF!</f>
        <v>#REF!</v>
      </c>
      <c r="AA170" s="307" t="e">
        <f>+#REF!</f>
        <v>#REF!</v>
      </c>
      <c r="AB170" s="307" t="e">
        <f t="shared" si="19"/>
        <v>#REF!</v>
      </c>
      <c r="AC170" s="307" t="e">
        <f>+#REF!+#REF!</f>
        <v>#REF!</v>
      </c>
      <c r="AD170" s="307" t="e">
        <f>+#REF!+#REF!</f>
        <v>#REF!</v>
      </c>
      <c r="AE170" s="307" t="e">
        <f>+#REF!+#REF!</f>
        <v>#REF!</v>
      </c>
      <c r="AF170" s="307" t="e">
        <f>+#REF!</f>
        <v>#REF!</v>
      </c>
      <c r="AG170" s="307" t="e">
        <f>+#REF!</f>
        <v>#REF!</v>
      </c>
      <c r="AH170" s="307" t="e">
        <f>+#REF!</f>
        <v>#REF!</v>
      </c>
      <c r="AI170" s="307" t="e">
        <f>+#REF!</f>
        <v>#REF!</v>
      </c>
      <c r="AJ170" s="307" t="e">
        <f>+#REF!</f>
        <v>#REF!</v>
      </c>
      <c r="AK170" s="307" t="e">
        <f>+#REF!</f>
        <v>#REF!</v>
      </c>
      <c r="AL170" s="307" t="e">
        <f>+#REF!</f>
        <v>#REF!</v>
      </c>
      <c r="AM170" s="307" t="e">
        <f>+#REF!</f>
        <v>#REF!</v>
      </c>
      <c r="AN170" s="307"/>
      <c r="AO170" s="265"/>
      <c r="AP170" s="259" t="e">
        <f t="shared" si="21"/>
        <v>#REF!</v>
      </c>
      <c r="AQ170" s="248" t="e">
        <f>+AP170-#REF!</f>
        <v>#REF!</v>
      </c>
    </row>
    <row r="171" spans="1:43" s="266" customFormat="1" ht="30.75" customHeight="1">
      <c r="A171" s="269">
        <f t="shared" si="20"/>
        <v>50</v>
      </c>
      <c r="B171" s="264" t="s">
        <v>779</v>
      </c>
      <c r="C171" s="307" t="e">
        <f t="shared" si="22"/>
        <v>#REF!</v>
      </c>
      <c r="D171" s="307" t="e">
        <f>+#REF!+#REF!</f>
        <v>#REF!</v>
      </c>
      <c r="E171" s="307" t="e">
        <f>+#REF!+#REF!</f>
        <v>#REF!</v>
      </c>
      <c r="F171" s="307" t="e">
        <f t="shared" si="18"/>
        <v>#REF!</v>
      </c>
      <c r="G171" s="307" t="e">
        <f>+#REF!+#REF!</f>
        <v>#REF!</v>
      </c>
      <c r="H171" s="307" t="e">
        <f>+#REF!</f>
        <v>#REF!</v>
      </c>
      <c r="I171" s="307" t="e">
        <f>+#REF!</f>
        <v>#REF!</v>
      </c>
      <c r="J171" s="307" t="e">
        <f>+#REF!+#REF!</f>
        <v>#REF!</v>
      </c>
      <c r="K171" s="307" t="e">
        <f>+#REF!+#REF!</f>
        <v>#REF!</v>
      </c>
      <c r="L171" s="307" t="e">
        <f>+#REF!</f>
        <v>#REF!</v>
      </c>
      <c r="M171" s="307" t="e">
        <f>+#REF!+#REF!</f>
        <v>#REF!</v>
      </c>
      <c r="N171" s="307" t="e">
        <f>+#REF!</f>
        <v>#REF!</v>
      </c>
      <c r="O171" s="307" t="e">
        <f>+#REF!</f>
        <v>#REF!</v>
      </c>
      <c r="P171" s="307" t="e">
        <f>+#REF!</f>
        <v>#REF!</v>
      </c>
      <c r="Q171" s="307" t="e">
        <f>+#REF!</f>
        <v>#REF!</v>
      </c>
      <c r="R171" s="307" t="e">
        <f>+#REF!</f>
        <v>#REF!</v>
      </c>
      <c r="S171" s="307" t="e">
        <f>+#REF!</f>
        <v>#REF!</v>
      </c>
      <c r="T171" s="307" t="e">
        <f>+#REF!</f>
        <v>#REF!</v>
      </c>
      <c r="U171" s="307" t="e">
        <f>+#REF!</f>
        <v>#REF!</v>
      </c>
      <c r="V171" s="307" t="e">
        <f>+#REF!</f>
        <v>#REF!</v>
      </c>
      <c r="W171" s="307" t="e">
        <f t="shared" si="23"/>
        <v>#REF!</v>
      </c>
      <c r="X171" s="307" t="e">
        <f>+#REF!</f>
        <v>#REF!</v>
      </c>
      <c r="Y171" s="307" t="e">
        <f>+#REF!</f>
        <v>#REF!</v>
      </c>
      <c r="Z171" s="307" t="e">
        <f>+#REF!</f>
        <v>#REF!</v>
      </c>
      <c r="AA171" s="307" t="e">
        <f>+#REF!</f>
        <v>#REF!</v>
      </c>
      <c r="AB171" s="307" t="e">
        <f t="shared" si="19"/>
        <v>#REF!</v>
      </c>
      <c r="AC171" s="307" t="e">
        <f>+#REF!+#REF!</f>
        <v>#REF!</v>
      </c>
      <c r="AD171" s="307" t="e">
        <f>+#REF!+#REF!</f>
        <v>#REF!</v>
      </c>
      <c r="AE171" s="307" t="e">
        <f>+#REF!+#REF!</f>
        <v>#REF!</v>
      </c>
      <c r="AF171" s="307" t="e">
        <f>+#REF!</f>
        <v>#REF!</v>
      </c>
      <c r="AG171" s="307" t="e">
        <f>+#REF!</f>
        <v>#REF!</v>
      </c>
      <c r="AH171" s="307" t="e">
        <f>+#REF!</f>
        <v>#REF!</v>
      </c>
      <c r="AI171" s="307" t="e">
        <f>+#REF!</f>
        <v>#REF!</v>
      </c>
      <c r="AJ171" s="307" t="e">
        <f>+#REF!</f>
        <v>#REF!</v>
      </c>
      <c r="AK171" s="307" t="e">
        <f>+#REF!</f>
        <v>#REF!</v>
      </c>
      <c r="AL171" s="307" t="e">
        <f>+#REF!</f>
        <v>#REF!</v>
      </c>
      <c r="AM171" s="307" t="e">
        <f>+#REF!</f>
        <v>#REF!</v>
      </c>
      <c r="AN171" s="307"/>
      <c r="AO171" s="265"/>
      <c r="AP171" s="259" t="e">
        <f t="shared" si="21"/>
        <v>#REF!</v>
      </c>
      <c r="AQ171" s="248" t="e">
        <f>+AP171-#REF!</f>
        <v>#REF!</v>
      </c>
    </row>
    <row r="172" spans="1:43" s="266" customFormat="1" ht="30.75" customHeight="1">
      <c r="A172" s="269">
        <f t="shared" si="20"/>
        <v>51</v>
      </c>
      <c r="B172" s="264" t="s">
        <v>780</v>
      </c>
      <c r="C172" s="307" t="e">
        <f t="shared" si="22"/>
        <v>#REF!</v>
      </c>
      <c r="D172" s="307" t="e">
        <f>+#REF!+#REF!</f>
        <v>#REF!</v>
      </c>
      <c r="E172" s="307" t="e">
        <f>+#REF!+#REF!</f>
        <v>#REF!</v>
      </c>
      <c r="F172" s="307" t="e">
        <f t="shared" si="18"/>
        <v>#REF!</v>
      </c>
      <c r="G172" s="307" t="e">
        <f>+#REF!+#REF!</f>
        <v>#REF!</v>
      </c>
      <c r="H172" s="307" t="e">
        <f>+#REF!</f>
        <v>#REF!</v>
      </c>
      <c r="I172" s="307" t="e">
        <f>+#REF!</f>
        <v>#REF!</v>
      </c>
      <c r="J172" s="307" t="e">
        <f>+#REF!+#REF!</f>
        <v>#REF!</v>
      </c>
      <c r="K172" s="307" t="e">
        <f>+#REF!+#REF!</f>
        <v>#REF!</v>
      </c>
      <c r="L172" s="307" t="e">
        <f>+#REF!</f>
        <v>#REF!</v>
      </c>
      <c r="M172" s="307" t="e">
        <f>+#REF!+#REF!</f>
        <v>#REF!</v>
      </c>
      <c r="N172" s="307" t="e">
        <f>+#REF!</f>
        <v>#REF!</v>
      </c>
      <c r="O172" s="307" t="e">
        <f>+#REF!</f>
        <v>#REF!</v>
      </c>
      <c r="P172" s="307" t="e">
        <f>+#REF!</f>
        <v>#REF!</v>
      </c>
      <c r="Q172" s="307" t="e">
        <f>+#REF!</f>
        <v>#REF!</v>
      </c>
      <c r="R172" s="307" t="e">
        <f>+#REF!</f>
        <v>#REF!</v>
      </c>
      <c r="S172" s="307" t="e">
        <f>+#REF!</f>
        <v>#REF!</v>
      </c>
      <c r="T172" s="307" t="e">
        <f>+#REF!</f>
        <v>#REF!</v>
      </c>
      <c r="U172" s="307" t="e">
        <f>+#REF!</f>
        <v>#REF!</v>
      </c>
      <c r="V172" s="307" t="e">
        <f>+#REF!</f>
        <v>#REF!</v>
      </c>
      <c r="W172" s="307" t="e">
        <f t="shared" si="23"/>
        <v>#REF!</v>
      </c>
      <c r="X172" s="307" t="e">
        <f>+#REF!</f>
        <v>#REF!</v>
      </c>
      <c r="Y172" s="307" t="e">
        <f>+#REF!</f>
        <v>#REF!</v>
      </c>
      <c r="Z172" s="307" t="e">
        <f>+#REF!</f>
        <v>#REF!</v>
      </c>
      <c r="AA172" s="307" t="e">
        <f>+#REF!</f>
        <v>#REF!</v>
      </c>
      <c r="AB172" s="307" t="e">
        <f t="shared" si="19"/>
        <v>#REF!</v>
      </c>
      <c r="AC172" s="307" t="e">
        <f>+#REF!+#REF!</f>
        <v>#REF!</v>
      </c>
      <c r="AD172" s="307" t="e">
        <f>+#REF!+#REF!</f>
        <v>#REF!</v>
      </c>
      <c r="AE172" s="307" t="e">
        <f>+#REF!+#REF!</f>
        <v>#REF!</v>
      </c>
      <c r="AF172" s="307" t="e">
        <f>+#REF!</f>
        <v>#REF!</v>
      </c>
      <c r="AG172" s="307" t="e">
        <f>+#REF!</f>
        <v>#REF!</v>
      </c>
      <c r="AH172" s="307" t="e">
        <f>+#REF!</f>
        <v>#REF!</v>
      </c>
      <c r="AI172" s="307" t="e">
        <f>+#REF!</f>
        <v>#REF!</v>
      </c>
      <c r="AJ172" s="307" t="e">
        <f>+#REF!</f>
        <v>#REF!</v>
      </c>
      <c r="AK172" s="307" t="e">
        <f>+#REF!</f>
        <v>#REF!</v>
      </c>
      <c r="AL172" s="307" t="e">
        <f>+#REF!</f>
        <v>#REF!</v>
      </c>
      <c r="AM172" s="307" t="e">
        <f>+#REF!</f>
        <v>#REF!</v>
      </c>
      <c r="AN172" s="307"/>
      <c r="AO172" s="265"/>
      <c r="AP172" s="259" t="e">
        <f t="shared" si="21"/>
        <v>#REF!</v>
      </c>
      <c r="AQ172" s="248" t="e">
        <f>+AP172-#REF!</f>
        <v>#REF!</v>
      </c>
    </row>
    <row r="173" spans="1:43" s="266" customFormat="1" ht="30.75" customHeight="1">
      <c r="A173" s="269">
        <f t="shared" si="20"/>
        <v>52</v>
      </c>
      <c r="B173" s="264" t="s">
        <v>781</v>
      </c>
      <c r="C173" s="307" t="e">
        <f t="shared" si="22"/>
        <v>#REF!</v>
      </c>
      <c r="D173" s="307" t="e">
        <f>+#REF!+#REF!</f>
        <v>#REF!</v>
      </c>
      <c r="E173" s="307" t="e">
        <f>+#REF!+#REF!</f>
        <v>#REF!</v>
      </c>
      <c r="F173" s="307" t="e">
        <f t="shared" si="18"/>
        <v>#REF!</v>
      </c>
      <c r="G173" s="307" t="e">
        <f>+#REF!+#REF!</f>
        <v>#REF!</v>
      </c>
      <c r="H173" s="307" t="e">
        <f>+#REF!</f>
        <v>#REF!</v>
      </c>
      <c r="I173" s="307" t="e">
        <f>+#REF!</f>
        <v>#REF!</v>
      </c>
      <c r="J173" s="307" t="e">
        <f>+#REF!+#REF!</f>
        <v>#REF!</v>
      </c>
      <c r="K173" s="307" t="e">
        <f>+#REF!+#REF!</f>
        <v>#REF!</v>
      </c>
      <c r="L173" s="307" t="e">
        <f>+#REF!</f>
        <v>#REF!</v>
      </c>
      <c r="M173" s="307" t="e">
        <f>+#REF!+#REF!</f>
        <v>#REF!</v>
      </c>
      <c r="N173" s="307" t="e">
        <f>+#REF!</f>
        <v>#REF!</v>
      </c>
      <c r="O173" s="307" t="e">
        <f>+#REF!</f>
        <v>#REF!</v>
      </c>
      <c r="P173" s="307" t="e">
        <f>+#REF!</f>
        <v>#REF!</v>
      </c>
      <c r="Q173" s="307" t="e">
        <f>+#REF!</f>
        <v>#REF!</v>
      </c>
      <c r="R173" s="307" t="e">
        <f>+#REF!</f>
        <v>#REF!</v>
      </c>
      <c r="S173" s="307" t="e">
        <f>+#REF!</f>
        <v>#REF!</v>
      </c>
      <c r="T173" s="307" t="e">
        <f>+#REF!</f>
        <v>#REF!</v>
      </c>
      <c r="U173" s="307" t="e">
        <f>+#REF!</f>
        <v>#REF!</v>
      </c>
      <c r="V173" s="307" t="e">
        <f>+#REF!</f>
        <v>#REF!</v>
      </c>
      <c r="W173" s="307" t="e">
        <f t="shared" si="23"/>
        <v>#REF!</v>
      </c>
      <c r="X173" s="307" t="e">
        <f>+#REF!</f>
        <v>#REF!</v>
      </c>
      <c r="Y173" s="307" t="e">
        <f>+#REF!</f>
        <v>#REF!</v>
      </c>
      <c r="Z173" s="307" t="e">
        <f>+#REF!</f>
        <v>#REF!</v>
      </c>
      <c r="AA173" s="307" t="e">
        <f>+#REF!</f>
        <v>#REF!</v>
      </c>
      <c r="AB173" s="307" t="e">
        <f t="shared" si="19"/>
        <v>#REF!</v>
      </c>
      <c r="AC173" s="307" t="e">
        <f>+#REF!+#REF!</f>
        <v>#REF!</v>
      </c>
      <c r="AD173" s="307" t="e">
        <f>+#REF!+#REF!</f>
        <v>#REF!</v>
      </c>
      <c r="AE173" s="307" t="e">
        <f>+#REF!+#REF!</f>
        <v>#REF!</v>
      </c>
      <c r="AF173" s="307" t="e">
        <f>+#REF!</f>
        <v>#REF!</v>
      </c>
      <c r="AG173" s="307" t="e">
        <f>+#REF!</f>
        <v>#REF!</v>
      </c>
      <c r="AH173" s="307" t="e">
        <f>+#REF!</f>
        <v>#REF!</v>
      </c>
      <c r="AI173" s="307" t="e">
        <f>+#REF!</f>
        <v>#REF!</v>
      </c>
      <c r="AJ173" s="307" t="e">
        <f>+#REF!</f>
        <v>#REF!</v>
      </c>
      <c r="AK173" s="307" t="e">
        <f>+#REF!</f>
        <v>#REF!</v>
      </c>
      <c r="AL173" s="307" t="e">
        <f>+#REF!</f>
        <v>#REF!</v>
      </c>
      <c r="AM173" s="307" t="e">
        <f>+#REF!</f>
        <v>#REF!</v>
      </c>
      <c r="AN173" s="307"/>
      <c r="AO173" s="265"/>
      <c r="AP173" s="259" t="e">
        <f t="shared" si="21"/>
        <v>#REF!</v>
      </c>
      <c r="AQ173" s="248" t="e">
        <f>+AP173-#REF!</f>
        <v>#REF!</v>
      </c>
    </row>
    <row r="174" spans="1:43" s="266" customFormat="1" ht="30.75" customHeight="1">
      <c r="A174" s="269">
        <f t="shared" si="20"/>
        <v>53</v>
      </c>
      <c r="B174" s="264" t="s">
        <v>782</v>
      </c>
      <c r="C174" s="307" t="e">
        <f t="shared" si="22"/>
        <v>#REF!</v>
      </c>
      <c r="D174" s="307" t="e">
        <f>+#REF!+#REF!</f>
        <v>#REF!</v>
      </c>
      <c r="E174" s="307" t="e">
        <f>+#REF!+#REF!</f>
        <v>#REF!</v>
      </c>
      <c r="F174" s="307" t="e">
        <f t="shared" si="18"/>
        <v>#REF!</v>
      </c>
      <c r="G174" s="307" t="e">
        <f>+#REF!+#REF!</f>
        <v>#REF!</v>
      </c>
      <c r="H174" s="307" t="e">
        <f>+#REF!</f>
        <v>#REF!</v>
      </c>
      <c r="I174" s="307" t="e">
        <f>+#REF!</f>
        <v>#REF!</v>
      </c>
      <c r="J174" s="307" t="e">
        <f>+#REF!+#REF!</f>
        <v>#REF!</v>
      </c>
      <c r="K174" s="307" t="e">
        <f>+#REF!+#REF!</f>
        <v>#REF!</v>
      </c>
      <c r="L174" s="307" t="e">
        <f>+#REF!</f>
        <v>#REF!</v>
      </c>
      <c r="M174" s="307" t="e">
        <f>+#REF!+#REF!</f>
        <v>#REF!</v>
      </c>
      <c r="N174" s="307" t="e">
        <f>+#REF!</f>
        <v>#REF!</v>
      </c>
      <c r="O174" s="307" t="e">
        <f>+#REF!</f>
        <v>#REF!</v>
      </c>
      <c r="P174" s="307" t="e">
        <f>+#REF!</f>
        <v>#REF!</v>
      </c>
      <c r="Q174" s="307" t="e">
        <f>+#REF!</f>
        <v>#REF!</v>
      </c>
      <c r="R174" s="307" t="e">
        <f>+#REF!</f>
        <v>#REF!</v>
      </c>
      <c r="S174" s="307" t="e">
        <f>+#REF!</f>
        <v>#REF!</v>
      </c>
      <c r="T174" s="307" t="e">
        <f>+#REF!</f>
        <v>#REF!</v>
      </c>
      <c r="U174" s="307" t="e">
        <f>+#REF!</f>
        <v>#REF!</v>
      </c>
      <c r="V174" s="307" t="e">
        <f>+#REF!</f>
        <v>#REF!</v>
      </c>
      <c r="W174" s="307" t="e">
        <f t="shared" si="23"/>
        <v>#REF!</v>
      </c>
      <c r="X174" s="307" t="e">
        <f>+#REF!</f>
        <v>#REF!</v>
      </c>
      <c r="Y174" s="307" t="e">
        <f>+#REF!</f>
        <v>#REF!</v>
      </c>
      <c r="Z174" s="307" t="e">
        <f>+#REF!</f>
        <v>#REF!</v>
      </c>
      <c r="AA174" s="307" t="e">
        <f>+#REF!</f>
        <v>#REF!</v>
      </c>
      <c r="AB174" s="307" t="e">
        <f t="shared" si="19"/>
        <v>#REF!</v>
      </c>
      <c r="AC174" s="307" t="e">
        <f>+#REF!+#REF!</f>
        <v>#REF!</v>
      </c>
      <c r="AD174" s="307" t="e">
        <f>+#REF!+#REF!</f>
        <v>#REF!</v>
      </c>
      <c r="AE174" s="307" t="e">
        <f>+#REF!+#REF!</f>
        <v>#REF!</v>
      </c>
      <c r="AF174" s="307" t="e">
        <f>+#REF!</f>
        <v>#REF!</v>
      </c>
      <c r="AG174" s="307" t="e">
        <f>+#REF!</f>
        <v>#REF!</v>
      </c>
      <c r="AH174" s="307" t="e">
        <f>+#REF!</f>
        <v>#REF!</v>
      </c>
      <c r="AI174" s="307" t="e">
        <f>+#REF!</f>
        <v>#REF!</v>
      </c>
      <c r="AJ174" s="307" t="e">
        <f>+#REF!</f>
        <v>#REF!</v>
      </c>
      <c r="AK174" s="307" t="e">
        <f>+#REF!</f>
        <v>#REF!</v>
      </c>
      <c r="AL174" s="307" t="e">
        <f>+#REF!</f>
        <v>#REF!</v>
      </c>
      <c r="AM174" s="307" t="e">
        <f>+#REF!</f>
        <v>#REF!</v>
      </c>
      <c r="AN174" s="307"/>
      <c r="AO174" s="265"/>
      <c r="AP174" s="259" t="e">
        <f t="shared" si="21"/>
        <v>#REF!</v>
      </c>
      <c r="AQ174" s="248" t="e">
        <f>+AP174-#REF!</f>
        <v>#REF!</v>
      </c>
    </row>
    <row r="175" spans="1:43" ht="30.75" customHeight="1">
      <c r="A175" s="269">
        <f t="shared" si="20"/>
        <v>54</v>
      </c>
      <c r="B175" s="264" t="s">
        <v>770</v>
      </c>
      <c r="C175" s="307" t="e">
        <f t="shared" si="22"/>
        <v>#REF!</v>
      </c>
      <c r="D175" s="307" t="e">
        <f>+#REF!+#REF!</f>
        <v>#REF!</v>
      </c>
      <c r="E175" s="307" t="e">
        <f>+#REF!+#REF!</f>
        <v>#REF!</v>
      </c>
      <c r="F175" s="307" t="e">
        <f t="shared" si="18"/>
        <v>#REF!</v>
      </c>
      <c r="G175" s="307" t="e">
        <f>+#REF!+#REF!</f>
        <v>#REF!</v>
      </c>
      <c r="H175" s="307" t="e">
        <f>+#REF!</f>
        <v>#REF!</v>
      </c>
      <c r="I175" s="307" t="e">
        <f>+#REF!</f>
        <v>#REF!</v>
      </c>
      <c r="J175" s="307" t="e">
        <f>+#REF!+#REF!</f>
        <v>#REF!</v>
      </c>
      <c r="K175" s="307" t="e">
        <f>+#REF!+#REF!</f>
        <v>#REF!</v>
      </c>
      <c r="L175" s="307" t="e">
        <f>+#REF!</f>
        <v>#REF!</v>
      </c>
      <c r="M175" s="307" t="e">
        <f>+#REF!+#REF!</f>
        <v>#REF!</v>
      </c>
      <c r="N175" s="307" t="e">
        <f>+#REF!</f>
        <v>#REF!</v>
      </c>
      <c r="O175" s="307" t="e">
        <f>+#REF!</f>
        <v>#REF!</v>
      </c>
      <c r="P175" s="307" t="e">
        <f>+#REF!</f>
        <v>#REF!</v>
      </c>
      <c r="Q175" s="307" t="e">
        <f>+#REF!</f>
        <v>#REF!</v>
      </c>
      <c r="R175" s="307" t="e">
        <f>+#REF!</f>
        <v>#REF!</v>
      </c>
      <c r="S175" s="307" t="e">
        <f>+#REF!</f>
        <v>#REF!</v>
      </c>
      <c r="T175" s="307" t="e">
        <f>+#REF!</f>
        <v>#REF!</v>
      </c>
      <c r="U175" s="307" t="e">
        <f>+#REF!</f>
        <v>#REF!</v>
      </c>
      <c r="V175" s="307" t="e">
        <f>+#REF!</f>
        <v>#REF!</v>
      </c>
      <c r="W175" s="307" t="e">
        <f t="shared" si="23"/>
        <v>#REF!</v>
      </c>
      <c r="X175" s="307">
        <f>+'PL2. Tổng hợp SL cấp Remdesivir'!C22</f>
        <v>3550</v>
      </c>
      <c r="Y175" s="307" t="e">
        <f>+#REF!</f>
        <v>#REF!</v>
      </c>
      <c r="Z175" s="307" t="e">
        <f>+#REF!</f>
        <v>#REF!</v>
      </c>
      <c r="AA175" s="307">
        <f>+'PL1. Tổng hợp SL cấp kháng thể'!C22</f>
        <v>100</v>
      </c>
      <c r="AB175" s="307" t="e">
        <f t="shared" si="19"/>
        <v>#REF!</v>
      </c>
      <c r="AC175" s="307" t="e">
        <f>+#REF!+#REF!</f>
        <v>#REF!</v>
      </c>
      <c r="AD175" s="307" t="e">
        <f>+#REF!+#REF!</f>
        <v>#REF!</v>
      </c>
      <c r="AE175" s="307" t="e">
        <f>+#REF!+#REF!</f>
        <v>#REF!</v>
      </c>
      <c r="AF175" s="307" t="e">
        <f>+#REF!</f>
        <v>#REF!</v>
      </c>
      <c r="AG175" s="307" t="e">
        <f>+#REF!</f>
        <v>#REF!</v>
      </c>
      <c r="AH175" s="307" t="e">
        <f>+#REF!</f>
        <v>#REF!</v>
      </c>
      <c r="AI175" s="307" t="e">
        <f>+#REF!</f>
        <v>#REF!</v>
      </c>
      <c r="AJ175" s="307" t="e">
        <f>+#REF!</f>
        <v>#REF!</v>
      </c>
      <c r="AK175" s="307" t="e">
        <f>+#REF!</f>
        <v>#REF!</v>
      </c>
      <c r="AL175" s="307" t="e">
        <f>+#REF!</f>
        <v>#REF!</v>
      </c>
      <c r="AM175" s="307" t="e">
        <f>+#REF!</f>
        <v>#REF!</v>
      </c>
      <c r="AN175" s="307"/>
      <c r="AO175" s="265"/>
      <c r="AP175" s="259" t="e">
        <f t="shared" si="21"/>
        <v>#REF!</v>
      </c>
      <c r="AQ175" s="248" t="e">
        <f>+AP175-#REF!</f>
        <v>#REF!</v>
      </c>
    </row>
    <row r="176" spans="1:43" ht="39.75" customHeight="1">
      <c r="A176" s="269">
        <f t="shared" si="20"/>
        <v>55</v>
      </c>
      <c r="B176" s="264" t="s">
        <v>783</v>
      </c>
      <c r="C176" s="307" t="e">
        <f t="shared" si="22"/>
        <v>#REF!</v>
      </c>
      <c r="D176" s="307" t="e">
        <f>+#REF!+#REF!</f>
        <v>#REF!</v>
      </c>
      <c r="E176" s="307" t="e">
        <f>+#REF!+#REF!</f>
        <v>#REF!</v>
      </c>
      <c r="F176" s="307" t="e">
        <f t="shared" si="18"/>
        <v>#REF!</v>
      </c>
      <c r="G176" s="307" t="e">
        <f>+#REF!+#REF!</f>
        <v>#REF!</v>
      </c>
      <c r="H176" s="307" t="e">
        <f>+#REF!</f>
        <v>#REF!</v>
      </c>
      <c r="I176" s="307" t="e">
        <f>+#REF!</f>
        <v>#REF!</v>
      </c>
      <c r="J176" s="307" t="e">
        <f>+#REF!+#REF!</f>
        <v>#REF!</v>
      </c>
      <c r="K176" s="307" t="e">
        <f>+#REF!+#REF!</f>
        <v>#REF!</v>
      </c>
      <c r="L176" s="307" t="e">
        <f>+#REF!</f>
        <v>#REF!</v>
      </c>
      <c r="M176" s="307" t="e">
        <f>+#REF!+#REF!</f>
        <v>#REF!</v>
      </c>
      <c r="N176" s="307" t="e">
        <f>+#REF!</f>
        <v>#REF!</v>
      </c>
      <c r="O176" s="307" t="e">
        <f>+#REF!</f>
        <v>#REF!</v>
      </c>
      <c r="P176" s="307" t="e">
        <f>+#REF!</f>
        <v>#REF!</v>
      </c>
      <c r="Q176" s="307" t="e">
        <f>+#REF!</f>
        <v>#REF!</v>
      </c>
      <c r="R176" s="307" t="e">
        <f>+#REF!</f>
        <v>#REF!</v>
      </c>
      <c r="S176" s="307" t="e">
        <f>+#REF!</f>
        <v>#REF!</v>
      </c>
      <c r="T176" s="307" t="e">
        <f>+#REF!</f>
        <v>#REF!</v>
      </c>
      <c r="U176" s="307" t="e">
        <f>+#REF!</f>
        <v>#REF!</v>
      </c>
      <c r="V176" s="307" t="e">
        <f>+#REF!</f>
        <v>#REF!</v>
      </c>
      <c r="W176" s="307" t="e">
        <f t="shared" si="23"/>
        <v>#REF!</v>
      </c>
      <c r="X176" s="307" t="e">
        <f>+#REF!</f>
        <v>#REF!</v>
      </c>
      <c r="Y176" s="307" t="e">
        <f>+#REF!</f>
        <v>#REF!</v>
      </c>
      <c r="Z176" s="307" t="e">
        <f>+#REF!</f>
        <v>#REF!</v>
      </c>
      <c r="AA176" s="307" t="e">
        <f>+#REF!</f>
        <v>#REF!</v>
      </c>
      <c r="AB176" s="307" t="e">
        <f t="shared" si="19"/>
        <v>#REF!</v>
      </c>
      <c r="AC176" s="307" t="e">
        <f>+#REF!+#REF!</f>
        <v>#REF!</v>
      </c>
      <c r="AD176" s="307" t="e">
        <f>+#REF!+#REF!</f>
        <v>#REF!</v>
      </c>
      <c r="AE176" s="307" t="e">
        <f>+#REF!+#REF!</f>
        <v>#REF!</v>
      </c>
      <c r="AF176" s="307" t="e">
        <f>+#REF!</f>
        <v>#REF!</v>
      </c>
      <c r="AG176" s="307" t="e">
        <f>+#REF!</f>
        <v>#REF!</v>
      </c>
      <c r="AH176" s="307" t="e">
        <f>+#REF!</f>
        <v>#REF!</v>
      </c>
      <c r="AI176" s="307" t="e">
        <f>+#REF!</f>
        <v>#REF!</v>
      </c>
      <c r="AJ176" s="307" t="e">
        <f>+#REF!</f>
        <v>#REF!</v>
      </c>
      <c r="AK176" s="307" t="e">
        <f>+#REF!</f>
        <v>#REF!</v>
      </c>
      <c r="AL176" s="307" t="e">
        <f>+#REF!</f>
        <v>#REF!</v>
      </c>
      <c r="AM176" s="307" t="e">
        <f>+#REF!</f>
        <v>#REF!</v>
      </c>
      <c r="AN176" s="307"/>
      <c r="AO176" s="265"/>
      <c r="AP176" s="259" t="e">
        <f t="shared" si="21"/>
        <v>#REF!</v>
      </c>
      <c r="AQ176" s="248" t="e">
        <f>+AP176-#REF!</f>
        <v>#REF!</v>
      </c>
    </row>
    <row r="177" spans="1:43" ht="30.75" customHeight="1">
      <c r="A177" s="269">
        <f t="shared" si="20"/>
        <v>56</v>
      </c>
      <c r="B177" s="264" t="s">
        <v>784</v>
      </c>
      <c r="C177" s="307" t="e">
        <f t="shared" si="22"/>
        <v>#REF!</v>
      </c>
      <c r="D177" s="307" t="e">
        <f>+#REF!+#REF!</f>
        <v>#REF!</v>
      </c>
      <c r="E177" s="307" t="e">
        <f>+#REF!+#REF!</f>
        <v>#REF!</v>
      </c>
      <c r="F177" s="307" t="e">
        <f t="shared" si="18"/>
        <v>#REF!</v>
      </c>
      <c r="G177" s="307" t="e">
        <f>+#REF!+#REF!</f>
        <v>#REF!</v>
      </c>
      <c r="H177" s="307" t="e">
        <f>+#REF!</f>
        <v>#REF!</v>
      </c>
      <c r="I177" s="307" t="e">
        <f>+#REF!</f>
        <v>#REF!</v>
      </c>
      <c r="J177" s="307" t="e">
        <f>+#REF!+#REF!</f>
        <v>#REF!</v>
      </c>
      <c r="K177" s="307" t="e">
        <f>+#REF!+#REF!</f>
        <v>#REF!</v>
      </c>
      <c r="L177" s="307" t="e">
        <f>+#REF!</f>
        <v>#REF!</v>
      </c>
      <c r="M177" s="307" t="e">
        <f>+#REF!+#REF!</f>
        <v>#REF!</v>
      </c>
      <c r="N177" s="307" t="e">
        <f>+#REF!</f>
        <v>#REF!</v>
      </c>
      <c r="O177" s="307" t="e">
        <f>+#REF!</f>
        <v>#REF!</v>
      </c>
      <c r="P177" s="307" t="e">
        <f>+#REF!</f>
        <v>#REF!</v>
      </c>
      <c r="Q177" s="307" t="e">
        <f>+#REF!</f>
        <v>#REF!</v>
      </c>
      <c r="R177" s="307" t="e">
        <f>+#REF!</f>
        <v>#REF!</v>
      </c>
      <c r="S177" s="307" t="e">
        <f>+#REF!</f>
        <v>#REF!</v>
      </c>
      <c r="T177" s="307" t="e">
        <f>+#REF!</f>
        <v>#REF!</v>
      </c>
      <c r="U177" s="307" t="e">
        <f>+#REF!</f>
        <v>#REF!</v>
      </c>
      <c r="V177" s="307" t="e">
        <f>+#REF!</f>
        <v>#REF!</v>
      </c>
      <c r="W177" s="307" t="e">
        <f t="shared" si="23"/>
        <v>#REF!</v>
      </c>
      <c r="X177" s="307" t="e">
        <f>+#REF!</f>
        <v>#REF!</v>
      </c>
      <c r="Y177" s="307" t="e">
        <f>+#REF!</f>
        <v>#REF!</v>
      </c>
      <c r="Z177" s="307" t="e">
        <f>+#REF!</f>
        <v>#REF!</v>
      </c>
      <c r="AA177" s="307" t="e">
        <f>+#REF!</f>
        <v>#REF!</v>
      </c>
      <c r="AB177" s="307" t="e">
        <f t="shared" si="19"/>
        <v>#REF!</v>
      </c>
      <c r="AC177" s="307" t="e">
        <f>+#REF!+#REF!</f>
        <v>#REF!</v>
      </c>
      <c r="AD177" s="307" t="e">
        <f>+#REF!+#REF!</f>
        <v>#REF!</v>
      </c>
      <c r="AE177" s="307" t="e">
        <f>+#REF!+#REF!</f>
        <v>#REF!</v>
      </c>
      <c r="AF177" s="307" t="e">
        <f>+#REF!</f>
        <v>#REF!</v>
      </c>
      <c r="AG177" s="307" t="e">
        <f>+#REF!</f>
        <v>#REF!</v>
      </c>
      <c r="AH177" s="307" t="e">
        <f>+#REF!</f>
        <v>#REF!</v>
      </c>
      <c r="AI177" s="307" t="e">
        <f>+#REF!</f>
        <v>#REF!</v>
      </c>
      <c r="AJ177" s="307" t="e">
        <f>+#REF!</f>
        <v>#REF!</v>
      </c>
      <c r="AK177" s="307" t="e">
        <f>+#REF!</f>
        <v>#REF!</v>
      </c>
      <c r="AL177" s="307" t="e">
        <f>+#REF!</f>
        <v>#REF!</v>
      </c>
      <c r="AM177" s="307" t="e">
        <f>+#REF!</f>
        <v>#REF!</v>
      </c>
      <c r="AN177" s="307"/>
      <c r="AO177" s="265"/>
      <c r="AP177" s="259" t="e">
        <f t="shared" si="21"/>
        <v>#REF!</v>
      </c>
      <c r="AQ177" s="248" t="e">
        <f>+AP177-#REF!</f>
        <v>#REF!</v>
      </c>
    </row>
    <row r="178" spans="1:43" ht="36.75" customHeight="1">
      <c r="A178" s="269">
        <f t="shared" si="20"/>
        <v>57</v>
      </c>
      <c r="B178" s="264" t="s">
        <v>902</v>
      </c>
      <c r="C178" s="307" t="e">
        <f t="shared" si="22"/>
        <v>#REF!</v>
      </c>
      <c r="D178" s="307" t="e">
        <f>+#REF!+#REF!</f>
        <v>#REF!</v>
      </c>
      <c r="E178" s="307" t="e">
        <f>+#REF!+#REF!</f>
        <v>#REF!</v>
      </c>
      <c r="F178" s="307" t="e">
        <f t="shared" si="18"/>
        <v>#REF!</v>
      </c>
      <c r="G178" s="307" t="e">
        <f>+#REF!+#REF!</f>
        <v>#REF!</v>
      </c>
      <c r="H178" s="307" t="e">
        <f>+#REF!</f>
        <v>#REF!</v>
      </c>
      <c r="I178" s="307" t="e">
        <f>+#REF!</f>
        <v>#REF!</v>
      </c>
      <c r="J178" s="307" t="e">
        <f>+#REF!+#REF!</f>
        <v>#REF!</v>
      </c>
      <c r="K178" s="307" t="e">
        <f>+#REF!+#REF!</f>
        <v>#REF!</v>
      </c>
      <c r="L178" s="307" t="e">
        <f>+#REF!</f>
        <v>#REF!</v>
      </c>
      <c r="M178" s="307" t="e">
        <f>+#REF!+#REF!</f>
        <v>#REF!</v>
      </c>
      <c r="N178" s="307" t="e">
        <f>+#REF!</f>
        <v>#REF!</v>
      </c>
      <c r="O178" s="307" t="e">
        <f>+#REF!</f>
        <v>#REF!</v>
      </c>
      <c r="P178" s="307" t="e">
        <f>+#REF!</f>
        <v>#REF!</v>
      </c>
      <c r="Q178" s="307" t="e">
        <f>+#REF!</f>
        <v>#REF!</v>
      </c>
      <c r="R178" s="307" t="e">
        <f>+#REF!</f>
        <v>#REF!</v>
      </c>
      <c r="S178" s="307" t="e">
        <f>+#REF!</f>
        <v>#REF!</v>
      </c>
      <c r="T178" s="307" t="e">
        <f>+#REF!</f>
        <v>#REF!</v>
      </c>
      <c r="U178" s="307" t="e">
        <f>+#REF!</f>
        <v>#REF!</v>
      </c>
      <c r="V178" s="307" t="e">
        <f>+#REF!</f>
        <v>#REF!</v>
      </c>
      <c r="W178" s="307" t="e">
        <f t="shared" si="23"/>
        <v>#REF!</v>
      </c>
      <c r="X178" s="307" t="e">
        <f>+#REF!</f>
        <v>#REF!</v>
      </c>
      <c r="Y178" s="307" t="e">
        <f>+#REF!</f>
        <v>#REF!</v>
      </c>
      <c r="Z178" s="307" t="e">
        <f>+#REF!</f>
        <v>#REF!</v>
      </c>
      <c r="AA178" s="307" t="e">
        <f>+#REF!</f>
        <v>#REF!</v>
      </c>
      <c r="AB178" s="307" t="e">
        <f t="shared" si="19"/>
        <v>#REF!</v>
      </c>
      <c r="AC178" s="307" t="e">
        <f>+#REF!+#REF!</f>
        <v>#REF!</v>
      </c>
      <c r="AD178" s="307" t="e">
        <f>+#REF!+#REF!</f>
        <v>#REF!</v>
      </c>
      <c r="AE178" s="307" t="e">
        <f>+#REF!+#REF!</f>
        <v>#REF!</v>
      </c>
      <c r="AF178" s="307" t="e">
        <f>+#REF!</f>
        <v>#REF!</v>
      </c>
      <c r="AG178" s="307" t="e">
        <f>+#REF!</f>
        <v>#REF!</v>
      </c>
      <c r="AH178" s="307" t="e">
        <f>+#REF!</f>
        <v>#REF!</v>
      </c>
      <c r="AI178" s="307" t="e">
        <f>+#REF!</f>
        <v>#REF!</v>
      </c>
      <c r="AJ178" s="307" t="e">
        <f>+#REF!</f>
        <v>#REF!</v>
      </c>
      <c r="AK178" s="307" t="e">
        <f>+#REF!</f>
        <v>#REF!</v>
      </c>
      <c r="AL178" s="307" t="e">
        <f>+#REF!</f>
        <v>#REF!</v>
      </c>
      <c r="AM178" s="307" t="e">
        <f>+#REF!</f>
        <v>#REF!</v>
      </c>
      <c r="AN178" s="307"/>
      <c r="AO178" s="265"/>
      <c r="AP178" s="259" t="e">
        <f t="shared" si="21"/>
        <v>#REF!</v>
      </c>
      <c r="AQ178" s="248" t="e">
        <f>+AP178-#REF!</f>
        <v>#REF!</v>
      </c>
    </row>
    <row r="179" spans="1:43" ht="36.75" customHeight="1">
      <c r="A179" s="269">
        <f t="shared" si="20"/>
        <v>58</v>
      </c>
      <c r="B179" s="264" t="s">
        <v>903</v>
      </c>
      <c r="C179" s="307" t="e">
        <f t="shared" si="22"/>
        <v>#REF!</v>
      </c>
      <c r="D179" s="307" t="e">
        <f>+#REF!+#REF!</f>
        <v>#REF!</v>
      </c>
      <c r="E179" s="307" t="e">
        <f>+#REF!+#REF!</f>
        <v>#REF!</v>
      </c>
      <c r="F179" s="307" t="e">
        <f t="shared" si="18"/>
        <v>#REF!</v>
      </c>
      <c r="G179" s="307" t="e">
        <f>+#REF!+#REF!</f>
        <v>#REF!</v>
      </c>
      <c r="H179" s="307" t="e">
        <f>+#REF!</f>
        <v>#REF!</v>
      </c>
      <c r="I179" s="307" t="e">
        <f>+#REF!</f>
        <v>#REF!</v>
      </c>
      <c r="J179" s="307" t="e">
        <f>+#REF!+#REF!</f>
        <v>#REF!</v>
      </c>
      <c r="K179" s="307" t="e">
        <f>+#REF!+#REF!</f>
        <v>#REF!</v>
      </c>
      <c r="L179" s="307" t="e">
        <f>+#REF!</f>
        <v>#REF!</v>
      </c>
      <c r="M179" s="307" t="e">
        <f>+#REF!+#REF!</f>
        <v>#REF!</v>
      </c>
      <c r="N179" s="307" t="e">
        <f>+#REF!</f>
        <v>#REF!</v>
      </c>
      <c r="O179" s="307" t="e">
        <f>+#REF!</f>
        <v>#REF!</v>
      </c>
      <c r="P179" s="307" t="e">
        <f>+#REF!</f>
        <v>#REF!</v>
      </c>
      <c r="Q179" s="307" t="e">
        <f>+#REF!</f>
        <v>#REF!</v>
      </c>
      <c r="R179" s="307" t="e">
        <f>+#REF!</f>
        <v>#REF!</v>
      </c>
      <c r="S179" s="307" t="e">
        <f>+#REF!</f>
        <v>#REF!</v>
      </c>
      <c r="T179" s="307" t="e">
        <f>+#REF!</f>
        <v>#REF!</v>
      </c>
      <c r="U179" s="307" t="e">
        <f>+#REF!</f>
        <v>#REF!</v>
      </c>
      <c r="V179" s="307" t="e">
        <f>+#REF!</f>
        <v>#REF!</v>
      </c>
      <c r="W179" s="307" t="e">
        <f t="shared" si="23"/>
        <v>#REF!</v>
      </c>
      <c r="X179" s="307" t="e">
        <f>+#REF!</f>
        <v>#REF!</v>
      </c>
      <c r="Y179" s="307" t="e">
        <f>+#REF!</f>
        <v>#REF!</v>
      </c>
      <c r="Z179" s="307" t="e">
        <f>+#REF!</f>
        <v>#REF!</v>
      </c>
      <c r="AA179" s="307" t="e">
        <f>+#REF!</f>
        <v>#REF!</v>
      </c>
      <c r="AB179" s="307" t="e">
        <f t="shared" si="19"/>
        <v>#REF!</v>
      </c>
      <c r="AC179" s="307" t="e">
        <f>+#REF!+#REF!</f>
        <v>#REF!</v>
      </c>
      <c r="AD179" s="307" t="e">
        <f>+#REF!+#REF!</f>
        <v>#REF!</v>
      </c>
      <c r="AE179" s="307" t="e">
        <f>+#REF!+#REF!</f>
        <v>#REF!</v>
      </c>
      <c r="AF179" s="307" t="e">
        <f>+#REF!</f>
        <v>#REF!</v>
      </c>
      <c r="AG179" s="307" t="e">
        <f>+#REF!</f>
        <v>#REF!</v>
      </c>
      <c r="AH179" s="307" t="e">
        <f>+#REF!</f>
        <v>#REF!</v>
      </c>
      <c r="AI179" s="307" t="e">
        <f>+#REF!</f>
        <v>#REF!</v>
      </c>
      <c r="AJ179" s="307" t="e">
        <f>+#REF!</f>
        <v>#REF!</v>
      </c>
      <c r="AK179" s="307" t="e">
        <f>+#REF!</f>
        <v>#REF!</v>
      </c>
      <c r="AL179" s="307" t="e">
        <f>+#REF!</f>
        <v>#REF!</v>
      </c>
      <c r="AM179" s="307" t="e">
        <f>+#REF!</f>
        <v>#REF!</v>
      </c>
      <c r="AN179" s="307"/>
      <c r="AO179" s="265"/>
      <c r="AP179" s="259" t="e">
        <f t="shared" si="21"/>
        <v>#REF!</v>
      </c>
      <c r="AQ179" s="248" t="e">
        <f>+AP179-#REF!</f>
        <v>#REF!</v>
      </c>
    </row>
    <row r="180" spans="1:43" ht="30.75" customHeight="1">
      <c r="A180" s="269">
        <f t="shared" si="20"/>
        <v>59</v>
      </c>
      <c r="B180" s="264" t="s">
        <v>904</v>
      </c>
      <c r="C180" s="307" t="e">
        <f t="shared" si="22"/>
        <v>#REF!</v>
      </c>
      <c r="D180" s="307" t="e">
        <f>+#REF!+#REF!</f>
        <v>#REF!</v>
      </c>
      <c r="E180" s="307" t="e">
        <f>+#REF!+#REF!</f>
        <v>#REF!</v>
      </c>
      <c r="F180" s="307" t="e">
        <f t="shared" si="18"/>
        <v>#REF!</v>
      </c>
      <c r="G180" s="307" t="e">
        <f>+#REF!+#REF!</f>
        <v>#REF!</v>
      </c>
      <c r="H180" s="307" t="e">
        <f>+#REF!</f>
        <v>#REF!</v>
      </c>
      <c r="I180" s="307" t="e">
        <f>+#REF!</f>
        <v>#REF!</v>
      </c>
      <c r="J180" s="307" t="e">
        <f>+#REF!+#REF!</f>
        <v>#REF!</v>
      </c>
      <c r="K180" s="307" t="e">
        <f>+#REF!+#REF!</f>
        <v>#REF!</v>
      </c>
      <c r="L180" s="307" t="e">
        <f>+#REF!</f>
        <v>#REF!</v>
      </c>
      <c r="M180" s="307" t="e">
        <f>+#REF!+#REF!</f>
        <v>#REF!</v>
      </c>
      <c r="N180" s="307" t="e">
        <f>+#REF!</f>
        <v>#REF!</v>
      </c>
      <c r="O180" s="307" t="e">
        <f>+#REF!</f>
        <v>#REF!</v>
      </c>
      <c r="P180" s="307" t="e">
        <f>+#REF!</f>
        <v>#REF!</v>
      </c>
      <c r="Q180" s="307" t="e">
        <f>+#REF!</f>
        <v>#REF!</v>
      </c>
      <c r="R180" s="307" t="e">
        <f>+#REF!</f>
        <v>#REF!</v>
      </c>
      <c r="S180" s="307" t="e">
        <f>+#REF!</f>
        <v>#REF!</v>
      </c>
      <c r="T180" s="307" t="e">
        <f>+#REF!</f>
        <v>#REF!</v>
      </c>
      <c r="U180" s="307" t="e">
        <f>+#REF!</f>
        <v>#REF!</v>
      </c>
      <c r="V180" s="307" t="e">
        <f>+#REF!</f>
        <v>#REF!</v>
      </c>
      <c r="W180" s="307" t="e">
        <f t="shared" si="23"/>
        <v>#REF!</v>
      </c>
      <c r="X180" s="307" t="e">
        <f>+#REF!</f>
        <v>#REF!</v>
      </c>
      <c r="Y180" s="307" t="e">
        <f>+#REF!</f>
        <v>#REF!</v>
      </c>
      <c r="Z180" s="307" t="e">
        <f>+#REF!</f>
        <v>#REF!</v>
      </c>
      <c r="AA180" s="307" t="e">
        <f>+#REF!</f>
        <v>#REF!</v>
      </c>
      <c r="AB180" s="307" t="e">
        <f t="shared" si="19"/>
        <v>#REF!</v>
      </c>
      <c r="AC180" s="307" t="e">
        <f>+#REF!+#REF!</f>
        <v>#REF!</v>
      </c>
      <c r="AD180" s="307" t="e">
        <f>+#REF!+#REF!</f>
        <v>#REF!</v>
      </c>
      <c r="AE180" s="307" t="e">
        <f>+#REF!+#REF!</f>
        <v>#REF!</v>
      </c>
      <c r="AF180" s="307" t="e">
        <f>+#REF!</f>
        <v>#REF!</v>
      </c>
      <c r="AG180" s="307" t="e">
        <f>+#REF!</f>
        <v>#REF!</v>
      </c>
      <c r="AH180" s="307" t="e">
        <f>+#REF!</f>
        <v>#REF!</v>
      </c>
      <c r="AI180" s="307" t="e">
        <f>+#REF!</f>
        <v>#REF!</v>
      </c>
      <c r="AJ180" s="307" t="e">
        <f>+#REF!</f>
        <v>#REF!</v>
      </c>
      <c r="AK180" s="307" t="e">
        <f>+#REF!</f>
        <v>#REF!</v>
      </c>
      <c r="AL180" s="307" t="e">
        <f>+#REF!</f>
        <v>#REF!</v>
      </c>
      <c r="AM180" s="307" t="e">
        <f>+#REF!</f>
        <v>#REF!</v>
      </c>
      <c r="AN180" s="307"/>
      <c r="AO180" s="265"/>
      <c r="AP180" s="259" t="e">
        <f t="shared" si="21"/>
        <v>#REF!</v>
      </c>
      <c r="AQ180" s="248" t="e">
        <f>+AP180-#REF!</f>
        <v>#REF!</v>
      </c>
    </row>
    <row r="181" spans="1:43" ht="36.75" customHeight="1">
      <c r="A181" s="269">
        <f t="shared" si="20"/>
        <v>60</v>
      </c>
      <c r="B181" s="264" t="s">
        <v>905</v>
      </c>
      <c r="C181" s="307" t="e">
        <f t="shared" si="22"/>
        <v>#REF!</v>
      </c>
      <c r="D181" s="307" t="e">
        <f>+#REF!+#REF!</f>
        <v>#REF!</v>
      </c>
      <c r="E181" s="307" t="e">
        <f>+#REF!+#REF!</f>
        <v>#REF!</v>
      </c>
      <c r="F181" s="307" t="e">
        <f t="shared" si="18"/>
        <v>#REF!</v>
      </c>
      <c r="G181" s="307" t="e">
        <f>+#REF!+#REF!</f>
        <v>#REF!</v>
      </c>
      <c r="H181" s="307" t="e">
        <f>+#REF!</f>
        <v>#REF!</v>
      </c>
      <c r="I181" s="307" t="e">
        <f>+#REF!</f>
        <v>#REF!</v>
      </c>
      <c r="J181" s="307" t="e">
        <f>+#REF!+#REF!</f>
        <v>#REF!</v>
      </c>
      <c r="K181" s="307" t="e">
        <f>+#REF!+#REF!</f>
        <v>#REF!</v>
      </c>
      <c r="L181" s="307" t="e">
        <f>+#REF!</f>
        <v>#REF!</v>
      </c>
      <c r="M181" s="307" t="e">
        <f>+#REF!+#REF!</f>
        <v>#REF!</v>
      </c>
      <c r="N181" s="307" t="e">
        <f>+#REF!</f>
        <v>#REF!</v>
      </c>
      <c r="O181" s="307" t="e">
        <f>+#REF!</f>
        <v>#REF!</v>
      </c>
      <c r="P181" s="307" t="e">
        <f>+#REF!</f>
        <v>#REF!</v>
      </c>
      <c r="Q181" s="307" t="e">
        <f>+#REF!</f>
        <v>#REF!</v>
      </c>
      <c r="R181" s="307" t="e">
        <f>+#REF!</f>
        <v>#REF!</v>
      </c>
      <c r="S181" s="307" t="e">
        <f>+#REF!</f>
        <v>#REF!</v>
      </c>
      <c r="T181" s="307" t="e">
        <f>+#REF!</f>
        <v>#REF!</v>
      </c>
      <c r="U181" s="307" t="e">
        <f>+#REF!</f>
        <v>#REF!</v>
      </c>
      <c r="V181" s="307" t="e">
        <f>+#REF!</f>
        <v>#REF!</v>
      </c>
      <c r="W181" s="307" t="e">
        <f t="shared" si="23"/>
        <v>#REF!</v>
      </c>
      <c r="X181" s="307" t="e">
        <f>+#REF!</f>
        <v>#REF!</v>
      </c>
      <c r="Y181" s="307" t="e">
        <f>+#REF!</f>
        <v>#REF!</v>
      </c>
      <c r="Z181" s="307" t="e">
        <f>+#REF!</f>
        <v>#REF!</v>
      </c>
      <c r="AA181" s="307" t="e">
        <f>+#REF!</f>
        <v>#REF!</v>
      </c>
      <c r="AB181" s="307" t="e">
        <f t="shared" si="19"/>
        <v>#REF!</v>
      </c>
      <c r="AC181" s="307" t="e">
        <f>+#REF!+#REF!</f>
        <v>#REF!</v>
      </c>
      <c r="AD181" s="307" t="e">
        <f>+#REF!+#REF!</f>
        <v>#REF!</v>
      </c>
      <c r="AE181" s="307" t="e">
        <f>+#REF!+#REF!</f>
        <v>#REF!</v>
      </c>
      <c r="AF181" s="307" t="e">
        <f>+#REF!</f>
        <v>#REF!</v>
      </c>
      <c r="AG181" s="307" t="e">
        <f>+#REF!</f>
        <v>#REF!</v>
      </c>
      <c r="AH181" s="307" t="e">
        <f>+#REF!</f>
        <v>#REF!</v>
      </c>
      <c r="AI181" s="307" t="e">
        <f>+#REF!</f>
        <v>#REF!</v>
      </c>
      <c r="AJ181" s="307" t="e">
        <f>+#REF!</f>
        <v>#REF!</v>
      </c>
      <c r="AK181" s="307" t="e">
        <f>+#REF!</f>
        <v>#REF!</v>
      </c>
      <c r="AL181" s="307" t="e">
        <f>+#REF!</f>
        <v>#REF!</v>
      </c>
      <c r="AM181" s="307" t="e">
        <f>+#REF!</f>
        <v>#REF!</v>
      </c>
      <c r="AN181" s="307"/>
      <c r="AO181" s="265"/>
      <c r="AP181" s="259" t="e">
        <f t="shared" si="21"/>
        <v>#REF!</v>
      </c>
      <c r="AQ181" s="248" t="e">
        <f>+AP181-#REF!</f>
        <v>#REF!</v>
      </c>
    </row>
    <row r="182" spans="1:43" ht="36.75" customHeight="1">
      <c r="A182" s="269">
        <f t="shared" si="20"/>
        <v>61</v>
      </c>
      <c r="B182" s="264" t="s">
        <v>906</v>
      </c>
      <c r="C182" s="307" t="e">
        <f t="shared" si="22"/>
        <v>#REF!</v>
      </c>
      <c r="D182" s="307" t="e">
        <f>+#REF!+#REF!</f>
        <v>#REF!</v>
      </c>
      <c r="E182" s="307" t="e">
        <f>+#REF!+#REF!</f>
        <v>#REF!</v>
      </c>
      <c r="F182" s="307" t="e">
        <f t="shared" si="18"/>
        <v>#REF!</v>
      </c>
      <c r="G182" s="307" t="e">
        <f>+#REF!+#REF!</f>
        <v>#REF!</v>
      </c>
      <c r="H182" s="307" t="e">
        <f>+#REF!</f>
        <v>#REF!</v>
      </c>
      <c r="I182" s="307" t="e">
        <f>+#REF!</f>
        <v>#REF!</v>
      </c>
      <c r="J182" s="307" t="e">
        <f>+#REF!+#REF!</f>
        <v>#REF!</v>
      </c>
      <c r="K182" s="307" t="e">
        <f>+#REF!+#REF!</f>
        <v>#REF!</v>
      </c>
      <c r="L182" s="307" t="e">
        <f>+#REF!</f>
        <v>#REF!</v>
      </c>
      <c r="M182" s="307" t="e">
        <f>+#REF!+#REF!</f>
        <v>#REF!</v>
      </c>
      <c r="N182" s="307" t="e">
        <f>+#REF!</f>
        <v>#REF!</v>
      </c>
      <c r="O182" s="307" t="e">
        <f>+#REF!</f>
        <v>#REF!</v>
      </c>
      <c r="P182" s="307" t="e">
        <f>+#REF!</f>
        <v>#REF!</v>
      </c>
      <c r="Q182" s="307" t="e">
        <f>+#REF!</f>
        <v>#REF!</v>
      </c>
      <c r="R182" s="307" t="e">
        <f>+#REF!</f>
        <v>#REF!</v>
      </c>
      <c r="S182" s="307" t="e">
        <f>+#REF!</f>
        <v>#REF!</v>
      </c>
      <c r="T182" s="307" t="e">
        <f>+#REF!</f>
        <v>#REF!</v>
      </c>
      <c r="U182" s="307" t="e">
        <f>+#REF!</f>
        <v>#REF!</v>
      </c>
      <c r="V182" s="307" t="e">
        <f>+#REF!</f>
        <v>#REF!</v>
      </c>
      <c r="W182" s="307" t="e">
        <f t="shared" si="23"/>
        <v>#REF!</v>
      </c>
      <c r="X182" s="307" t="e">
        <f>+#REF!</f>
        <v>#REF!</v>
      </c>
      <c r="Y182" s="307" t="e">
        <f>+#REF!</f>
        <v>#REF!</v>
      </c>
      <c r="Z182" s="307" t="e">
        <f>+#REF!</f>
        <v>#REF!</v>
      </c>
      <c r="AA182" s="307" t="e">
        <f>+#REF!</f>
        <v>#REF!</v>
      </c>
      <c r="AB182" s="307" t="e">
        <f t="shared" si="19"/>
        <v>#REF!</v>
      </c>
      <c r="AC182" s="307" t="e">
        <f>+#REF!+#REF!</f>
        <v>#REF!</v>
      </c>
      <c r="AD182" s="307" t="e">
        <f>+#REF!+#REF!</f>
        <v>#REF!</v>
      </c>
      <c r="AE182" s="307" t="e">
        <f>+#REF!+#REF!</f>
        <v>#REF!</v>
      </c>
      <c r="AF182" s="307" t="e">
        <f>+#REF!</f>
        <v>#REF!</v>
      </c>
      <c r="AG182" s="307" t="e">
        <f>+#REF!</f>
        <v>#REF!</v>
      </c>
      <c r="AH182" s="307" t="e">
        <f>+#REF!</f>
        <v>#REF!</v>
      </c>
      <c r="AI182" s="307" t="e">
        <f>+#REF!</f>
        <v>#REF!</v>
      </c>
      <c r="AJ182" s="307" t="e">
        <f>+#REF!</f>
        <v>#REF!</v>
      </c>
      <c r="AK182" s="307" t="e">
        <f>+#REF!</f>
        <v>#REF!</v>
      </c>
      <c r="AL182" s="307" t="e">
        <f>+#REF!</f>
        <v>#REF!</v>
      </c>
      <c r="AM182" s="307" t="e">
        <f>+#REF!</f>
        <v>#REF!</v>
      </c>
      <c r="AN182" s="307"/>
      <c r="AO182" s="265"/>
      <c r="AP182" s="259" t="e">
        <f t="shared" si="21"/>
        <v>#REF!</v>
      </c>
      <c r="AQ182" s="248" t="e">
        <f>+AP182-#REF!</f>
        <v>#REF!</v>
      </c>
    </row>
    <row r="183" spans="1:43" ht="36.75" customHeight="1">
      <c r="A183" s="269">
        <f t="shared" si="20"/>
        <v>62</v>
      </c>
      <c r="B183" s="264" t="s">
        <v>907</v>
      </c>
      <c r="C183" s="307" t="e">
        <f t="shared" si="22"/>
        <v>#REF!</v>
      </c>
      <c r="D183" s="307" t="e">
        <f>+#REF!+#REF!</f>
        <v>#REF!</v>
      </c>
      <c r="E183" s="307" t="e">
        <f>+#REF!+#REF!</f>
        <v>#REF!</v>
      </c>
      <c r="F183" s="307" t="e">
        <f t="shared" si="18"/>
        <v>#REF!</v>
      </c>
      <c r="G183" s="307" t="e">
        <f>+#REF!+#REF!</f>
        <v>#REF!</v>
      </c>
      <c r="H183" s="307" t="e">
        <f>+#REF!</f>
        <v>#REF!</v>
      </c>
      <c r="I183" s="307" t="e">
        <f>+#REF!</f>
        <v>#REF!</v>
      </c>
      <c r="J183" s="307" t="e">
        <f>+#REF!+#REF!</f>
        <v>#REF!</v>
      </c>
      <c r="K183" s="307" t="e">
        <f>+#REF!+#REF!</f>
        <v>#REF!</v>
      </c>
      <c r="L183" s="307" t="e">
        <f>+#REF!</f>
        <v>#REF!</v>
      </c>
      <c r="M183" s="307" t="e">
        <f>+#REF!+#REF!</f>
        <v>#REF!</v>
      </c>
      <c r="N183" s="307" t="e">
        <f>+#REF!</f>
        <v>#REF!</v>
      </c>
      <c r="O183" s="307" t="e">
        <f>+#REF!</f>
        <v>#REF!</v>
      </c>
      <c r="P183" s="307" t="e">
        <f>+#REF!</f>
        <v>#REF!</v>
      </c>
      <c r="Q183" s="307" t="e">
        <f>+#REF!</f>
        <v>#REF!</v>
      </c>
      <c r="R183" s="307" t="e">
        <f>+#REF!</f>
        <v>#REF!</v>
      </c>
      <c r="S183" s="307" t="e">
        <f>+#REF!</f>
        <v>#REF!</v>
      </c>
      <c r="T183" s="307" t="e">
        <f>+#REF!</f>
        <v>#REF!</v>
      </c>
      <c r="U183" s="307" t="e">
        <f>+#REF!</f>
        <v>#REF!</v>
      </c>
      <c r="V183" s="307" t="e">
        <f>+#REF!</f>
        <v>#REF!</v>
      </c>
      <c r="W183" s="307" t="e">
        <f t="shared" si="23"/>
        <v>#REF!</v>
      </c>
      <c r="X183" s="307" t="e">
        <f>+#REF!</f>
        <v>#REF!</v>
      </c>
      <c r="Y183" s="307" t="e">
        <f>+#REF!</f>
        <v>#REF!</v>
      </c>
      <c r="Z183" s="307" t="e">
        <f>+#REF!</f>
        <v>#REF!</v>
      </c>
      <c r="AA183" s="307" t="e">
        <f>+#REF!</f>
        <v>#REF!</v>
      </c>
      <c r="AB183" s="307" t="e">
        <f t="shared" si="19"/>
        <v>#REF!</v>
      </c>
      <c r="AC183" s="307" t="e">
        <f>+#REF!+#REF!</f>
        <v>#REF!</v>
      </c>
      <c r="AD183" s="307" t="e">
        <f>+#REF!+#REF!</f>
        <v>#REF!</v>
      </c>
      <c r="AE183" s="307" t="e">
        <f>+#REF!+#REF!</f>
        <v>#REF!</v>
      </c>
      <c r="AF183" s="307" t="e">
        <f>+#REF!</f>
        <v>#REF!</v>
      </c>
      <c r="AG183" s="307" t="e">
        <f>+#REF!</f>
        <v>#REF!</v>
      </c>
      <c r="AH183" s="307" t="e">
        <f>+#REF!</f>
        <v>#REF!</v>
      </c>
      <c r="AI183" s="307" t="e">
        <f>+#REF!</f>
        <v>#REF!</v>
      </c>
      <c r="AJ183" s="307" t="e">
        <f>+#REF!</f>
        <v>#REF!</v>
      </c>
      <c r="AK183" s="307" t="e">
        <f>+#REF!</f>
        <v>#REF!</v>
      </c>
      <c r="AL183" s="307" t="e">
        <f>+#REF!</f>
        <v>#REF!</v>
      </c>
      <c r="AM183" s="307" t="e">
        <f>+#REF!</f>
        <v>#REF!</v>
      </c>
      <c r="AN183" s="307"/>
      <c r="AO183" s="265"/>
      <c r="AP183" s="259" t="e">
        <f t="shared" si="21"/>
        <v>#REF!</v>
      </c>
      <c r="AQ183" s="248" t="e">
        <f>+AP183-#REF!</f>
        <v>#REF!</v>
      </c>
    </row>
    <row r="184" spans="1:43" ht="36.75" customHeight="1">
      <c r="A184" s="269">
        <f t="shared" si="20"/>
        <v>63</v>
      </c>
      <c r="B184" s="264" t="s">
        <v>908</v>
      </c>
      <c r="C184" s="307" t="e">
        <f t="shared" si="22"/>
        <v>#REF!</v>
      </c>
      <c r="D184" s="307" t="e">
        <f>+#REF!+#REF!</f>
        <v>#REF!</v>
      </c>
      <c r="E184" s="307" t="e">
        <f>+#REF!+#REF!</f>
        <v>#REF!</v>
      </c>
      <c r="F184" s="307" t="e">
        <f t="shared" si="18"/>
        <v>#REF!</v>
      </c>
      <c r="G184" s="307" t="e">
        <f>+#REF!+#REF!</f>
        <v>#REF!</v>
      </c>
      <c r="H184" s="307" t="e">
        <f>+#REF!</f>
        <v>#REF!</v>
      </c>
      <c r="I184" s="307" t="e">
        <f>+#REF!</f>
        <v>#REF!</v>
      </c>
      <c r="J184" s="307" t="e">
        <f>+#REF!+#REF!</f>
        <v>#REF!</v>
      </c>
      <c r="K184" s="307" t="e">
        <f>+#REF!+#REF!</f>
        <v>#REF!</v>
      </c>
      <c r="L184" s="307" t="e">
        <f>+#REF!</f>
        <v>#REF!</v>
      </c>
      <c r="M184" s="307" t="e">
        <f>+#REF!+#REF!</f>
        <v>#REF!</v>
      </c>
      <c r="N184" s="307" t="e">
        <f>+#REF!</f>
        <v>#REF!</v>
      </c>
      <c r="O184" s="307" t="e">
        <f>+#REF!</f>
        <v>#REF!</v>
      </c>
      <c r="P184" s="307" t="e">
        <f>+#REF!</f>
        <v>#REF!</v>
      </c>
      <c r="Q184" s="307" t="e">
        <f>+#REF!</f>
        <v>#REF!</v>
      </c>
      <c r="R184" s="307" t="e">
        <f>+#REF!</f>
        <v>#REF!</v>
      </c>
      <c r="S184" s="307" t="e">
        <f>+#REF!</f>
        <v>#REF!</v>
      </c>
      <c r="T184" s="307" t="e">
        <f>+#REF!</f>
        <v>#REF!</v>
      </c>
      <c r="U184" s="307" t="e">
        <f>+#REF!</f>
        <v>#REF!</v>
      </c>
      <c r="V184" s="307" t="e">
        <f>+#REF!</f>
        <v>#REF!</v>
      </c>
      <c r="W184" s="307" t="e">
        <f t="shared" si="23"/>
        <v>#REF!</v>
      </c>
      <c r="X184" s="307" t="e">
        <f>+#REF!</f>
        <v>#REF!</v>
      </c>
      <c r="Y184" s="307" t="e">
        <f>+#REF!</f>
        <v>#REF!</v>
      </c>
      <c r="Z184" s="307" t="e">
        <f>+#REF!</f>
        <v>#REF!</v>
      </c>
      <c r="AA184" s="307" t="e">
        <f>+#REF!</f>
        <v>#REF!</v>
      </c>
      <c r="AB184" s="307" t="e">
        <f t="shared" si="19"/>
        <v>#REF!</v>
      </c>
      <c r="AC184" s="307" t="e">
        <f>+#REF!+#REF!</f>
        <v>#REF!</v>
      </c>
      <c r="AD184" s="307" t="e">
        <f>+#REF!+#REF!</f>
        <v>#REF!</v>
      </c>
      <c r="AE184" s="307" t="e">
        <f>+#REF!+#REF!</f>
        <v>#REF!</v>
      </c>
      <c r="AF184" s="307" t="e">
        <f>+#REF!</f>
        <v>#REF!</v>
      </c>
      <c r="AG184" s="307" t="e">
        <f>+#REF!</f>
        <v>#REF!</v>
      </c>
      <c r="AH184" s="307" t="e">
        <f>+#REF!</f>
        <v>#REF!</v>
      </c>
      <c r="AI184" s="307" t="e">
        <f>+#REF!</f>
        <v>#REF!</v>
      </c>
      <c r="AJ184" s="307" t="e">
        <f>+#REF!</f>
        <v>#REF!</v>
      </c>
      <c r="AK184" s="307" t="e">
        <f>+#REF!</f>
        <v>#REF!</v>
      </c>
      <c r="AL184" s="307" t="e">
        <f>+#REF!</f>
        <v>#REF!</v>
      </c>
      <c r="AM184" s="307" t="e">
        <f>+#REF!</f>
        <v>#REF!</v>
      </c>
      <c r="AN184" s="307"/>
      <c r="AO184" s="265"/>
      <c r="AP184" s="259" t="e">
        <f t="shared" si="21"/>
        <v>#REF!</v>
      </c>
      <c r="AQ184" s="248" t="e">
        <f>+AP184-#REF!</f>
        <v>#REF!</v>
      </c>
    </row>
    <row r="185" spans="1:43" ht="36.75" customHeight="1">
      <c r="A185" s="269">
        <f t="shared" si="20"/>
        <v>64</v>
      </c>
      <c r="B185" s="264" t="s">
        <v>909</v>
      </c>
      <c r="C185" s="307" t="e">
        <f t="shared" si="22"/>
        <v>#REF!</v>
      </c>
      <c r="D185" s="307" t="e">
        <f>+#REF!+#REF!</f>
        <v>#REF!</v>
      </c>
      <c r="E185" s="307" t="e">
        <f>+#REF!+#REF!</f>
        <v>#REF!</v>
      </c>
      <c r="F185" s="307" t="e">
        <f t="shared" si="18"/>
        <v>#REF!</v>
      </c>
      <c r="G185" s="307" t="e">
        <f>+#REF!+#REF!</f>
        <v>#REF!</v>
      </c>
      <c r="H185" s="307" t="e">
        <f>+#REF!</f>
        <v>#REF!</v>
      </c>
      <c r="I185" s="307" t="e">
        <f>+#REF!</f>
        <v>#REF!</v>
      </c>
      <c r="J185" s="307" t="e">
        <f>+#REF!+#REF!</f>
        <v>#REF!</v>
      </c>
      <c r="K185" s="307" t="e">
        <f>+#REF!+#REF!</f>
        <v>#REF!</v>
      </c>
      <c r="L185" s="307" t="e">
        <f>+#REF!</f>
        <v>#REF!</v>
      </c>
      <c r="M185" s="307" t="e">
        <f>+#REF!+#REF!</f>
        <v>#REF!</v>
      </c>
      <c r="N185" s="307" t="e">
        <f>+#REF!</f>
        <v>#REF!</v>
      </c>
      <c r="O185" s="307" t="e">
        <f>+#REF!</f>
        <v>#REF!</v>
      </c>
      <c r="P185" s="307" t="e">
        <f>+#REF!</f>
        <v>#REF!</v>
      </c>
      <c r="Q185" s="307" t="e">
        <f>+#REF!</f>
        <v>#REF!</v>
      </c>
      <c r="R185" s="307" t="e">
        <f>+#REF!</f>
        <v>#REF!</v>
      </c>
      <c r="S185" s="307" t="e">
        <f>+#REF!</f>
        <v>#REF!</v>
      </c>
      <c r="T185" s="307" t="e">
        <f>+#REF!</f>
        <v>#REF!</v>
      </c>
      <c r="U185" s="307" t="e">
        <f>+#REF!</f>
        <v>#REF!</v>
      </c>
      <c r="V185" s="307" t="e">
        <f>+#REF!</f>
        <v>#REF!</v>
      </c>
      <c r="W185" s="307" t="e">
        <f t="shared" si="23"/>
        <v>#REF!</v>
      </c>
      <c r="X185" s="307" t="e">
        <f>+#REF!</f>
        <v>#REF!</v>
      </c>
      <c r="Y185" s="307" t="e">
        <f>+#REF!</f>
        <v>#REF!</v>
      </c>
      <c r="Z185" s="307" t="e">
        <f>+#REF!</f>
        <v>#REF!</v>
      </c>
      <c r="AA185" s="307" t="e">
        <f>+#REF!</f>
        <v>#REF!</v>
      </c>
      <c r="AB185" s="307" t="e">
        <f t="shared" si="19"/>
        <v>#REF!</v>
      </c>
      <c r="AC185" s="307" t="e">
        <f>+#REF!+#REF!</f>
        <v>#REF!</v>
      </c>
      <c r="AD185" s="307" t="e">
        <f>+#REF!+#REF!</f>
        <v>#REF!</v>
      </c>
      <c r="AE185" s="307" t="e">
        <f>+#REF!+#REF!</f>
        <v>#REF!</v>
      </c>
      <c r="AF185" s="307" t="e">
        <f>+#REF!</f>
        <v>#REF!</v>
      </c>
      <c r="AG185" s="307" t="e">
        <f>+#REF!</f>
        <v>#REF!</v>
      </c>
      <c r="AH185" s="307" t="e">
        <f>+#REF!</f>
        <v>#REF!</v>
      </c>
      <c r="AI185" s="307" t="e">
        <f>+#REF!</f>
        <v>#REF!</v>
      </c>
      <c r="AJ185" s="307" t="e">
        <f>+#REF!</f>
        <v>#REF!</v>
      </c>
      <c r="AK185" s="307" t="e">
        <f>+#REF!</f>
        <v>#REF!</v>
      </c>
      <c r="AL185" s="307" t="e">
        <f>+#REF!</f>
        <v>#REF!</v>
      </c>
      <c r="AM185" s="307" t="e">
        <f>+#REF!</f>
        <v>#REF!</v>
      </c>
      <c r="AN185" s="307"/>
      <c r="AO185" s="265"/>
      <c r="AP185" s="259" t="e">
        <f t="shared" si="21"/>
        <v>#REF!</v>
      </c>
      <c r="AQ185" s="248" t="e">
        <f>+AP185-#REF!</f>
        <v>#REF!</v>
      </c>
    </row>
    <row r="186" spans="1:43" ht="30.75" customHeight="1">
      <c r="A186" s="269">
        <f t="shared" si="20"/>
        <v>65</v>
      </c>
      <c r="B186" s="264" t="s">
        <v>910</v>
      </c>
      <c r="C186" s="307" t="e">
        <f t="shared" si="22"/>
        <v>#REF!</v>
      </c>
      <c r="D186" s="307" t="e">
        <f>+#REF!+#REF!</f>
        <v>#REF!</v>
      </c>
      <c r="E186" s="307" t="e">
        <f>+#REF!+#REF!</f>
        <v>#REF!</v>
      </c>
      <c r="F186" s="307" t="e">
        <f t="shared" ref="F186:F249" si="24">SUM(G186:V186)</f>
        <v>#REF!</v>
      </c>
      <c r="G186" s="307" t="e">
        <f>+#REF!+#REF!</f>
        <v>#REF!</v>
      </c>
      <c r="H186" s="307" t="e">
        <f>+#REF!</f>
        <v>#REF!</v>
      </c>
      <c r="I186" s="307" t="e">
        <f>+#REF!</f>
        <v>#REF!</v>
      </c>
      <c r="J186" s="307" t="e">
        <f>+#REF!+#REF!</f>
        <v>#REF!</v>
      </c>
      <c r="K186" s="307" t="e">
        <f>+#REF!+#REF!</f>
        <v>#REF!</v>
      </c>
      <c r="L186" s="307" t="e">
        <f>+#REF!</f>
        <v>#REF!</v>
      </c>
      <c r="M186" s="307" t="e">
        <f>+#REF!+#REF!</f>
        <v>#REF!</v>
      </c>
      <c r="N186" s="307" t="e">
        <f>+#REF!</f>
        <v>#REF!</v>
      </c>
      <c r="O186" s="307" t="e">
        <f>+#REF!</f>
        <v>#REF!</v>
      </c>
      <c r="P186" s="307" t="e">
        <f>+#REF!</f>
        <v>#REF!</v>
      </c>
      <c r="Q186" s="307" t="e">
        <f>+#REF!</f>
        <v>#REF!</v>
      </c>
      <c r="R186" s="307" t="e">
        <f>+#REF!</f>
        <v>#REF!</v>
      </c>
      <c r="S186" s="307" t="e">
        <f>+#REF!</f>
        <v>#REF!</v>
      </c>
      <c r="T186" s="307" t="e">
        <f>+#REF!</f>
        <v>#REF!</v>
      </c>
      <c r="U186" s="307" t="e">
        <f>+#REF!</f>
        <v>#REF!</v>
      </c>
      <c r="V186" s="307" t="e">
        <f>+#REF!</f>
        <v>#REF!</v>
      </c>
      <c r="W186" s="307" t="e">
        <f t="shared" si="23"/>
        <v>#REF!</v>
      </c>
      <c r="X186" s="307" t="e">
        <f>+#REF!</f>
        <v>#REF!</v>
      </c>
      <c r="Y186" s="307" t="e">
        <f>+#REF!</f>
        <v>#REF!</v>
      </c>
      <c r="Z186" s="307" t="e">
        <f>+#REF!</f>
        <v>#REF!</v>
      </c>
      <c r="AA186" s="307" t="e">
        <f>+#REF!</f>
        <v>#REF!</v>
      </c>
      <c r="AB186" s="307" t="e">
        <f t="shared" ref="AB186:AB249" si="25">SUM(AC186:AM186)</f>
        <v>#REF!</v>
      </c>
      <c r="AC186" s="307" t="e">
        <f>+#REF!+#REF!</f>
        <v>#REF!</v>
      </c>
      <c r="AD186" s="307" t="e">
        <f>+#REF!+#REF!</f>
        <v>#REF!</v>
      </c>
      <c r="AE186" s="307" t="e">
        <f>+#REF!+#REF!</f>
        <v>#REF!</v>
      </c>
      <c r="AF186" s="307" t="e">
        <f>+#REF!</f>
        <v>#REF!</v>
      </c>
      <c r="AG186" s="307" t="e">
        <f>+#REF!</f>
        <v>#REF!</v>
      </c>
      <c r="AH186" s="307" t="e">
        <f>+#REF!</f>
        <v>#REF!</v>
      </c>
      <c r="AI186" s="307" t="e">
        <f>+#REF!</f>
        <v>#REF!</v>
      </c>
      <c r="AJ186" s="307" t="e">
        <f>+#REF!</f>
        <v>#REF!</v>
      </c>
      <c r="AK186" s="307" t="e">
        <f>+#REF!</f>
        <v>#REF!</v>
      </c>
      <c r="AL186" s="307" t="e">
        <f>+#REF!</f>
        <v>#REF!</v>
      </c>
      <c r="AM186" s="307" t="e">
        <f>+#REF!</f>
        <v>#REF!</v>
      </c>
      <c r="AN186" s="307"/>
      <c r="AO186" s="265"/>
      <c r="AP186" s="259" t="e">
        <f t="shared" si="21"/>
        <v>#REF!</v>
      </c>
      <c r="AQ186" s="248" t="e">
        <f>+AP186-#REF!</f>
        <v>#REF!</v>
      </c>
    </row>
    <row r="187" spans="1:43" ht="30.75" customHeight="1">
      <c r="A187" s="269">
        <f t="shared" si="20"/>
        <v>66</v>
      </c>
      <c r="B187" s="264" t="s">
        <v>911</v>
      </c>
      <c r="C187" s="307" t="e">
        <f t="shared" si="22"/>
        <v>#REF!</v>
      </c>
      <c r="D187" s="307" t="e">
        <f>+#REF!+#REF!</f>
        <v>#REF!</v>
      </c>
      <c r="E187" s="307" t="e">
        <f>+#REF!+#REF!</f>
        <v>#REF!</v>
      </c>
      <c r="F187" s="307" t="e">
        <f t="shared" si="24"/>
        <v>#REF!</v>
      </c>
      <c r="G187" s="307" t="e">
        <f>+#REF!+#REF!</f>
        <v>#REF!</v>
      </c>
      <c r="H187" s="307" t="e">
        <f>+#REF!</f>
        <v>#REF!</v>
      </c>
      <c r="I187" s="307" t="e">
        <f>+#REF!</f>
        <v>#REF!</v>
      </c>
      <c r="J187" s="307" t="e">
        <f>+#REF!+#REF!</f>
        <v>#REF!</v>
      </c>
      <c r="K187" s="307" t="e">
        <f>+#REF!+#REF!</f>
        <v>#REF!</v>
      </c>
      <c r="L187" s="307" t="e">
        <f>+#REF!</f>
        <v>#REF!</v>
      </c>
      <c r="M187" s="307" t="e">
        <f>+#REF!+#REF!</f>
        <v>#REF!</v>
      </c>
      <c r="N187" s="307" t="e">
        <f>+#REF!</f>
        <v>#REF!</v>
      </c>
      <c r="O187" s="307" t="e">
        <f>+#REF!</f>
        <v>#REF!</v>
      </c>
      <c r="P187" s="307" t="e">
        <f>+#REF!</f>
        <v>#REF!</v>
      </c>
      <c r="Q187" s="307" t="e">
        <f>+#REF!</f>
        <v>#REF!</v>
      </c>
      <c r="R187" s="307" t="e">
        <f>+#REF!</f>
        <v>#REF!</v>
      </c>
      <c r="S187" s="307" t="e">
        <f>+#REF!</f>
        <v>#REF!</v>
      </c>
      <c r="T187" s="307" t="e">
        <f>+#REF!</f>
        <v>#REF!</v>
      </c>
      <c r="U187" s="307" t="e">
        <f>+#REF!</f>
        <v>#REF!</v>
      </c>
      <c r="V187" s="307" t="e">
        <f>+#REF!</f>
        <v>#REF!</v>
      </c>
      <c r="W187" s="307" t="e">
        <f t="shared" si="23"/>
        <v>#REF!</v>
      </c>
      <c r="X187" s="307" t="e">
        <f>+#REF!</f>
        <v>#REF!</v>
      </c>
      <c r="Y187" s="307" t="e">
        <f>+#REF!</f>
        <v>#REF!</v>
      </c>
      <c r="Z187" s="307" t="e">
        <f>+#REF!</f>
        <v>#REF!</v>
      </c>
      <c r="AA187" s="307" t="e">
        <f>+#REF!</f>
        <v>#REF!</v>
      </c>
      <c r="AB187" s="307" t="e">
        <f t="shared" si="25"/>
        <v>#REF!</v>
      </c>
      <c r="AC187" s="307" t="e">
        <f>+#REF!+#REF!</f>
        <v>#REF!</v>
      </c>
      <c r="AD187" s="307" t="e">
        <f>+#REF!+#REF!</f>
        <v>#REF!</v>
      </c>
      <c r="AE187" s="307" t="e">
        <f>+#REF!+#REF!</f>
        <v>#REF!</v>
      </c>
      <c r="AF187" s="307" t="e">
        <f>+#REF!</f>
        <v>#REF!</v>
      </c>
      <c r="AG187" s="307" t="e">
        <f>+#REF!</f>
        <v>#REF!</v>
      </c>
      <c r="AH187" s="307" t="e">
        <f>+#REF!</f>
        <v>#REF!</v>
      </c>
      <c r="AI187" s="307" t="e">
        <f>+#REF!</f>
        <v>#REF!</v>
      </c>
      <c r="AJ187" s="307" t="e">
        <f>+#REF!</f>
        <v>#REF!</v>
      </c>
      <c r="AK187" s="307" t="e">
        <f>+#REF!</f>
        <v>#REF!</v>
      </c>
      <c r="AL187" s="307" t="e">
        <f>+#REF!</f>
        <v>#REF!</v>
      </c>
      <c r="AM187" s="307" t="e">
        <f>+#REF!</f>
        <v>#REF!</v>
      </c>
      <c r="AN187" s="307"/>
      <c r="AO187" s="265"/>
      <c r="AP187" s="259" t="e">
        <f t="shared" si="21"/>
        <v>#REF!</v>
      </c>
      <c r="AQ187" s="248" t="e">
        <f>+AP187-#REF!</f>
        <v>#REF!</v>
      </c>
    </row>
    <row r="188" spans="1:43" ht="30.75" customHeight="1">
      <c r="A188" s="269">
        <f t="shared" ref="A188:A251" si="26">+A187+1</f>
        <v>67</v>
      </c>
      <c r="B188" s="264" t="s">
        <v>912</v>
      </c>
      <c r="C188" s="307" t="e">
        <f t="shared" si="22"/>
        <v>#REF!</v>
      </c>
      <c r="D188" s="307" t="e">
        <f>+#REF!+#REF!</f>
        <v>#REF!</v>
      </c>
      <c r="E188" s="307" t="e">
        <f>+#REF!+#REF!</f>
        <v>#REF!</v>
      </c>
      <c r="F188" s="307" t="e">
        <f t="shared" si="24"/>
        <v>#REF!</v>
      </c>
      <c r="G188" s="307" t="e">
        <f>+#REF!+#REF!</f>
        <v>#REF!</v>
      </c>
      <c r="H188" s="307" t="e">
        <f>+#REF!</f>
        <v>#REF!</v>
      </c>
      <c r="I188" s="307" t="e">
        <f>+#REF!</f>
        <v>#REF!</v>
      </c>
      <c r="J188" s="307" t="e">
        <f>+#REF!+#REF!</f>
        <v>#REF!</v>
      </c>
      <c r="K188" s="307" t="e">
        <f>+#REF!+#REF!</f>
        <v>#REF!</v>
      </c>
      <c r="L188" s="307" t="e">
        <f>+#REF!</f>
        <v>#REF!</v>
      </c>
      <c r="M188" s="307" t="e">
        <f>+#REF!+#REF!</f>
        <v>#REF!</v>
      </c>
      <c r="N188" s="307" t="e">
        <f>+#REF!</f>
        <v>#REF!</v>
      </c>
      <c r="O188" s="307" t="e">
        <f>+#REF!</f>
        <v>#REF!</v>
      </c>
      <c r="P188" s="307" t="e">
        <f>+#REF!</f>
        <v>#REF!</v>
      </c>
      <c r="Q188" s="307" t="e">
        <f>+#REF!</f>
        <v>#REF!</v>
      </c>
      <c r="R188" s="307" t="e">
        <f>+#REF!</f>
        <v>#REF!</v>
      </c>
      <c r="S188" s="307" t="e">
        <f>+#REF!</f>
        <v>#REF!</v>
      </c>
      <c r="T188" s="307" t="e">
        <f>+#REF!</f>
        <v>#REF!</v>
      </c>
      <c r="U188" s="307" t="e">
        <f>+#REF!</f>
        <v>#REF!</v>
      </c>
      <c r="V188" s="307" t="e">
        <f>+#REF!</f>
        <v>#REF!</v>
      </c>
      <c r="W188" s="307" t="e">
        <f t="shared" si="23"/>
        <v>#REF!</v>
      </c>
      <c r="X188" s="307" t="e">
        <f>+#REF!</f>
        <v>#REF!</v>
      </c>
      <c r="Y188" s="307" t="e">
        <f>+#REF!</f>
        <v>#REF!</v>
      </c>
      <c r="Z188" s="307" t="e">
        <f>+#REF!</f>
        <v>#REF!</v>
      </c>
      <c r="AA188" s="307" t="e">
        <f>+#REF!</f>
        <v>#REF!</v>
      </c>
      <c r="AB188" s="307" t="e">
        <f t="shared" si="25"/>
        <v>#REF!</v>
      </c>
      <c r="AC188" s="307" t="e">
        <f>+#REF!+#REF!</f>
        <v>#REF!</v>
      </c>
      <c r="AD188" s="307" t="e">
        <f>+#REF!+#REF!</f>
        <v>#REF!</v>
      </c>
      <c r="AE188" s="307" t="e">
        <f>+#REF!+#REF!</f>
        <v>#REF!</v>
      </c>
      <c r="AF188" s="307" t="e">
        <f>+#REF!</f>
        <v>#REF!</v>
      </c>
      <c r="AG188" s="307" t="e">
        <f>+#REF!</f>
        <v>#REF!</v>
      </c>
      <c r="AH188" s="307" t="e">
        <f>+#REF!</f>
        <v>#REF!</v>
      </c>
      <c r="AI188" s="307" t="e">
        <f>+#REF!</f>
        <v>#REF!</v>
      </c>
      <c r="AJ188" s="307" t="e">
        <f>+#REF!</f>
        <v>#REF!</v>
      </c>
      <c r="AK188" s="307" t="e">
        <f>+#REF!</f>
        <v>#REF!</v>
      </c>
      <c r="AL188" s="307" t="e">
        <f>+#REF!</f>
        <v>#REF!</v>
      </c>
      <c r="AM188" s="307" t="e">
        <f>+#REF!</f>
        <v>#REF!</v>
      </c>
      <c r="AN188" s="307"/>
      <c r="AO188" s="265"/>
      <c r="AP188" s="259" t="e">
        <f t="shared" si="21"/>
        <v>#REF!</v>
      </c>
      <c r="AQ188" s="248" t="e">
        <f>+AP188-#REF!</f>
        <v>#REF!</v>
      </c>
    </row>
    <row r="189" spans="1:43" ht="30.75" customHeight="1">
      <c r="A189" s="269">
        <f t="shared" si="26"/>
        <v>68</v>
      </c>
      <c r="B189" s="267" t="s">
        <v>768</v>
      </c>
      <c r="C189" s="307" t="e">
        <f t="shared" si="22"/>
        <v>#REF!</v>
      </c>
      <c r="D189" s="307" t="e">
        <f>+#REF!+#REF!</f>
        <v>#REF!</v>
      </c>
      <c r="E189" s="307" t="e">
        <f>+#REF!+#REF!</f>
        <v>#REF!</v>
      </c>
      <c r="F189" s="307" t="e">
        <f t="shared" si="24"/>
        <v>#REF!</v>
      </c>
      <c r="G189" s="307" t="e">
        <f>+#REF!+#REF!</f>
        <v>#REF!</v>
      </c>
      <c r="H189" s="307" t="e">
        <f>+#REF!</f>
        <v>#REF!</v>
      </c>
      <c r="I189" s="307" t="e">
        <f>+#REF!</f>
        <v>#REF!</v>
      </c>
      <c r="J189" s="307" t="e">
        <f>+#REF!+#REF!</f>
        <v>#REF!</v>
      </c>
      <c r="K189" s="307" t="e">
        <f>+#REF!+#REF!</f>
        <v>#REF!</v>
      </c>
      <c r="L189" s="307" t="e">
        <f>+#REF!</f>
        <v>#REF!</v>
      </c>
      <c r="M189" s="307" t="e">
        <f>+#REF!+#REF!</f>
        <v>#REF!</v>
      </c>
      <c r="N189" s="307" t="e">
        <f>+#REF!</f>
        <v>#REF!</v>
      </c>
      <c r="O189" s="307" t="e">
        <f>+#REF!</f>
        <v>#REF!</v>
      </c>
      <c r="P189" s="307" t="e">
        <f>+#REF!</f>
        <v>#REF!</v>
      </c>
      <c r="Q189" s="307" t="e">
        <f>+#REF!</f>
        <v>#REF!</v>
      </c>
      <c r="R189" s="307" t="e">
        <f>+#REF!</f>
        <v>#REF!</v>
      </c>
      <c r="S189" s="307" t="e">
        <f>+#REF!</f>
        <v>#REF!</v>
      </c>
      <c r="T189" s="307" t="e">
        <f>+#REF!</f>
        <v>#REF!</v>
      </c>
      <c r="U189" s="307" t="e">
        <f>+#REF!</f>
        <v>#REF!</v>
      </c>
      <c r="V189" s="307" t="e">
        <f>+#REF!</f>
        <v>#REF!</v>
      </c>
      <c r="W189" s="307" t="e">
        <f t="shared" si="23"/>
        <v>#REF!</v>
      </c>
      <c r="X189" s="307" t="e">
        <f>+#REF!</f>
        <v>#REF!</v>
      </c>
      <c r="Y189" s="307" t="e">
        <f>+#REF!</f>
        <v>#REF!</v>
      </c>
      <c r="Z189" s="307" t="e">
        <f>+#REF!</f>
        <v>#REF!</v>
      </c>
      <c r="AA189" s="307" t="e">
        <f>+#REF!</f>
        <v>#REF!</v>
      </c>
      <c r="AB189" s="307" t="e">
        <f t="shared" si="25"/>
        <v>#REF!</v>
      </c>
      <c r="AC189" s="307" t="e">
        <f>+#REF!+#REF!</f>
        <v>#REF!</v>
      </c>
      <c r="AD189" s="307" t="e">
        <f>+#REF!+#REF!</f>
        <v>#REF!</v>
      </c>
      <c r="AE189" s="307" t="e">
        <f>+#REF!+#REF!</f>
        <v>#REF!</v>
      </c>
      <c r="AF189" s="307" t="e">
        <f>+#REF!</f>
        <v>#REF!</v>
      </c>
      <c r="AG189" s="307" t="e">
        <f>+#REF!</f>
        <v>#REF!</v>
      </c>
      <c r="AH189" s="307" t="e">
        <f>+#REF!</f>
        <v>#REF!</v>
      </c>
      <c r="AI189" s="307" t="e">
        <f>+#REF!</f>
        <v>#REF!</v>
      </c>
      <c r="AJ189" s="307" t="e">
        <f>+#REF!</f>
        <v>#REF!</v>
      </c>
      <c r="AK189" s="307" t="e">
        <f>+#REF!</f>
        <v>#REF!</v>
      </c>
      <c r="AL189" s="307" t="e">
        <f>+#REF!</f>
        <v>#REF!</v>
      </c>
      <c r="AM189" s="307" t="e">
        <f>+#REF!</f>
        <v>#REF!</v>
      </c>
      <c r="AN189" s="307"/>
      <c r="AO189" s="265"/>
      <c r="AP189" s="259" t="e">
        <f t="shared" si="21"/>
        <v>#REF!</v>
      </c>
      <c r="AQ189" s="248" t="e">
        <f>+AP189-#REF!</f>
        <v>#REF!</v>
      </c>
    </row>
    <row r="190" spans="1:43" ht="30.75" customHeight="1">
      <c r="A190" s="269">
        <f t="shared" si="26"/>
        <v>69</v>
      </c>
      <c r="B190" s="274" t="s">
        <v>913</v>
      </c>
      <c r="C190" s="307" t="e">
        <f t="shared" si="22"/>
        <v>#REF!</v>
      </c>
      <c r="D190" s="307" t="e">
        <f>+#REF!+#REF!</f>
        <v>#REF!</v>
      </c>
      <c r="E190" s="307" t="e">
        <f>+#REF!+#REF!</f>
        <v>#REF!</v>
      </c>
      <c r="F190" s="307" t="e">
        <f t="shared" si="24"/>
        <v>#REF!</v>
      </c>
      <c r="G190" s="307" t="e">
        <f>+#REF!+#REF!</f>
        <v>#REF!</v>
      </c>
      <c r="H190" s="307" t="e">
        <f>+#REF!</f>
        <v>#REF!</v>
      </c>
      <c r="I190" s="307" t="e">
        <f>+#REF!</f>
        <v>#REF!</v>
      </c>
      <c r="J190" s="307" t="e">
        <f>+#REF!+#REF!</f>
        <v>#REF!</v>
      </c>
      <c r="K190" s="307" t="e">
        <f>+#REF!+#REF!</f>
        <v>#REF!</v>
      </c>
      <c r="L190" s="307" t="e">
        <f>+#REF!</f>
        <v>#REF!</v>
      </c>
      <c r="M190" s="307" t="e">
        <f>+#REF!+#REF!</f>
        <v>#REF!</v>
      </c>
      <c r="N190" s="307" t="e">
        <f>+#REF!</f>
        <v>#REF!</v>
      </c>
      <c r="O190" s="307" t="e">
        <f>+#REF!</f>
        <v>#REF!</v>
      </c>
      <c r="P190" s="307" t="e">
        <f>+#REF!</f>
        <v>#REF!</v>
      </c>
      <c r="Q190" s="307" t="e">
        <f>+#REF!</f>
        <v>#REF!</v>
      </c>
      <c r="R190" s="307" t="e">
        <f>+#REF!</f>
        <v>#REF!</v>
      </c>
      <c r="S190" s="307" t="e">
        <f>+#REF!</f>
        <v>#REF!</v>
      </c>
      <c r="T190" s="307" t="e">
        <f>+#REF!</f>
        <v>#REF!</v>
      </c>
      <c r="U190" s="307" t="e">
        <f>+#REF!</f>
        <v>#REF!</v>
      </c>
      <c r="V190" s="307" t="e">
        <f>+#REF!</f>
        <v>#REF!</v>
      </c>
      <c r="W190" s="307" t="e">
        <f t="shared" si="23"/>
        <v>#REF!</v>
      </c>
      <c r="X190" s="307" t="e">
        <f>+#REF!</f>
        <v>#REF!</v>
      </c>
      <c r="Y190" s="307" t="e">
        <f>+#REF!</f>
        <v>#REF!</v>
      </c>
      <c r="Z190" s="307" t="e">
        <f>+#REF!</f>
        <v>#REF!</v>
      </c>
      <c r="AA190" s="307" t="e">
        <f>+#REF!</f>
        <v>#REF!</v>
      </c>
      <c r="AB190" s="307" t="e">
        <f t="shared" si="25"/>
        <v>#REF!</v>
      </c>
      <c r="AC190" s="307" t="e">
        <f>+#REF!+#REF!</f>
        <v>#REF!</v>
      </c>
      <c r="AD190" s="307" t="e">
        <f>+#REF!+#REF!</f>
        <v>#REF!</v>
      </c>
      <c r="AE190" s="307" t="e">
        <f>+#REF!+#REF!</f>
        <v>#REF!</v>
      </c>
      <c r="AF190" s="307" t="e">
        <f>+#REF!</f>
        <v>#REF!</v>
      </c>
      <c r="AG190" s="307" t="e">
        <f>+#REF!</f>
        <v>#REF!</v>
      </c>
      <c r="AH190" s="307" t="e">
        <f>+#REF!</f>
        <v>#REF!</v>
      </c>
      <c r="AI190" s="307" t="e">
        <f>+#REF!</f>
        <v>#REF!</v>
      </c>
      <c r="AJ190" s="307" t="e">
        <f>+#REF!</f>
        <v>#REF!</v>
      </c>
      <c r="AK190" s="307" t="e">
        <f>+#REF!</f>
        <v>#REF!</v>
      </c>
      <c r="AL190" s="307" t="e">
        <f>+#REF!</f>
        <v>#REF!</v>
      </c>
      <c r="AM190" s="307" t="e">
        <f>+#REF!</f>
        <v>#REF!</v>
      </c>
      <c r="AN190" s="307"/>
      <c r="AO190" s="265"/>
      <c r="AP190" s="259" t="e">
        <f t="shared" si="21"/>
        <v>#REF!</v>
      </c>
      <c r="AQ190" s="248" t="e">
        <f>+AP190-#REF!</f>
        <v>#REF!</v>
      </c>
    </row>
    <row r="191" spans="1:43" ht="30.75" customHeight="1">
      <c r="A191" s="269">
        <f t="shared" si="26"/>
        <v>70</v>
      </c>
      <c r="B191" s="274" t="s">
        <v>914</v>
      </c>
      <c r="C191" s="307" t="e">
        <f t="shared" si="22"/>
        <v>#REF!</v>
      </c>
      <c r="D191" s="307" t="e">
        <f>+#REF!+#REF!</f>
        <v>#REF!</v>
      </c>
      <c r="E191" s="307" t="e">
        <f>+#REF!+#REF!</f>
        <v>#REF!</v>
      </c>
      <c r="F191" s="307" t="e">
        <f t="shared" si="24"/>
        <v>#REF!</v>
      </c>
      <c r="G191" s="307" t="e">
        <f>+#REF!+#REF!</f>
        <v>#REF!</v>
      </c>
      <c r="H191" s="307" t="e">
        <f>+#REF!</f>
        <v>#REF!</v>
      </c>
      <c r="I191" s="307" t="e">
        <f>+#REF!</f>
        <v>#REF!</v>
      </c>
      <c r="J191" s="307" t="e">
        <f>+#REF!+#REF!</f>
        <v>#REF!</v>
      </c>
      <c r="K191" s="307" t="e">
        <f>+#REF!+#REF!</f>
        <v>#REF!</v>
      </c>
      <c r="L191" s="307" t="e">
        <f>+#REF!</f>
        <v>#REF!</v>
      </c>
      <c r="M191" s="307" t="e">
        <f>+#REF!+#REF!</f>
        <v>#REF!</v>
      </c>
      <c r="N191" s="307" t="e">
        <f>+#REF!</f>
        <v>#REF!</v>
      </c>
      <c r="O191" s="307" t="e">
        <f>+#REF!</f>
        <v>#REF!</v>
      </c>
      <c r="P191" s="307" t="e">
        <f>+#REF!</f>
        <v>#REF!</v>
      </c>
      <c r="Q191" s="307" t="e">
        <f>+#REF!</f>
        <v>#REF!</v>
      </c>
      <c r="R191" s="307" t="e">
        <f>+#REF!</f>
        <v>#REF!</v>
      </c>
      <c r="S191" s="307" t="e">
        <f>+#REF!</f>
        <v>#REF!</v>
      </c>
      <c r="T191" s="307" t="e">
        <f>+#REF!</f>
        <v>#REF!</v>
      </c>
      <c r="U191" s="307" t="e">
        <f>+#REF!</f>
        <v>#REF!</v>
      </c>
      <c r="V191" s="307" t="e">
        <f>+#REF!</f>
        <v>#REF!</v>
      </c>
      <c r="W191" s="307" t="e">
        <f t="shared" si="23"/>
        <v>#REF!</v>
      </c>
      <c r="X191" s="307" t="e">
        <f>+#REF!</f>
        <v>#REF!</v>
      </c>
      <c r="Y191" s="307" t="e">
        <f>+#REF!</f>
        <v>#REF!</v>
      </c>
      <c r="Z191" s="307" t="e">
        <f>+#REF!</f>
        <v>#REF!</v>
      </c>
      <c r="AA191" s="307" t="e">
        <f>+#REF!</f>
        <v>#REF!</v>
      </c>
      <c r="AB191" s="307" t="e">
        <f t="shared" si="25"/>
        <v>#REF!</v>
      </c>
      <c r="AC191" s="307" t="e">
        <f>+#REF!+#REF!</f>
        <v>#REF!</v>
      </c>
      <c r="AD191" s="307" t="e">
        <f>+#REF!+#REF!</f>
        <v>#REF!</v>
      </c>
      <c r="AE191" s="307" t="e">
        <f>+#REF!+#REF!</f>
        <v>#REF!</v>
      </c>
      <c r="AF191" s="307" t="e">
        <f>+#REF!</f>
        <v>#REF!</v>
      </c>
      <c r="AG191" s="307" t="e">
        <f>+#REF!</f>
        <v>#REF!</v>
      </c>
      <c r="AH191" s="307" t="e">
        <f>+#REF!</f>
        <v>#REF!</v>
      </c>
      <c r="AI191" s="307" t="e">
        <f>+#REF!</f>
        <v>#REF!</v>
      </c>
      <c r="AJ191" s="307" t="e">
        <f>+#REF!</f>
        <v>#REF!</v>
      </c>
      <c r="AK191" s="307" t="e">
        <f>+#REF!</f>
        <v>#REF!</v>
      </c>
      <c r="AL191" s="307" t="e">
        <f>+#REF!</f>
        <v>#REF!</v>
      </c>
      <c r="AM191" s="307" t="e">
        <f>+#REF!</f>
        <v>#REF!</v>
      </c>
      <c r="AN191" s="307"/>
      <c r="AO191" s="265"/>
      <c r="AP191" s="259" t="e">
        <f t="shared" si="21"/>
        <v>#REF!</v>
      </c>
      <c r="AQ191" s="248" t="e">
        <f>+AP191-#REF!</f>
        <v>#REF!</v>
      </c>
    </row>
    <row r="192" spans="1:43" ht="30.75" customHeight="1">
      <c r="A192" s="269">
        <f t="shared" si="26"/>
        <v>71</v>
      </c>
      <c r="B192" s="274" t="s">
        <v>915</v>
      </c>
      <c r="C192" s="307" t="e">
        <f t="shared" si="22"/>
        <v>#REF!</v>
      </c>
      <c r="D192" s="307" t="e">
        <f>+#REF!+#REF!</f>
        <v>#REF!</v>
      </c>
      <c r="E192" s="307" t="e">
        <f>+#REF!+#REF!</f>
        <v>#REF!</v>
      </c>
      <c r="F192" s="307" t="e">
        <f t="shared" si="24"/>
        <v>#REF!</v>
      </c>
      <c r="G192" s="307" t="e">
        <f>+#REF!+#REF!</f>
        <v>#REF!</v>
      </c>
      <c r="H192" s="307" t="e">
        <f>+#REF!</f>
        <v>#REF!</v>
      </c>
      <c r="I192" s="307" t="e">
        <f>+#REF!</f>
        <v>#REF!</v>
      </c>
      <c r="J192" s="307" t="e">
        <f>+#REF!+#REF!</f>
        <v>#REF!</v>
      </c>
      <c r="K192" s="307" t="e">
        <f>+#REF!+#REF!</f>
        <v>#REF!</v>
      </c>
      <c r="L192" s="307" t="e">
        <f>+#REF!</f>
        <v>#REF!</v>
      </c>
      <c r="M192" s="307" t="e">
        <f>+#REF!+#REF!</f>
        <v>#REF!</v>
      </c>
      <c r="N192" s="307" t="e">
        <f>+#REF!</f>
        <v>#REF!</v>
      </c>
      <c r="O192" s="307" t="e">
        <f>+#REF!</f>
        <v>#REF!</v>
      </c>
      <c r="P192" s="307" t="e">
        <f>+#REF!</f>
        <v>#REF!</v>
      </c>
      <c r="Q192" s="307" t="e">
        <f>+#REF!</f>
        <v>#REF!</v>
      </c>
      <c r="R192" s="307" t="e">
        <f>+#REF!</f>
        <v>#REF!</v>
      </c>
      <c r="S192" s="307" t="e">
        <f>+#REF!</f>
        <v>#REF!</v>
      </c>
      <c r="T192" s="307" t="e">
        <f>+#REF!</f>
        <v>#REF!</v>
      </c>
      <c r="U192" s="307" t="e">
        <f>+#REF!</f>
        <v>#REF!</v>
      </c>
      <c r="V192" s="307" t="e">
        <f>+#REF!</f>
        <v>#REF!</v>
      </c>
      <c r="W192" s="307" t="e">
        <f t="shared" si="23"/>
        <v>#REF!</v>
      </c>
      <c r="X192" s="307" t="e">
        <f>+#REF!</f>
        <v>#REF!</v>
      </c>
      <c r="Y192" s="307" t="e">
        <f>+#REF!</f>
        <v>#REF!</v>
      </c>
      <c r="Z192" s="307" t="e">
        <f>+#REF!</f>
        <v>#REF!</v>
      </c>
      <c r="AA192" s="307" t="e">
        <f>+#REF!</f>
        <v>#REF!</v>
      </c>
      <c r="AB192" s="307" t="e">
        <f t="shared" si="25"/>
        <v>#REF!</v>
      </c>
      <c r="AC192" s="307" t="e">
        <f>+#REF!+#REF!</f>
        <v>#REF!</v>
      </c>
      <c r="AD192" s="307" t="e">
        <f>+#REF!+#REF!</f>
        <v>#REF!</v>
      </c>
      <c r="AE192" s="307" t="e">
        <f>+#REF!+#REF!</f>
        <v>#REF!</v>
      </c>
      <c r="AF192" s="307" t="e">
        <f>+#REF!</f>
        <v>#REF!</v>
      </c>
      <c r="AG192" s="307" t="e">
        <f>+#REF!</f>
        <v>#REF!</v>
      </c>
      <c r="AH192" s="307" t="e">
        <f>+#REF!</f>
        <v>#REF!</v>
      </c>
      <c r="AI192" s="307" t="e">
        <f>+#REF!</f>
        <v>#REF!</v>
      </c>
      <c r="AJ192" s="307" t="e">
        <f>+#REF!</f>
        <v>#REF!</v>
      </c>
      <c r="AK192" s="307" t="e">
        <f>+#REF!</f>
        <v>#REF!</v>
      </c>
      <c r="AL192" s="307" t="e">
        <f>+#REF!</f>
        <v>#REF!</v>
      </c>
      <c r="AM192" s="307" t="e">
        <f>+#REF!</f>
        <v>#REF!</v>
      </c>
      <c r="AN192" s="307"/>
      <c r="AO192" s="265"/>
      <c r="AP192" s="259" t="e">
        <f t="shared" si="21"/>
        <v>#REF!</v>
      </c>
      <c r="AQ192" s="248" t="e">
        <f>+AP192-#REF!</f>
        <v>#REF!</v>
      </c>
    </row>
    <row r="193" spans="1:43" ht="30.75" customHeight="1">
      <c r="A193" s="269">
        <f t="shared" si="26"/>
        <v>72</v>
      </c>
      <c r="B193" s="274" t="s">
        <v>916</v>
      </c>
      <c r="C193" s="307" t="e">
        <f t="shared" si="22"/>
        <v>#REF!</v>
      </c>
      <c r="D193" s="307" t="e">
        <f>+#REF!+#REF!</f>
        <v>#REF!</v>
      </c>
      <c r="E193" s="307" t="e">
        <f>+#REF!+#REF!</f>
        <v>#REF!</v>
      </c>
      <c r="F193" s="307" t="e">
        <f t="shared" si="24"/>
        <v>#REF!</v>
      </c>
      <c r="G193" s="307" t="e">
        <f>+#REF!+#REF!</f>
        <v>#REF!</v>
      </c>
      <c r="H193" s="307" t="e">
        <f>+#REF!</f>
        <v>#REF!</v>
      </c>
      <c r="I193" s="307" t="e">
        <f>+#REF!</f>
        <v>#REF!</v>
      </c>
      <c r="J193" s="307" t="e">
        <f>+#REF!+#REF!</f>
        <v>#REF!</v>
      </c>
      <c r="K193" s="307" t="e">
        <f>+#REF!+#REF!</f>
        <v>#REF!</v>
      </c>
      <c r="L193" s="307" t="e">
        <f>+#REF!</f>
        <v>#REF!</v>
      </c>
      <c r="M193" s="307" t="e">
        <f>+#REF!+#REF!</f>
        <v>#REF!</v>
      </c>
      <c r="N193" s="307" t="e">
        <f>+#REF!</f>
        <v>#REF!</v>
      </c>
      <c r="O193" s="307" t="e">
        <f>+#REF!</f>
        <v>#REF!</v>
      </c>
      <c r="P193" s="307" t="e">
        <f>+#REF!</f>
        <v>#REF!</v>
      </c>
      <c r="Q193" s="307" t="e">
        <f>+#REF!</f>
        <v>#REF!</v>
      </c>
      <c r="R193" s="307" t="e">
        <f>+#REF!</f>
        <v>#REF!</v>
      </c>
      <c r="S193" s="307" t="e">
        <f>+#REF!</f>
        <v>#REF!</v>
      </c>
      <c r="T193" s="307" t="e">
        <f>+#REF!</f>
        <v>#REF!</v>
      </c>
      <c r="U193" s="307" t="e">
        <f>+#REF!</f>
        <v>#REF!</v>
      </c>
      <c r="V193" s="307" t="e">
        <f>+#REF!</f>
        <v>#REF!</v>
      </c>
      <c r="W193" s="307" t="e">
        <f t="shared" si="23"/>
        <v>#REF!</v>
      </c>
      <c r="X193" s="307" t="e">
        <f>+#REF!</f>
        <v>#REF!</v>
      </c>
      <c r="Y193" s="307" t="e">
        <f>+#REF!</f>
        <v>#REF!</v>
      </c>
      <c r="Z193" s="307" t="e">
        <f>+#REF!</f>
        <v>#REF!</v>
      </c>
      <c r="AA193" s="307" t="e">
        <f>+#REF!</f>
        <v>#REF!</v>
      </c>
      <c r="AB193" s="307" t="e">
        <f t="shared" si="25"/>
        <v>#REF!</v>
      </c>
      <c r="AC193" s="307" t="e">
        <f>+#REF!+#REF!</f>
        <v>#REF!</v>
      </c>
      <c r="AD193" s="307" t="e">
        <f>+#REF!+#REF!</f>
        <v>#REF!</v>
      </c>
      <c r="AE193" s="307" t="e">
        <f>+#REF!+#REF!</f>
        <v>#REF!</v>
      </c>
      <c r="AF193" s="307" t="e">
        <f>+#REF!</f>
        <v>#REF!</v>
      </c>
      <c r="AG193" s="307" t="e">
        <f>+#REF!</f>
        <v>#REF!</v>
      </c>
      <c r="AH193" s="307" t="e">
        <f>+#REF!</f>
        <v>#REF!</v>
      </c>
      <c r="AI193" s="307" t="e">
        <f>+#REF!</f>
        <v>#REF!</v>
      </c>
      <c r="AJ193" s="307" t="e">
        <f>+#REF!</f>
        <v>#REF!</v>
      </c>
      <c r="AK193" s="307" t="e">
        <f>+#REF!</f>
        <v>#REF!</v>
      </c>
      <c r="AL193" s="307" t="e">
        <f>+#REF!</f>
        <v>#REF!</v>
      </c>
      <c r="AM193" s="307" t="e">
        <f>+#REF!</f>
        <v>#REF!</v>
      </c>
      <c r="AN193" s="307"/>
      <c r="AO193" s="265"/>
      <c r="AP193" s="259" t="e">
        <f t="shared" si="21"/>
        <v>#REF!</v>
      </c>
      <c r="AQ193" s="248" t="e">
        <f>+AP193-#REF!</f>
        <v>#REF!</v>
      </c>
    </row>
    <row r="194" spans="1:43" ht="30.75" customHeight="1">
      <c r="A194" s="269">
        <f t="shared" si="26"/>
        <v>73</v>
      </c>
      <c r="B194" s="274" t="s">
        <v>917</v>
      </c>
      <c r="C194" s="307" t="e">
        <f t="shared" si="22"/>
        <v>#REF!</v>
      </c>
      <c r="D194" s="307" t="e">
        <f>+#REF!+#REF!</f>
        <v>#REF!</v>
      </c>
      <c r="E194" s="307" t="e">
        <f>+#REF!+#REF!</f>
        <v>#REF!</v>
      </c>
      <c r="F194" s="307" t="e">
        <f t="shared" si="24"/>
        <v>#REF!</v>
      </c>
      <c r="G194" s="307" t="e">
        <f>+#REF!+#REF!</f>
        <v>#REF!</v>
      </c>
      <c r="H194" s="307" t="e">
        <f>+#REF!</f>
        <v>#REF!</v>
      </c>
      <c r="I194" s="307" t="e">
        <f>+#REF!</f>
        <v>#REF!</v>
      </c>
      <c r="J194" s="307" t="e">
        <f>+#REF!+#REF!</f>
        <v>#REF!</v>
      </c>
      <c r="K194" s="307" t="e">
        <f>+#REF!+#REF!</f>
        <v>#REF!</v>
      </c>
      <c r="L194" s="307" t="e">
        <f>+#REF!</f>
        <v>#REF!</v>
      </c>
      <c r="M194" s="307" t="e">
        <f>+#REF!+#REF!</f>
        <v>#REF!</v>
      </c>
      <c r="N194" s="307" t="e">
        <f>+#REF!</f>
        <v>#REF!</v>
      </c>
      <c r="O194" s="307" t="e">
        <f>+#REF!</f>
        <v>#REF!</v>
      </c>
      <c r="P194" s="307" t="e">
        <f>+#REF!</f>
        <v>#REF!</v>
      </c>
      <c r="Q194" s="307" t="e">
        <f>+#REF!</f>
        <v>#REF!</v>
      </c>
      <c r="R194" s="307" t="e">
        <f>+#REF!</f>
        <v>#REF!</v>
      </c>
      <c r="S194" s="307" t="e">
        <f>+#REF!</f>
        <v>#REF!</v>
      </c>
      <c r="T194" s="307" t="e">
        <f>+#REF!</f>
        <v>#REF!</v>
      </c>
      <c r="U194" s="307" t="e">
        <f>+#REF!</f>
        <v>#REF!</v>
      </c>
      <c r="V194" s="307" t="e">
        <f>+#REF!</f>
        <v>#REF!</v>
      </c>
      <c r="W194" s="307" t="e">
        <f t="shared" si="23"/>
        <v>#REF!</v>
      </c>
      <c r="X194" s="307" t="e">
        <f>+#REF!</f>
        <v>#REF!</v>
      </c>
      <c r="Y194" s="307" t="e">
        <f>+#REF!</f>
        <v>#REF!</v>
      </c>
      <c r="Z194" s="307" t="e">
        <f>+#REF!</f>
        <v>#REF!</v>
      </c>
      <c r="AA194" s="307" t="e">
        <f>+#REF!</f>
        <v>#REF!</v>
      </c>
      <c r="AB194" s="307" t="e">
        <f t="shared" si="25"/>
        <v>#REF!</v>
      </c>
      <c r="AC194" s="307" t="e">
        <f>+#REF!+#REF!</f>
        <v>#REF!</v>
      </c>
      <c r="AD194" s="307" t="e">
        <f>+#REF!+#REF!</f>
        <v>#REF!</v>
      </c>
      <c r="AE194" s="307" t="e">
        <f>+#REF!+#REF!</f>
        <v>#REF!</v>
      </c>
      <c r="AF194" s="307" t="e">
        <f>+#REF!</f>
        <v>#REF!</v>
      </c>
      <c r="AG194" s="307" t="e">
        <f>+#REF!</f>
        <v>#REF!</v>
      </c>
      <c r="AH194" s="307" t="e">
        <f>+#REF!</f>
        <v>#REF!</v>
      </c>
      <c r="AI194" s="307" t="e">
        <f>+#REF!</f>
        <v>#REF!</v>
      </c>
      <c r="AJ194" s="307" t="e">
        <f>+#REF!</f>
        <v>#REF!</v>
      </c>
      <c r="AK194" s="307" t="e">
        <f>+#REF!</f>
        <v>#REF!</v>
      </c>
      <c r="AL194" s="307" t="e">
        <f>+#REF!</f>
        <v>#REF!</v>
      </c>
      <c r="AM194" s="307" t="e">
        <f>+#REF!</f>
        <v>#REF!</v>
      </c>
      <c r="AN194" s="307"/>
      <c r="AO194" s="265"/>
      <c r="AP194" s="259" t="e">
        <f t="shared" si="21"/>
        <v>#REF!</v>
      </c>
      <c r="AQ194" s="248" t="e">
        <f>+AP194-#REF!</f>
        <v>#REF!</v>
      </c>
    </row>
    <row r="195" spans="1:43" ht="30.75" customHeight="1">
      <c r="A195" s="269">
        <f t="shared" si="26"/>
        <v>74</v>
      </c>
      <c r="B195" s="274" t="s">
        <v>918</v>
      </c>
      <c r="C195" s="307" t="e">
        <f t="shared" si="22"/>
        <v>#REF!</v>
      </c>
      <c r="D195" s="307" t="e">
        <f>+#REF!+#REF!</f>
        <v>#REF!</v>
      </c>
      <c r="E195" s="307" t="e">
        <f>+#REF!+#REF!</f>
        <v>#REF!</v>
      </c>
      <c r="F195" s="307" t="e">
        <f t="shared" si="24"/>
        <v>#REF!</v>
      </c>
      <c r="G195" s="307" t="e">
        <f>+#REF!+#REF!</f>
        <v>#REF!</v>
      </c>
      <c r="H195" s="307" t="e">
        <f>+#REF!</f>
        <v>#REF!</v>
      </c>
      <c r="I195" s="307" t="e">
        <f>+#REF!</f>
        <v>#REF!</v>
      </c>
      <c r="J195" s="307" t="e">
        <f>+#REF!+#REF!</f>
        <v>#REF!</v>
      </c>
      <c r="K195" s="307" t="e">
        <f>+#REF!+#REF!</f>
        <v>#REF!</v>
      </c>
      <c r="L195" s="307" t="e">
        <f>+#REF!</f>
        <v>#REF!</v>
      </c>
      <c r="M195" s="307" t="e">
        <f>+#REF!+#REF!</f>
        <v>#REF!</v>
      </c>
      <c r="N195" s="307" t="e">
        <f>+#REF!</f>
        <v>#REF!</v>
      </c>
      <c r="O195" s="307" t="e">
        <f>+#REF!</f>
        <v>#REF!</v>
      </c>
      <c r="P195" s="307" t="e">
        <f>+#REF!</f>
        <v>#REF!</v>
      </c>
      <c r="Q195" s="307" t="e">
        <f>+#REF!</f>
        <v>#REF!</v>
      </c>
      <c r="R195" s="307" t="e">
        <f>+#REF!</f>
        <v>#REF!</v>
      </c>
      <c r="S195" s="307" t="e">
        <f>+#REF!</f>
        <v>#REF!</v>
      </c>
      <c r="T195" s="307" t="e">
        <f>+#REF!</f>
        <v>#REF!</v>
      </c>
      <c r="U195" s="307" t="e">
        <f>+#REF!</f>
        <v>#REF!</v>
      </c>
      <c r="V195" s="307" t="e">
        <f>+#REF!</f>
        <v>#REF!</v>
      </c>
      <c r="W195" s="307" t="e">
        <f t="shared" si="23"/>
        <v>#REF!</v>
      </c>
      <c r="X195" s="307" t="e">
        <f>+#REF!</f>
        <v>#REF!</v>
      </c>
      <c r="Y195" s="307" t="e">
        <f>+#REF!</f>
        <v>#REF!</v>
      </c>
      <c r="Z195" s="307" t="e">
        <f>+#REF!</f>
        <v>#REF!</v>
      </c>
      <c r="AA195" s="307" t="e">
        <f>+#REF!</f>
        <v>#REF!</v>
      </c>
      <c r="AB195" s="307" t="e">
        <f t="shared" si="25"/>
        <v>#REF!</v>
      </c>
      <c r="AC195" s="307" t="e">
        <f>+#REF!+#REF!</f>
        <v>#REF!</v>
      </c>
      <c r="AD195" s="307" t="e">
        <f>+#REF!+#REF!</f>
        <v>#REF!</v>
      </c>
      <c r="AE195" s="307" t="e">
        <f>+#REF!+#REF!</f>
        <v>#REF!</v>
      </c>
      <c r="AF195" s="307" t="e">
        <f>+#REF!</f>
        <v>#REF!</v>
      </c>
      <c r="AG195" s="307" t="e">
        <f>+#REF!</f>
        <v>#REF!</v>
      </c>
      <c r="AH195" s="307" t="e">
        <f>+#REF!</f>
        <v>#REF!</v>
      </c>
      <c r="AI195" s="307" t="e">
        <f>+#REF!</f>
        <v>#REF!</v>
      </c>
      <c r="AJ195" s="307" t="e">
        <f>+#REF!</f>
        <v>#REF!</v>
      </c>
      <c r="AK195" s="307" t="e">
        <f>+#REF!</f>
        <v>#REF!</v>
      </c>
      <c r="AL195" s="307" t="e">
        <f>+#REF!</f>
        <v>#REF!</v>
      </c>
      <c r="AM195" s="307" t="e">
        <f>+#REF!</f>
        <v>#REF!</v>
      </c>
      <c r="AN195" s="307"/>
      <c r="AO195" s="265"/>
      <c r="AP195" s="259" t="e">
        <f t="shared" si="21"/>
        <v>#REF!</v>
      </c>
      <c r="AQ195" s="248" t="e">
        <f>+AP195-#REF!</f>
        <v>#REF!</v>
      </c>
    </row>
    <row r="196" spans="1:43" ht="30.75" customHeight="1">
      <c r="A196" s="269">
        <f t="shared" si="26"/>
        <v>75</v>
      </c>
      <c r="B196" s="274" t="s">
        <v>919</v>
      </c>
      <c r="C196" s="307" t="e">
        <f t="shared" si="22"/>
        <v>#REF!</v>
      </c>
      <c r="D196" s="307" t="e">
        <f>+#REF!+#REF!</f>
        <v>#REF!</v>
      </c>
      <c r="E196" s="307" t="e">
        <f>+#REF!+#REF!</f>
        <v>#REF!</v>
      </c>
      <c r="F196" s="307" t="e">
        <f t="shared" si="24"/>
        <v>#REF!</v>
      </c>
      <c r="G196" s="307" t="e">
        <f>+#REF!+#REF!</f>
        <v>#REF!</v>
      </c>
      <c r="H196" s="307" t="e">
        <f>+#REF!</f>
        <v>#REF!</v>
      </c>
      <c r="I196" s="307" t="e">
        <f>+#REF!</f>
        <v>#REF!</v>
      </c>
      <c r="J196" s="307" t="e">
        <f>+#REF!+#REF!</f>
        <v>#REF!</v>
      </c>
      <c r="K196" s="307" t="e">
        <f>+#REF!+#REF!</f>
        <v>#REF!</v>
      </c>
      <c r="L196" s="307" t="e">
        <f>+#REF!</f>
        <v>#REF!</v>
      </c>
      <c r="M196" s="307" t="e">
        <f>+#REF!+#REF!</f>
        <v>#REF!</v>
      </c>
      <c r="N196" s="307" t="e">
        <f>+#REF!</f>
        <v>#REF!</v>
      </c>
      <c r="O196" s="307" t="e">
        <f>+#REF!</f>
        <v>#REF!</v>
      </c>
      <c r="P196" s="307" t="e">
        <f>+#REF!</f>
        <v>#REF!</v>
      </c>
      <c r="Q196" s="307" t="e">
        <f>+#REF!</f>
        <v>#REF!</v>
      </c>
      <c r="R196" s="307" t="e">
        <f>+#REF!</f>
        <v>#REF!</v>
      </c>
      <c r="S196" s="307" t="e">
        <f>+#REF!</f>
        <v>#REF!</v>
      </c>
      <c r="T196" s="307" t="e">
        <f>+#REF!</f>
        <v>#REF!</v>
      </c>
      <c r="U196" s="307" t="e">
        <f>+#REF!</f>
        <v>#REF!</v>
      </c>
      <c r="V196" s="307" t="e">
        <f>+#REF!</f>
        <v>#REF!</v>
      </c>
      <c r="W196" s="307" t="e">
        <f t="shared" si="23"/>
        <v>#REF!</v>
      </c>
      <c r="X196" s="307" t="e">
        <f>+#REF!</f>
        <v>#REF!</v>
      </c>
      <c r="Y196" s="307" t="e">
        <f>+#REF!</f>
        <v>#REF!</v>
      </c>
      <c r="Z196" s="307" t="e">
        <f>+#REF!</f>
        <v>#REF!</v>
      </c>
      <c r="AA196" s="307" t="e">
        <f>+#REF!</f>
        <v>#REF!</v>
      </c>
      <c r="AB196" s="307" t="e">
        <f t="shared" si="25"/>
        <v>#REF!</v>
      </c>
      <c r="AC196" s="307" t="e">
        <f>+#REF!+#REF!</f>
        <v>#REF!</v>
      </c>
      <c r="AD196" s="307" t="e">
        <f>+#REF!+#REF!</f>
        <v>#REF!</v>
      </c>
      <c r="AE196" s="307" t="e">
        <f>+#REF!+#REF!</f>
        <v>#REF!</v>
      </c>
      <c r="AF196" s="307" t="e">
        <f>+#REF!</f>
        <v>#REF!</v>
      </c>
      <c r="AG196" s="307" t="e">
        <f>+#REF!</f>
        <v>#REF!</v>
      </c>
      <c r="AH196" s="307" t="e">
        <f>+#REF!</f>
        <v>#REF!</v>
      </c>
      <c r="AI196" s="307" t="e">
        <f>+#REF!</f>
        <v>#REF!</v>
      </c>
      <c r="AJ196" s="307" t="e">
        <f>+#REF!</f>
        <v>#REF!</v>
      </c>
      <c r="AK196" s="307" t="e">
        <f>+#REF!</f>
        <v>#REF!</v>
      </c>
      <c r="AL196" s="307" t="e">
        <f>+#REF!</f>
        <v>#REF!</v>
      </c>
      <c r="AM196" s="307" t="e">
        <f>+#REF!</f>
        <v>#REF!</v>
      </c>
      <c r="AN196" s="307"/>
      <c r="AO196" s="265"/>
      <c r="AP196" s="259" t="e">
        <f t="shared" si="21"/>
        <v>#REF!</v>
      </c>
      <c r="AQ196" s="248" t="e">
        <f>+AP196-#REF!</f>
        <v>#REF!</v>
      </c>
    </row>
    <row r="197" spans="1:43" ht="30.75" customHeight="1">
      <c r="A197" s="269">
        <f t="shared" si="26"/>
        <v>76</v>
      </c>
      <c r="B197" s="274" t="s">
        <v>920</v>
      </c>
      <c r="C197" s="307" t="e">
        <f t="shared" si="22"/>
        <v>#REF!</v>
      </c>
      <c r="D197" s="307" t="e">
        <f>+#REF!+#REF!</f>
        <v>#REF!</v>
      </c>
      <c r="E197" s="307" t="e">
        <f>+#REF!+#REF!</f>
        <v>#REF!</v>
      </c>
      <c r="F197" s="307" t="e">
        <f t="shared" si="24"/>
        <v>#REF!</v>
      </c>
      <c r="G197" s="307" t="e">
        <f>+#REF!+#REF!</f>
        <v>#REF!</v>
      </c>
      <c r="H197" s="307" t="e">
        <f>+#REF!</f>
        <v>#REF!</v>
      </c>
      <c r="I197" s="307" t="e">
        <f>+#REF!</f>
        <v>#REF!</v>
      </c>
      <c r="J197" s="307" t="e">
        <f>+#REF!+#REF!</f>
        <v>#REF!</v>
      </c>
      <c r="K197" s="307" t="e">
        <f>+#REF!+#REF!</f>
        <v>#REF!</v>
      </c>
      <c r="L197" s="307" t="e">
        <f>+#REF!</f>
        <v>#REF!</v>
      </c>
      <c r="M197" s="307" t="e">
        <f>+#REF!+#REF!</f>
        <v>#REF!</v>
      </c>
      <c r="N197" s="307" t="e">
        <f>+#REF!</f>
        <v>#REF!</v>
      </c>
      <c r="O197" s="307" t="e">
        <f>+#REF!</f>
        <v>#REF!</v>
      </c>
      <c r="P197" s="307" t="e">
        <f>+#REF!</f>
        <v>#REF!</v>
      </c>
      <c r="Q197" s="307" t="e">
        <f>+#REF!</f>
        <v>#REF!</v>
      </c>
      <c r="R197" s="307" t="e">
        <f>+#REF!</f>
        <v>#REF!</v>
      </c>
      <c r="S197" s="307" t="e">
        <f>+#REF!</f>
        <v>#REF!</v>
      </c>
      <c r="T197" s="307" t="e">
        <f>+#REF!</f>
        <v>#REF!</v>
      </c>
      <c r="U197" s="307" t="e">
        <f>+#REF!</f>
        <v>#REF!</v>
      </c>
      <c r="V197" s="307" t="e">
        <f>+#REF!</f>
        <v>#REF!</v>
      </c>
      <c r="W197" s="307" t="e">
        <f t="shared" si="23"/>
        <v>#REF!</v>
      </c>
      <c r="X197" s="307" t="e">
        <f>+#REF!</f>
        <v>#REF!</v>
      </c>
      <c r="Y197" s="307" t="e">
        <f>+#REF!</f>
        <v>#REF!</v>
      </c>
      <c r="Z197" s="307" t="e">
        <f>+#REF!</f>
        <v>#REF!</v>
      </c>
      <c r="AA197" s="307" t="e">
        <f>+#REF!</f>
        <v>#REF!</v>
      </c>
      <c r="AB197" s="307" t="e">
        <f t="shared" si="25"/>
        <v>#REF!</v>
      </c>
      <c r="AC197" s="307" t="e">
        <f>+#REF!+#REF!</f>
        <v>#REF!</v>
      </c>
      <c r="AD197" s="307" t="e">
        <f>+#REF!+#REF!</f>
        <v>#REF!</v>
      </c>
      <c r="AE197" s="307" t="e">
        <f>+#REF!+#REF!</f>
        <v>#REF!</v>
      </c>
      <c r="AF197" s="307" t="e">
        <f>+#REF!</f>
        <v>#REF!</v>
      </c>
      <c r="AG197" s="307" t="e">
        <f>+#REF!</f>
        <v>#REF!</v>
      </c>
      <c r="AH197" s="307" t="e">
        <f>+#REF!</f>
        <v>#REF!</v>
      </c>
      <c r="AI197" s="307" t="e">
        <f>+#REF!</f>
        <v>#REF!</v>
      </c>
      <c r="AJ197" s="307" t="e">
        <f>+#REF!</f>
        <v>#REF!</v>
      </c>
      <c r="AK197" s="307" t="e">
        <f>+#REF!</f>
        <v>#REF!</v>
      </c>
      <c r="AL197" s="307" t="e">
        <f>+#REF!</f>
        <v>#REF!</v>
      </c>
      <c r="AM197" s="307" t="e">
        <f>+#REF!</f>
        <v>#REF!</v>
      </c>
      <c r="AN197" s="307"/>
      <c r="AO197" s="265"/>
      <c r="AP197" s="259" t="e">
        <f t="shared" si="21"/>
        <v>#REF!</v>
      </c>
      <c r="AQ197" s="248" t="e">
        <f>+AP197-#REF!</f>
        <v>#REF!</v>
      </c>
    </row>
    <row r="198" spans="1:43" ht="30.75" customHeight="1">
      <c r="A198" s="269">
        <f t="shared" si="26"/>
        <v>77</v>
      </c>
      <c r="B198" s="274" t="s">
        <v>921</v>
      </c>
      <c r="C198" s="307" t="e">
        <f t="shared" si="22"/>
        <v>#REF!</v>
      </c>
      <c r="D198" s="307" t="e">
        <f>+#REF!+#REF!</f>
        <v>#REF!</v>
      </c>
      <c r="E198" s="307" t="e">
        <f>+#REF!+#REF!</f>
        <v>#REF!</v>
      </c>
      <c r="F198" s="307" t="e">
        <f t="shared" si="24"/>
        <v>#REF!</v>
      </c>
      <c r="G198" s="307" t="e">
        <f>+#REF!+#REF!</f>
        <v>#REF!</v>
      </c>
      <c r="H198" s="307" t="e">
        <f>+#REF!</f>
        <v>#REF!</v>
      </c>
      <c r="I198" s="307" t="e">
        <f>+#REF!</f>
        <v>#REF!</v>
      </c>
      <c r="J198" s="307" t="e">
        <f>+#REF!+#REF!</f>
        <v>#REF!</v>
      </c>
      <c r="K198" s="307" t="e">
        <f>+#REF!+#REF!</f>
        <v>#REF!</v>
      </c>
      <c r="L198" s="307" t="e">
        <f>+#REF!</f>
        <v>#REF!</v>
      </c>
      <c r="M198" s="307" t="e">
        <f>+#REF!+#REF!</f>
        <v>#REF!</v>
      </c>
      <c r="N198" s="307" t="e">
        <f>+#REF!</f>
        <v>#REF!</v>
      </c>
      <c r="O198" s="307" t="e">
        <f>+#REF!</f>
        <v>#REF!</v>
      </c>
      <c r="P198" s="307" t="e">
        <f>+#REF!</f>
        <v>#REF!</v>
      </c>
      <c r="Q198" s="307" t="e">
        <f>+#REF!</f>
        <v>#REF!</v>
      </c>
      <c r="R198" s="307" t="e">
        <f>+#REF!</f>
        <v>#REF!</v>
      </c>
      <c r="S198" s="307" t="e">
        <f>+#REF!</f>
        <v>#REF!</v>
      </c>
      <c r="T198" s="307" t="e">
        <f>+#REF!</f>
        <v>#REF!</v>
      </c>
      <c r="U198" s="307" t="e">
        <f>+#REF!</f>
        <v>#REF!</v>
      </c>
      <c r="V198" s="307" t="e">
        <f>+#REF!</f>
        <v>#REF!</v>
      </c>
      <c r="W198" s="307" t="e">
        <f t="shared" si="23"/>
        <v>#REF!</v>
      </c>
      <c r="X198" s="307" t="e">
        <f>+#REF!</f>
        <v>#REF!</v>
      </c>
      <c r="Y198" s="307" t="e">
        <f>+#REF!</f>
        <v>#REF!</v>
      </c>
      <c r="Z198" s="307" t="e">
        <f>+#REF!</f>
        <v>#REF!</v>
      </c>
      <c r="AA198" s="307" t="e">
        <f>+#REF!</f>
        <v>#REF!</v>
      </c>
      <c r="AB198" s="307" t="e">
        <f t="shared" si="25"/>
        <v>#REF!</v>
      </c>
      <c r="AC198" s="307" t="e">
        <f>+#REF!+#REF!</f>
        <v>#REF!</v>
      </c>
      <c r="AD198" s="307" t="e">
        <f>+#REF!+#REF!</f>
        <v>#REF!</v>
      </c>
      <c r="AE198" s="307" t="e">
        <f>+#REF!+#REF!</f>
        <v>#REF!</v>
      </c>
      <c r="AF198" s="307" t="e">
        <f>+#REF!</f>
        <v>#REF!</v>
      </c>
      <c r="AG198" s="307" t="e">
        <f>+#REF!</f>
        <v>#REF!</v>
      </c>
      <c r="AH198" s="307" t="e">
        <f>+#REF!</f>
        <v>#REF!</v>
      </c>
      <c r="AI198" s="307" t="e">
        <f>+#REF!</f>
        <v>#REF!</v>
      </c>
      <c r="AJ198" s="307" t="e">
        <f>+#REF!</f>
        <v>#REF!</v>
      </c>
      <c r="AK198" s="307" t="e">
        <f>+#REF!</f>
        <v>#REF!</v>
      </c>
      <c r="AL198" s="307" t="e">
        <f>+#REF!</f>
        <v>#REF!</v>
      </c>
      <c r="AM198" s="307" t="e">
        <f>+#REF!</f>
        <v>#REF!</v>
      </c>
      <c r="AN198" s="307"/>
      <c r="AO198" s="265"/>
      <c r="AP198" s="259" t="e">
        <f t="shared" si="21"/>
        <v>#REF!</v>
      </c>
      <c r="AQ198" s="248" t="e">
        <f>+AP198-#REF!</f>
        <v>#REF!</v>
      </c>
    </row>
    <row r="199" spans="1:43" ht="30.75" customHeight="1">
      <c r="A199" s="269">
        <f t="shared" si="26"/>
        <v>78</v>
      </c>
      <c r="B199" s="274" t="s">
        <v>922</v>
      </c>
      <c r="C199" s="307" t="e">
        <f t="shared" si="22"/>
        <v>#REF!</v>
      </c>
      <c r="D199" s="307" t="e">
        <f>+#REF!+#REF!</f>
        <v>#REF!</v>
      </c>
      <c r="E199" s="307" t="e">
        <f>+#REF!+#REF!</f>
        <v>#REF!</v>
      </c>
      <c r="F199" s="307" t="e">
        <f t="shared" si="24"/>
        <v>#REF!</v>
      </c>
      <c r="G199" s="307" t="e">
        <f>+#REF!+#REF!</f>
        <v>#REF!</v>
      </c>
      <c r="H199" s="307" t="e">
        <f>+#REF!</f>
        <v>#REF!</v>
      </c>
      <c r="I199" s="307" t="e">
        <f>+#REF!</f>
        <v>#REF!</v>
      </c>
      <c r="J199" s="307" t="e">
        <f>+#REF!+#REF!</f>
        <v>#REF!</v>
      </c>
      <c r="K199" s="307" t="e">
        <f>+#REF!+#REF!</f>
        <v>#REF!</v>
      </c>
      <c r="L199" s="307" t="e">
        <f>+#REF!</f>
        <v>#REF!</v>
      </c>
      <c r="M199" s="307" t="e">
        <f>+#REF!+#REF!</f>
        <v>#REF!</v>
      </c>
      <c r="N199" s="307" t="e">
        <f>+#REF!</f>
        <v>#REF!</v>
      </c>
      <c r="O199" s="307" t="e">
        <f>+#REF!</f>
        <v>#REF!</v>
      </c>
      <c r="P199" s="307" t="e">
        <f>+#REF!</f>
        <v>#REF!</v>
      </c>
      <c r="Q199" s="307" t="e">
        <f>+#REF!</f>
        <v>#REF!</v>
      </c>
      <c r="R199" s="307" t="e">
        <f>+#REF!</f>
        <v>#REF!</v>
      </c>
      <c r="S199" s="307" t="e">
        <f>+#REF!</f>
        <v>#REF!</v>
      </c>
      <c r="T199" s="307" t="e">
        <f>+#REF!</f>
        <v>#REF!</v>
      </c>
      <c r="U199" s="307" t="e">
        <f>+#REF!</f>
        <v>#REF!</v>
      </c>
      <c r="V199" s="307" t="e">
        <f>+#REF!</f>
        <v>#REF!</v>
      </c>
      <c r="W199" s="307" t="e">
        <f t="shared" si="23"/>
        <v>#REF!</v>
      </c>
      <c r="X199" s="307" t="e">
        <f>+#REF!</f>
        <v>#REF!</v>
      </c>
      <c r="Y199" s="307" t="e">
        <f>+#REF!</f>
        <v>#REF!</v>
      </c>
      <c r="Z199" s="307" t="e">
        <f>+#REF!</f>
        <v>#REF!</v>
      </c>
      <c r="AA199" s="307" t="e">
        <f>+#REF!</f>
        <v>#REF!</v>
      </c>
      <c r="AB199" s="307" t="e">
        <f t="shared" si="25"/>
        <v>#REF!</v>
      </c>
      <c r="AC199" s="307" t="e">
        <f>+#REF!+#REF!</f>
        <v>#REF!</v>
      </c>
      <c r="AD199" s="307" t="e">
        <f>+#REF!+#REF!</f>
        <v>#REF!</v>
      </c>
      <c r="AE199" s="307" t="e">
        <f>+#REF!+#REF!</f>
        <v>#REF!</v>
      </c>
      <c r="AF199" s="307" t="e">
        <f>+#REF!</f>
        <v>#REF!</v>
      </c>
      <c r="AG199" s="307" t="e">
        <f>+#REF!</f>
        <v>#REF!</v>
      </c>
      <c r="AH199" s="307" t="e">
        <f>+#REF!</f>
        <v>#REF!</v>
      </c>
      <c r="AI199" s="307" t="e">
        <f>+#REF!</f>
        <v>#REF!</v>
      </c>
      <c r="AJ199" s="307" t="e">
        <f>+#REF!</f>
        <v>#REF!</v>
      </c>
      <c r="AK199" s="307" t="e">
        <f>+#REF!</f>
        <v>#REF!</v>
      </c>
      <c r="AL199" s="307" t="e">
        <f>+#REF!</f>
        <v>#REF!</v>
      </c>
      <c r="AM199" s="307" t="e">
        <f>+#REF!</f>
        <v>#REF!</v>
      </c>
      <c r="AN199" s="307"/>
      <c r="AO199" s="265"/>
      <c r="AP199" s="259" t="e">
        <f t="shared" si="21"/>
        <v>#REF!</v>
      </c>
      <c r="AQ199" s="248" t="e">
        <f>+AP199-#REF!</f>
        <v>#REF!</v>
      </c>
    </row>
    <row r="200" spans="1:43" ht="30.75" customHeight="1">
      <c r="A200" s="269">
        <f t="shared" si="26"/>
        <v>79</v>
      </c>
      <c r="B200" s="274" t="s">
        <v>923</v>
      </c>
      <c r="C200" s="307" t="e">
        <f t="shared" si="22"/>
        <v>#REF!</v>
      </c>
      <c r="D200" s="307" t="e">
        <f>+#REF!+#REF!</f>
        <v>#REF!</v>
      </c>
      <c r="E200" s="307" t="e">
        <f>+#REF!+#REF!</f>
        <v>#REF!</v>
      </c>
      <c r="F200" s="307" t="e">
        <f t="shared" si="24"/>
        <v>#REF!</v>
      </c>
      <c r="G200" s="307" t="e">
        <f>+#REF!+#REF!</f>
        <v>#REF!</v>
      </c>
      <c r="H200" s="307" t="e">
        <f>+#REF!</f>
        <v>#REF!</v>
      </c>
      <c r="I200" s="307" t="e">
        <f>+#REF!</f>
        <v>#REF!</v>
      </c>
      <c r="J200" s="307" t="e">
        <f>+#REF!+#REF!</f>
        <v>#REF!</v>
      </c>
      <c r="K200" s="307" t="e">
        <f>+#REF!+#REF!</f>
        <v>#REF!</v>
      </c>
      <c r="L200" s="307" t="e">
        <f>+#REF!</f>
        <v>#REF!</v>
      </c>
      <c r="M200" s="307" t="e">
        <f>+#REF!+#REF!</f>
        <v>#REF!</v>
      </c>
      <c r="N200" s="307" t="e">
        <f>+#REF!</f>
        <v>#REF!</v>
      </c>
      <c r="O200" s="307" t="e">
        <f>+#REF!</f>
        <v>#REF!</v>
      </c>
      <c r="P200" s="307" t="e">
        <f>+#REF!</f>
        <v>#REF!</v>
      </c>
      <c r="Q200" s="307" t="e">
        <f>+#REF!</f>
        <v>#REF!</v>
      </c>
      <c r="R200" s="307" t="e">
        <f>+#REF!</f>
        <v>#REF!</v>
      </c>
      <c r="S200" s="307" t="e">
        <f>+#REF!</f>
        <v>#REF!</v>
      </c>
      <c r="T200" s="307" t="e">
        <f>+#REF!</f>
        <v>#REF!</v>
      </c>
      <c r="U200" s="307" t="e">
        <f>+#REF!</f>
        <v>#REF!</v>
      </c>
      <c r="V200" s="307" t="e">
        <f>+#REF!</f>
        <v>#REF!</v>
      </c>
      <c r="W200" s="307" t="e">
        <f t="shared" si="23"/>
        <v>#REF!</v>
      </c>
      <c r="X200" s="307" t="e">
        <f>+#REF!</f>
        <v>#REF!</v>
      </c>
      <c r="Y200" s="307" t="e">
        <f>+#REF!</f>
        <v>#REF!</v>
      </c>
      <c r="Z200" s="307" t="e">
        <f>+#REF!</f>
        <v>#REF!</v>
      </c>
      <c r="AA200" s="307" t="e">
        <f>+#REF!</f>
        <v>#REF!</v>
      </c>
      <c r="AB200" s="307" t="e">
        <f t="shared" si="25"/>
        <v>#REF!</v>
      </c>
      <c r="AC200" s="307" t="e">
        <f>+#REF!+#REF!</f>
        <v>#REF!</v>
      </c>
      <c r="AD200" s="307" t="e">
        <f>+#REF!+#REF!</f>
        <v>#REF!</v>
      </c>
      <c r="AE200" s="307" t="e">
        <f>+#REF!+#REF!</f>
        <v>#REF!</v>
      </c>
      <c r="AF200" s="307" t="e">
        <f>+#REF!</f>
        <v>#REF!</v>
      </c>
      <c r="AG200" s="307" t="e">
        <f>+#REF!</f>
        <v>#REF!</v>
      </c>
      <c r="AH200" s="307" t="e">
        <f>+#REF!</f>
        <v>#REF!</v>
      </c>
      <c r="AI200" s="307" t="e">
        <f>+#REF!</f>
        <v>#REF!</v>
      </c>
      <c r="AJ200" s="307" t="e">
        <f>+#REF!</f>
        <v>#REF!</v>
      </c>
      <c r="AK200" s="307" t="e">
        <f>+#REF!</f>
        <v>#REF!</v>
      </c>
      <c r="AL200" s="307" t="e">
        <f>+#REF!</f>
        <v>#REF!</v>
      </c>
      <c r="AM200" s="307" t="e">
        <f>+#REF!</f>
        <v>#REF!</v>
      </c>
      <c r="AN200" s="307"/>
      <c r="AO200" s="265"/>
      <c r="AP200" s="259" t="e">
        <f t="shared" si="21"/>
        <v>#REF!</v>
      </c>
      <c r="AQ200" s="248" t="e">
        <f>+AP200-#REF!</f>
        <v>#REF!</v>
      </c>
    </row>
    <row r="201" spans="1:43" ht="30.75" customHeight="1">
      <c r="A201" s="269">
        <f t="shared" si="26"/>
        <v>80</v>
      </c>
      <c r="B201" s="274" t="s">
        <v>924</v>
      </c>
      <c r="C201" s="307" t="e">
        <f t="shared" si="22"/>
        <v>#REF!</v>
      </c>
      <c r="D201" s="307" t="e">
        <f>+#REF!+#REF!</f>
        <v>#REF!</v>
      </c>
      <c r="E201" s="307" t="e">
        <f>+#REF!+#REF!</f>
        <v>#REF!</v>
      </c>
      <c r="F201" s="307" t="e">
        <f t="shared" si="24"/>
        <v>#REF!</v>
      </c>
      <c r="G201" s="307" t="e">
        <f>+#REF!+#REF!</f>
        <v>#REF!</v>
      </c>
      <c r="H201" s="307" t="e">
        <f>+#REF!</f>
        <v>#REF!</v>
      </c>
      <c r="I201" s="307" t="e">
        <f>+#REF!</f>
        <v>#REF!</v>
      </c>
      <c r="J201" s="307" t="e">
        <f>+#REF!+#REF!</f>
        <v>#REF!</v>
      </c>
      <c r="K201" s="307" t="e">
        <f>+#REF!+#REF!</f>
        <v>#REF!</v>
      </c>
      <c r="L201" s="307" t="e">
        <f>+#REF!</f>
        <v>#REF!</v>
      </c>
      <c r="M201" s="307" t="e">
        <f>+#REF!+#REF!</f>
        <v>#REF!</v>
      </c>
      <c r="N201" s="307" t="e">
        <f>+#REF!</f>
        <v>#REF!</v>
      </c>
      <c r="O201" s="307" t="e">
        <f>+#REF!</f>
        <v>#REF!</v>
      </c>
      <c r="P201" s="307" t="e">
        <f>+#REF!</f>
        <v>#REF!</v>
      </c>
      <c r="Q201" s="307" t="e">
        <f>+#REF!</f>
        <v>#REF!</v>
      </c>
      <c r="R201" s="307" t="e">
        <f>+#REF!</f>
        <v>#REF!</v>
      </c>
      <c r="S201" s="307" t="e">
        <f>+#REF!</f>
        <v>#REF!</v>
      </c>
      <c r="T201" s="307" t="e">
        <f>+#REF!</f>
        <v>#REF!</v>
      </c>
      <c r="U201" s="307" t="e">
        <f>+#REF!</f>
        <v>#REF!</v>
      </c>
      <c r="V201" s="307" t="e">
        <f>+#REF!</f>
        <v>#REF!</v>
      </c>
      <c r="W201" s="307" t="e">
        <f t="shared" si="23"/>
        <v>#REF!</v>
      </c>
      <c r="X201" s="307" t="e">
        <f>+#REF!</f>
        <v>#REF!</v>
      </c>
      <c r="Y201" s="307" t="e">
        <f>+#REF!</f>
        <v>#REF!</v>
      </c>
      <c r="Z201" s="307" t="e">
        <f>+#REF!</f>
        <v>#REF!</v>
      </c>
      <c r="AA201" s="307" t="e">
        <f>+#REF!</f>
        <v>#REF!</v>
      </c>
      <c r="AB201" s="307" t="e">
        <f t="shared" si="25"/>
        <v>#REF!</v>
      </c>
      <c r="AC201" s="307" t="e">
        <f>+#REF!+#REF!</f>
        <v>#REF!</v>
      </c>
      <c r="AD201" s="307" t="e">
        <f>+#REF!+#REF!</f>
        <v>#REF!</v>
      </c>
      <c r="AE201" s="307" t="e">
        <f>+#REF!+#REF!</f>
        <v>#REF!</v>
      </c>
      <c r="AF201" s="307" t="e">
        <f>+#REF!</f>
        <v>#REF!</v>
      </c>
      <c r="AG201" s="307" t="e">
        <f>+#REF!</f>
        <v>#REF!</v>
      </c>
      <c r="AH201" s="307" t="e">
        <f>+#REF!</f>
        <v>#REF!</v>
      </c>
      <c r="AI201" s="307" t="e">
        <f>+#REF!</f>
        <v>#REF!</v>
      </c>
      <c r="AJ201" s="307" t="e">
        <f>+#REF!</f>
        <v>#REF!</v>
      </c>
      <c r="AK201" s="307" t="e">
        <f>+#REF!</f>
        <v>#REF!</v>
      </c>
      <c r="AL201" s="307" t="e">
        <f>+#REF!</f>
        <v>#REF!</v>
      </c>
      <c r="AM201" s="307" t="e">
        <f>+#REF!</f>
        <v>#REF!</v>
      </c>
      <c r="AN201" s="307"/>
      <c r="AO201" s="265"/>
      <c r="AP201" s="259" t="e">
        <f t="shared" si="21"/>
        <v>#REF!</v>
      </c>
      <c r="AQ201" s="248" t="e">
        <f>+AP201-#REF!</f>
        <v>#REF!</v>
      </c>
    </row>
    <row r="202" spans="1:43" ht="30.75" customHeight="1">
      <c r="A202" s="269">
        <f t="shared" si="26"/>
        <v>81</v>
      </c>
      <c r="B202" s="274" t="s">
        <v>925</v>
      </c>
      <c r="C202" s="307" t="e">
        <f t="shared" si="22"/>
        <v>#REF!</v>
      </c>
      <c r="D202" s="307" t="e">
        <f>+#REF!+#REF!</f>
        <v>#REF!</v>
      </c>
      <c r="E202" s="307" t="e">
        <f>+#REF!+#REF!</f>
        <v>#REF!</v>
      </c>
      <c r="F202" s="307" t="e">
        <f t="shared" si="24"/>
        <v>#REF!</v>
      </c>
      <c r="G202" s="307" t="e">
        <f>+#REF!+#REF!</f>
        <v>#REF!</v>
      </c>
      <c r="H202" s="307" t="e">
        <f>+#REF!</f>
        <v>#REF!</v>
      </c>
      <c r="I202" s="307" t="e">
        <f>+#REF!</f>
        <v>#REF!</v>
      </c>
      <c r="J202" s="307" t="e">
        <f>+#REF!+#REF!</f>
        <v>#REF!</v>
      </c>
      <c r="K202" s="307" t="e">
        <f>+#REF!+#REF!</f>
        <v>#REF!</v>
      </c>
      <c r="L202" s="307" t="e">
        <f>+#REF!</f>
        <v>#REF!</v>
      </c>
      <c r="M202" s="307" t="e">
        <f>+#REF!+#REF!</f>
        <v>#REF!</v>
      </c>
      <c r="N202" s="307" t="e">
        <f>+#REF!</f>
        <v>#REF!</v>
      </c>
      <c r="O202" s="307" t="e">
        <f>+#REF!</f>
        <v>#REF!</v>
      </c>
      <c r="P202" s="307" t="e">
        <f>+#REF!</f>
        <v>#REF!</v>
      </c>
      <c r="Q202" s="307" t="e">
        <f>+#REF!</f>
        <v>#REF!</v>
      </c>
      <c r="R202" s="307" t="e">
        <f>+#REF!</f>
        <v>#REF!</v>
      </c>
      <c r="S202" s="307" t="e">
        <f>+#REF!</f>
        <v>#REF!</v>
      </c>
      <c r="T202" s="307" t="e">
        <f>+#REF!</f>
        <v>#REF!</v>
      </c>
      <c r="U202" s="307" t="e">
        <f>+#REF!</f>
        <v>#REF!</v>
      </c>
      <c r="V202" s="307" t="e">
        <f>+#REF!</f>
        <v>#REF!</v>
      </c>
      <c r="W202" s="307" t="e">
        <f t="shared" si="23"/>
        <v>#REF!</v>
      </c>
      <c r="X202" s="307" t="e">
        <f>+#REF!</f>
        <v>#REF!</v>
      </c>
      <c r="Y202" s="307" t="e">
        <f>+#REF!</f>
        <v>#REF!</v>
      </c>
      <c r="Z202" s="307" t="e">
        <f>+#REF!</f>
        <v>#REF!</v>
      </c>
      <c r="AA202" s="307" t="e">
        <f>+#REF!</f>
        <v>#REF!</v>
      </c>
      <c r="AB202" s="307" t="e">
        <f t="shared" si="25"/>
        <v>#REF!</v>
      </c>
      <c r="AC202" s="307" t="e">
        <f>+#REF!+#REF!</f>
        <v>#REF!</v>
      </c>
      <c r="AD202" s="307" t="e">
        <f>+#REF!+#REF!</f>
        <v>#REF!</v>
      </c>
      <c r="AE202" s="307" t="e">
        <f>+#REF!+#REF!</f>
        <v>#REF!</v>
      </c>
      <c r="AF202" s="307" t="e">
        <f>+#REF!</f>
        <v>#REF!</v>
      </c>
      <c r="AG202" s="307" t="e">
        <f>+#REF!</f>
        <v>#REF!</v>
      </c>
      <c r="AH202" s="307" t="e">
        <f>+#REF!</f>
        <v>#REF!</v>
      </c>
      <c r="AI202" s="307" t="e">
        <f>+#REF!</f>
        <v>#REF!</v>
      </c>
      <c r="AJ202" s="307" t="e">
        <f>+#REF!</f>
        <v>#REF!</v>
      </c>
      <c r="AK202" s="307" t="e">
        <f>+#REF!</f>
        <v>#REF!</v>
      </c>
      <c r="AL202" s="307" t="e">
        <f>+#REF!</f>
        <v>#REF!</v>
      </c>
      <c r="AM202" s="307" t="e">
        <f>+#REF!</f>
        <v>#REF!</v>
      </c>
      <c r="AN202" s="307"/>
      <c r="AO202" s="265"/>
      <c r="AP202" s="259" t="e">
        <f t="shared" si="21"/>
        <v>#REF!</v>
      </c>
      <c r="AQ202" s="248" t="e">
        <f>+AP202-#REF!</f>
        <v>#REF!</v>
      </c>
    </row>
    <row r="203" spans="1:43" ht="30.75" customHeight="1">
      <c r="A203" s="269">
        <f t="shared" si="26"/>
        <v>82</v>
      </c>
      <c r="B203" s="274" t="s">
        <v>926</v>
      </c>
      <c r="C203" s="307" t="e">
        <f t="shared" si="22"/>
        <v>#REF!</v>
      </c>
      <c r="D203" s="307" t="e">
        <f>+#REF!+#REF!</f>
        <v>#REF!</v>
      </c>
      <c r="E203" s="307" t="e">
        <f>+#REF!+#REF!</f>
        <v>#REF!</v>
      </c>
      <c r="F203" s="307" t="e">
        <f t="shared" si="24"/>
        <v>#REF!</v>
      </c>
      <c r="G203" s="307" t="e">
        <f>+#REF!+#REF!</f>
        <v>#REF!</v>
      </c>
      <c r="H203" s="307" t="e">
        <f>+#REF!</f>
        <v>#REF!</v>
      </c>
      <c r="I203" s="307" t="e">
        <f>+#REF!</f>
        <v>#REF!</v>
      </c>
      <c r="J203" s="307" t="e">
        <f>+#REF!+#REF!</f>
        <v>#REF!</v>
      </c>
      <c r="K203" s="307" t="e">
        <f>+#REF!+#REF!</f>
        <v>#REF!</v>
      </c>
      <c r="L203" s="307" t="e">
        <f>+#REF!</f>
        <v>#REF!</v>
      </c>
      <c r="M203" s="307" t="e">
        <f>+#REF!+#REF!</f>
        <v>#REF!</v>
      </c>
      <c r="N203" s="307" t="e">
        <f>+#REF!</f>
        <v>#REF!</v>
      </c>
      <c r="O203" s="307" t="e">
        <f>+#REF!</f>
        <v>#REF!</v>
      </c>
      <c r="P203" s="307" t="e">
        <f>+#REF!</f>
        <v>#REF!</v>
      </c>
      <c r="Q203" s="307" t="e">
        <f>+#REF!</f>
        <v>#REF!</v>
      </c>
      <c r="R203" s="307" t="e">
        <f>+#REF!</f>
        <v>#REF!</v>
      </c>
      <c r="S203" s="307" t="e">
        <f>+#REF!</f>
        <v>#REF!</v>
      </c>
      <c r="T203" s="307" t="e">
        <f>+#REF!</f>
        <v>#REF!</v>
      </c>
      <c r="U203" s="307" t="e">
        <f>+#REF!</f>
        <v>#REF!</v>
      </c>
      <c r="V203" s="307" t="e">
        <f>+#REF!</f>
        <v>#REF!</v>
      </c>
      <c r="W203" s="307" t="e">
        <f t="shared" si="23"/>
        <v>#REF!</v>
      </c>
      <c r="X203" s="307" t="e">
        <f>+#REF!</f>
        <v>#REF!</v>
      </c>
      <c r="Y203" s="307" t="e">
        <f>+#REF!</f>
        <v>#REF!</v>
      </c>
      <c r="Z203" s="307" t="e">
        <f>+#REF!</f>
        <v>#REF!</v>
      </c>
      <c r="AA203" s="307" t="e">
        <f>+#REF!</f>
        <v>#REF!</v>
      </c>
      <c r="AB203" s="307" t="e">
        <f t="shared" si="25"/>
        <v>#REF!</v>
      </c>
      <c r="AC203" s="307" t="e">
        <f>+#REF!+#REF!</f>
        <v>#REF!</v>
      </c>
      <c r="AD203" s="307" t="e">
        <f>+#REF!+#REF!</f>
        <v>#REF!</v>
      </c>
      <c r="AE203" s="307" t="e">
        <f>+#REF!+#REF!</f>
        <v>#REF!</v>
      </c>
      <c r="AF203" s="307" t="e">
        <f>+#REF!</f>
        <v>#REF!</v>
      </c>
      <c r="AG203" s="307" t="e">
        <f>+#REF!</f>
        <v>#REF!</v>
      </c>
      <c r="AH203" s="307" t="e">
        <f>+#REF!</f>
        <v>#REF!</v>
      </c>
      <c r="AI203" s="307" t="e">
        <f>+#REF!</f>
        <v>#REF!</v>
      </c>
      <c r="AJ203" s="307" t="e">
        <f>+#REF!</f>
        <v>#REF!</v>
      </c>
      <c r="AK203" s="307" t="e">
        <f>+#REF!</f>
        <v>#REF!</v>
      </c>
      <c r="AL203" s="307" t="e">
        <f>+#REF!</f>
        <v>#REF!</v>
      </c>
      <c r="AM203" s="307" t="e">
        <f>+#REF!</f>
        <v>#REF!</v>
      </c>
      <c r="AN203" s="307"/>
      <c r="AO203" s="265"/>
      <c r="AP203" s="259" t="e">
        <f t="shared" si="21"/>
        <v>#REF!</v>
      </c>
      <c r="AQ203" s="248" t="e">
        <f>+AP203-#REF!</f>
        <v>#REF!</v>
      </c>
    </row>
    <row r="204" spans="1:43" ht="30.75" customHeight="1">
      <c r="A204" s="269">
        <f t="shared" si="26"/>
        <v>83</v>
      </c>
      <c r="B204" s="274" t="s">
        <v>493</v>
      </c>
      <c r="C204" s="307" t="e">
        <f t="shared" si="22"/>
        <v>#REF!</v>
      </c>
      <c r="D204" s="307" t="e">
        <f>+#REF!+#REF!</f>
        <v>#REF!</v>
      </c>
      <c r="E204" s="307" t="e">
        <f>+#REF!+#REF!</f>
        <v>#REF!</v>
      </c>
      <c r="F204" s="307" t="e">
        <f t="shared" si="24"/>
        <v>#REF!</v>
      </c>
      <c r="G204" s="307" t="e">
        <f>+#REF!+#REF!</f>
        <v>#REF!</v>
      </c>
      <c r="H204" s="307" t="e">
        <f>+#REF!</f>
        <v>#REF!</v>
      </c>
      <c r="I204" s="307" t="e">
        <f>+#REF!</f>
        <v>#REF!</v>
      </c>
      <c r="J204" s="307" t="e">
        <f>+#REF!+#REF!</f>
        <v>#REF!</v>
      </c>
      <c r="K204" s="307" t="e">
        <f>+#REF!+#REF!</f>
        <v>#REF!</v>
      </c>
      <c r="L204" s="307" t="e">
        <f>+#REF!</f>
        <v>#REF!</v>
      </c>
      <c r="M204" s="307" t="e">
        <f>+#REF!+#REF!</f>
        <v>#REF!</v>
      </c>
      <c r="N204" s="307" t="e">
        <f>+#REF!</f>
        <v>#REF!</v>
      </c>
      <c r="O204" s="307" t="e">
        <f>+#REF!</f>
        <v>#REF!</v>
      </c>
      <c r="P204" s="307" t="e">
        <f>+#REF!</f>
        <v>#REF!</v>
      </c>
      <c r="Q204" s="307" t="e">
        <f>+#REF!</f>
        <v>#REF!</v>
      </c>
      <c r="R204" s="307" t="e">
        <f>+#REF!</f>
        <v>#REF!</v>
      </c>
      <c r="S204" s="307" t="e">
        <f>+#REF!</f>
        <v>#REF!</v>
      </c>
      <c r="T204" s="307" t="e">
        <f>+#REF!</f>
        <v>#REF!</v>
      </c>
      <c r="U204" s="307" t="e">
        <f>+#REF!</f>
        <v>#REF!</v>
      </c>
      <c r="V204" s="307" t="e">
        <f>+#REF!</f>
        <v>#REF!</v>
      </c>
      <c r="W204" s="307" t="e">
        <f t="shared" si="23"/>
        <v>#REF!</v>
      </c>
      <c r="X204" s="307" t="e">
        <f>+#REF!</f>
        <v>#REF!</v>
      </c>
      <c r="Y204" s="307" t="e">
        <f>+#REF!</f>
        <v>#REF!</v>
      </c>
      <c r="Z204" s="307" t="e">
        <f>+#REF!</f>
        <v>#REF!</v>
      </c>
      <c r="AA204" s="307" t="e">
        <f>+#REF!</f>
        <v>#REF!</v>
      </c>
      <c r="AB204" s="307" t="e">
        <f t="shared" si="25"/>
        <v>#REF!</v>
      </c>
      <c r="AC204" s="307" t="e">
        <f>+#REF!+#REF!</f>
        <v>#REF!</v>
      </c>
      <c r="AD204" s="307" t="e">
        <f>+#REF!+#REF!</f>
        <v>#REF!</v>
      </c>
      <c r="AE204" s="307" t="e">
        <f>+#REF!+#REF!</f>
        <v>#REF!</v>
      </c>
      <c r="AF204" s="307" t="e">
        <f>+#REF!</f>
        <v>#REF!</v>
      </c>
      <c r="AG204" s="307" t="e">
        <f>+#REF!</f>
        <v>#REF!</v>
      </c>
      <c r="AH204" s="307" t="e">
        <f>+#REF!</f>
        <v>#REF!</v>
      </c>
      <c r="AI204" s="307" t="e">
        <f>+#REF!</f>
        <v>#REF!</v>
      </c>
      <c r="AJ204" s="307" t="e">
        <f>+#REF!</f>
        <v>#REF!</v>
      </c>
      <c r="AK204" s="307" t="e">
        <f>+#REF!</f>
        <v>#REF!</v>
      </c>
      <c r="AL204" s="307" t="e">
        <f>+#REF!</f>
        <v>#REF!</v>
      </c>
      <c r="AM204" s="307" t="e">
        <f>+#REF!</f>
        <v>#REF!</v>
      </c>
      <c r="AN204" s="307"/>
      <c r="AO204" s="265"/>
      <c r="AP204" s="259" t="e">
        <f t="shared" ref="AP204:AP267" si="27">SUM(C204:AM204)-C204-F204-W204-AB204</f>
        <v>#REF!</v>
      </c>
      <c r="AQ204" s="248" t="e">
        <f>+AP204-#REF!</f>
        <v>#REF!</v>
      </c>
    </row>
    <row r="205" spans="1:43" ht="30.75" customHeight="1">
      <c r="A205" s="269">
        <f t="shared" si="26"/>
        <v>84</v>
      </c>
      <c r="B205" s="274" t="s">
        <v>499</v>
      </c>
      <c r="C205" s="307" t="e">
        <f t="shared" ref="C205:C268" si="28">SUM(D205:E205)</f>
        <v>#REF!</v>
      </c>
      <c r="D205" s="307" t="e">
        <f>+#REF!+#REF!</f>
        <v>#REF!</v>
      </c>
      <c r="E205" s="307" t="e">
        <f>+#REF!+#REF!</f>
        <v>#REF!</v>
      </c>
      <c r="F205" s="307" t="e">
        <f t="shared" si="24"/>
        <v>#REF!</v>
      </c>
      <c r="G205" s="307" t="e">
        <f>+#REF!+#REF!</f>
        <v>#REF!</v>
      </c>
      <c r="H205" s="307" t="e">
        <f>+#REF!</f>
        <v>#REF!</v>
      </c>
      <c r="I205" s="307" t="e">
        <f>+#REF!</f>
        <v>#REF!</v>
      </c>
      <c r="J205" s="307" t="e">
        <f>+#REF!+#REF!</f>
        <v>#REF!</v>
      </c>
      <c r="K205" s="307" t="e">
        <f>+#REF!+#REF!</f>
        <v>#REF!</v>
      </c>
      <c r="L205" s="307" t="e">
        <f>+#REF!</f>
        <v>#REF!</v>
      </c>
      <c r="M205" s="307" t="e">
        <f>+#REF!+#REF!</f>
        <v>#REF!</v>
      </c>
      <c r="N205" s="307" t="e">
        <f>+#REF!</f>
        <v>#REF!</v>
      </c>
      <c r="O205" s="307" t="e">
        <f>+#REF!</f>
        <v>#REF!</v>
      </c>
      <c r="P205" s="307" t="e">
        <f>+#REF!</f>
        <v>#REF!</v>
      </c>
      <c r="Q205" s="307" t="e">
        <f>+#REF!</f>
        <v>#REF!</v>
      </c>
      <c r="R205" s="307" t="e">
        <f>+#REF!</f>
        <v>#REF!</v>
      </c>
      <c r="S205" s="307" t="e">
        <f>+#REF!</f>
        <v>#REF!</v>
      </c>
      <c r="T205" s="307" t="e">
        <f>+#REF!</f>
        <v>#REF!</v>
      </c>
      <c r="U205" s="307" t="e">
        <f>+#REF!</f>
        <v>#REF!</v>
      </c>
      <c r="V205" s="307" t="e">
        <f>+#REF!</f>
        <v>#REF!</v>
      </c>
      <c r="W205" s="307" t="e">
        <f t="shared" si="23"/>
        <v>#REF!</v>
      </c>
      <c r="X205" s="307" t="e">
        <f>+#REF!</f>
        <v>#REF!</v>
      </c>
      <c r="Y205" s="307" t="e">
        <f>+#REF!</f>
        <v>#REF!</v>
      </c>
      <c r="Z205" s="307" t="e">
        <f>+#REF!</f>
        <v>#REF!</v>
      </c>
      <c r="AA205" s="307" t="e">
        <f>+#REF!</f>
        <v>#REF!</v>
      </c>
      <c r="AB205" s="307" t="e">
        <f t="shared" si="25"/>
        <v>#REF!</v>
      </c>
      <c r="AC205" s="307" t="e">
        <f>+#REF!+#REF!</f>
        <v>#REF!</v>
      </c>
      <c r="AD205" s="307" t="e">
        <f>+#REF!+#REF!</f>
        <v>#REF!</v>
      </c>
      <c r="AE205" s="307" t="e">
        <f>+#REF!+#REF!</f>
        <v>#REF!</v>
      </c>
      <c r="AF205" s="307" t="e">
        <f>+#REF!</f>
        <v>#REF!</v>
      </c>
      <c r="AG205" s="307" t="e">
        <f>+#REF!</f>
        <v>#REF!</v>
      </c>
      <c r="AH205" s="307" t="e">
        <f>+#REF!</f>
        <v>#REF!</v>
      </c>
      <c r="AI205" s="307" t="e">
        <f>+#REF!</f>
        <v>#REF!</v>
      </c>
      <c r="AJ205" s="307" t="e">
        <f>+#REF!</f>
        <v>#REF!</v>
      </c>
      <c r="AK205" s="307" t="e">
        <f>+#REF!</f>
        <v>#REF!</v>
      </c>
      <c r="AL205" s="307" t="e">
        <f>+#REF!</f>
        <v>#REF!</v>
      </c>
      <c r="AM205" s="307" t="e">
        <f>+#REF!</f>
        <v>#REF!</v>
      </c>
      <c r="AN205" s="307"/>
      <c r="AO205" s="265"/>
      <c r="AP205" s="259" t="e">
        <f t="shared" si="27"/>
        <v>#REF!</v>
      </c>
      <c r="AQ205" s="248" t="e">
        <f>+AP205-#REF!</f>
        <v>#REF!</v>
      </c>
    </row>
    <row r="206" spans="1:43" ht="30.75" customHeight="1">
      <c r="A206" s="269">
        <f t="shared" si="26"/>
        <v>85</v>
      </c>
      <c r="B206" s="274" t="s">
        <v>500</v>
      </c>
      <c r="C206" s="307" t="e">
        <f t="shared" si="28"/>
        <v>#REF!</v>
      </c>
      <c r="D206" s="307" t="e">
        <f>+#REF!+#REF!</f>
        <v>#REF!</v>
      </c>
      <c r="E206" s="307" t="e">
        <f>+#REF!+#REF!</f>
        <v>#REF!</v>
      </c>
      <c r="F206" s="307" t="e">
        <f t="shared" si="24"/>
        <v>#REF!</v>
      </c>
      <c r="G206" s="307" t="e">
        <f>+#REF!+#REF!</f>
        <v>#REF!</v>
      </c>
      <c r="H206" s="307" t="e">
        <f>+#REF!</f>
        <v>#REF!</v>
      </c>
      <c r="I206" s="307" t="e">
        <f>+#REF!</f>
        <v>#REF!</v>
      </c>
      <c r="J206" s="307" t="e">
        <f>+#REF!+#REF!</f>
        <v>#REF!</v>
      </c>
      <c r="K206" s="307" t="e">
        <f>+#REF!+#REF!</f>
        <v>#REF!</v>
      </c>
      <c r="L206" s="307" t="e">
        <f>+#REF!</f>
        <v>#REF!</v>
      </c>
      <c r="M206" s="307" t="e">
        <f>+#REF!+#REF!</f>
        <v>#REF!</v>
      </c>
      <c r="N206" s="307" t="e">
        <f>+#REF!</f>
        <v>#REF!</v>
      </c>
      <c r="O206" s="307" t="e">
        <f>+#REF!</f>
        <v>#REF!</v>
      </c>
      <c r="P206" s="307" t="e">
        <f>+#REF!</f>
        <v>#REF!</v>
      </c>
      <c r="Q206" s="307" t="e">
        <f>+#REF!</f>
        <v>#REF!</v>
      </c>
      <c r="R206" s="307" t="e">
        <f>+#REF!</f>
        <v>#REF!</v>
      </c>
      <c r="S206" s="307" t="e">
        <f>+#REF!</f>
        <v>#REF!</v>
      </c>
      <c r="T206" s="307" t="e">
        <f>+#REF!</f>
        <v>#REF!</v>
      </c>
      <c r="U206" s="307" t="e">
        <f>+#REF!</f>
        <v>#REF!</v>
      </c>
      <c r="V206" s="307" t="e">
        <f>+#REF!</f>
        <v>#REF!</v>
      </c>
      <c r="W206" s="307" t="e">
        <f t="shared" ref="W206:W269" si="29">SUM(X206:AA206)</f>
        <v>#REF!</v>
      </c>
      <c r="X206" s="307" t="e">
        <f>+#REF!</f>
        <v>#REF!</v>
      </c>
      <c r="Y206" s="307" t="e">
        <f>+#REF!</f>
        <v>#REF!</v>
      </c>
      <c r="Z206" s="307" t="e">
        <f>+#REF!</f>
        <v>#REF!</v>
      </c>
      <c r="AA206" s="307" t="e">
        <f>+#REF!</f>
        <v>#REF!</v>
      </c>
      <c r="AB206" s="307" t="e">
        <f t="shared" si="25"/>
        <v>#REF!</v>
      </c>
      <c r="AC206" s="307" t="e">
        <f>+#REF!+#REF!</f>
        <v>#REF!</v>
      </c>
      <c r="AD206" s="307" t="e">
        <f>+#REF!+#REF!</f>
        <v>#REF!</v>
      </c>
      <c r="AE206" s="307" t="e">
        <f>+#REF!+#REF!</f>
        <v>#REF!</v>
      </c>
      <c r="AF206" s="307" t="e">
        <f>+#REF!</f>
        <v>#REF!</v>
      </c>
      <c r="AG206" s="307" t="e">
        <f>+#REF!</f>
        <v>#REF!</v>
      </c>
      <c r="AH206" s="307" t="e">
        <f>+#REF!</f>
        <v>#REF!</v>
      </c>
      <c r="AI206" s="307" t="e">
        <f>+#REF!</f>
        <v>#REF!</v>
      </c>
      <c r="AJ206" s="307" t="e">
        <f>+#REF!</f>
        <v>#REF!</v>
      </c>
      <c r="AK206" s="307" t="e">
        <f>+#REF!</f>
        <v>#REF!</v>
      </c>
      <c r="AL206" s="307" t="e">
        <f>+#REF!</f>
        <v>#REF!</v>
      </c>
      <c r="AM206" s="307" t="e">
        <f>+#REF!</f>
        <v>#REF!</v>
      </c>
      <c r="AN206" s="307"/>
      <c r="AO206" s="265"/>
      <c r="AP206" s="259" t="e">
        <f t="shared" si="27"/>
        <v>#REF!</v>
      </c>
      <c r="AQ206" s="248" t="e">
        <f>+AP206-#REF!</f>
        <v>#REF!</v>
      </c>
    </row>
    <row r="207" spans="1:43" ht="30.75" customHeight="1">
      <c r="A207" s="269">
        <f t="shared" si="26"/>
        <v>86</v>
      </c>
      <c r="B207" s="274" t="s">
        <v>494</v>
      </c>
      <c r="C207" s="307" t="e">
        <f t="shared" si="28"/>
        <v>#REF!</v>
      </c>
      <c r="D207" s="307" t="e">
        <f>+#REF!+#REF!</f>
        <v>#REF!</v>
      </c>
      <c r="E207" s="307" t="e">
        <f>+#REF!+#REF!</f>
        <v>#REF!</v>
      </c>
      <c r="F207" s="307" t="e">
        <f t="shared" si="24"/>
        <v>#REF!</v>
      </c>
      <c r="G207" s="307" t="e">
        <f>+#REF!+#REF!</f>
        <v>#REF!</v>
      </c>
      <c r="H207" s="307" t="e">
        <f>+#REF!</f>
        <v>#REF!</v>
      </c>
      <c r="I207" s="307" t="e">
        <f>+#REF!</f>
        <v>#REF!</v>
      </c>
      <c r="J207" s="307" t="e">
        <f>+#REF!+#REF!</f>
        <v>#REF!</v>
      </c>
      <c r="K207" s="307" t="e">
        <f>+#REF!+#REF!</f>
        <v>#REF!</v>
      </c>
      <c r="L207" s="307" t="e">
        <f>+#REF!</f>
        <v>#REF!</v>
      </c>
      <c r="M207" s="307" t="e">
        <f>+#REF!+#REF!</f>
        <v>#REF!</v>
      </c>
      <c r="N207" s="307" t="e">
        <f>+#REF!</f>
        <v>#REF!</v>
      </c>
      <c r="O207" s="307" t="e">
        <f>+#REF!</f>
        <v>#REF!</v>
      </c>
      <c r="P207" s="307" t="e">
        <f>+#REF!</f>
        <v>#REF!</v>
      </c>
      <c r="Q207" s="307" t="e">
        <f>+#REF!</f>
        <v>#REF!</v>
      </c>
      <c r="R207" s="307" t="e">
        <f>+#REF!</f>
        <v>#REF!</v>
      </c>
      <c r="S207" s="307" t="e">
        <f>+#REF!</f>
        <v>#REF!</v>
      </c>
      <c r="T207" s="307" t="e">
        <f>+#REF!</f>
        <v>#REF!</v>
      </c>
      <c r="U207" s="307" t="e">
        <f>+#REF!</f>
        <v>#REF!</v>
      </c>
      <c r="V207" s="307" t="e">
        <f>+#REF!</f>
        <v>#REF!</v>
      </c>
      <c r="W207" s="307" t="e">
        <f t="shared" si="29"/>
        <v>#REF!</v>
      </c>
      <c r="X207" s="307" t="e">
        <f>+#REF!</f>
        <v>#REF!</v>
      </c>
      <c r="Y207" s="307" t="e">
        <f>+#REF!</f>
        <v>#REF!</v>
      </c>
      <c r="Z207" s="307" t="e">
        <f>+#REF!</f>
        <v>#REF!</v>
      </c>
      <c r="AA207" s="307" t="e">
        <f>+#REF!</f>
        <v>#REF!</v>
      </c>
      <c r="AB207" s="307" t="e">
        <f t="shared" si="25"/>
        <v>#REF!</v>
      </c>
      <c r="AC207" s="307" t="e">
        <f>+#REF!+#REF!</f>
        <v>#REF!</v>
      </c>
      <c r="AD207" s="307" t="e">
        <f>+#REF!+#REF!</f>
        <v>#REF!</v>
      </c>
      <c r="AE207" s="307" t="e">
        <f>+#REF!+#REF!</f>
        <v>#REF!</v>
      </c>
      <c r="AF207" s="307" t="e">
        <f>+#REF!</f>
        <v>#REF!</v>
      </c>
      <c r="AG207" s="307" t="e">
        <f>+#REF!</f>
        <v>#REF!</v>
      </c>
      <c r="AH207" s="307" t="e">
        <f>+#REF!</f>
        <v>#REF!</v>
      </c>
      <c r="AI207" s="307" t="e">
        <f>+#REF!</f>
        <v>#REF!</v>
      </c>
      <c r="AJ207" s="307" t="e">
        <f>+#REF!</f>
        <v>#REF!</v>
      </c>
      <c r="AK207" s="307" t="e">
        <f>+#REF!</f>
        <v>#REF!</v>
      </c>
      <c r="AL207" s="307" t="e">
        <f>+#REF!</f>
        <v>#REF!</v>
      </c>
      <c r="AM207" s="307" t="e">
        <f>+#REF!</f>
        <v>#REF!</v>
      </c>
      <c r="AN207" s="307"/>
      <c r="AO207" s="265"/>
      <c r="AP207" s="259" t="e">
        <f t="shared" si="27"/>
        <v>#REF!</v>
      </c>
      <c r="AQ207" s="248" t="e">
        <f>+AP207-#REF!</f>
        <v>#REF!</v>
      </c>
    </row>
    <row r="208" spans="1:43" ht="30.75" customHeight="1">
      <c r="A208" s="269">
        <f t="shared" si="26"/>
        <v>87</v>
      </c>
      <c r="B208" s="274" t="s">
        <v>927</v>
      </c>
      <c r="C208" s="307" t="e">
        <f t="shared" si="28"/>
        <v>#REF!</v>
      </c>
      <c r="D208" s="307" t="e">
        <f>+#REF!+#REF!</f>
        <v>#REF!</v>
      </c>
      <c r="E208" s="307" t="e">
        <f>+#REF!+#REF!</f>
        <v>#REF!</v>
      </c>
      <c r="F208" s="307" t="e">
        <f t="shared" si="24"/>
        <v>#REF!</v>
      </c>
      <c r="G208" s="307" t="e">
        <f>+#REF!+#REF!</f>
        <v>#REF!</v>
      </c>
      <c r="H208" s="307" t="e">
        <f>+#REF!</f>
        <v>#REF!</v>
      </c>
      <c r="I208" s="307" t="e">
        <f>+#REF!</f>
        <v>#REF!</v>
      </c>
      <c r="J208" s="307" t="e">
        <f>+#REF!+#REF!</f>
        <v>#REF!</v>
      </c>
      <c r="K208" s="307" t="e">
        <f>+#REF!+#REF!</f>
        <v>#REF!</v>
      </c>
      <c r="L208" s="307" t="e">
        <f>+#REF!</f>
        <v>#REF!</v>
      </c>
      <c r="M208" s="307" t="e">
        <f>+#REF!+#REF!</f>
        <v>#REF!</v>
      </c>
      <c r="N208" s="307" t="e">
        <f>+#REF!</f>
        <v>#REF!</v>
      </c>
      <c r="O208" s="307" t="e">
        <f>+#REF!</f>
        <v>#REF!</v>
      </c>
      <c r="P208" s="307" t="e">
        <f>+#REF!</f>
        <v>#REF!</v>
      </c>
      <c r="Q208" s="307" t="e">
        <f>+#REF!</f>
        <v>#REF!</v>
      </c>
      <c r="R208" s="307" t="e">
        <f>+#REF!</f>
        <v>#REF!</v>
      </c>
      <c r="S208" s="307" t="e">
        <f>+#REF!</f>
        <v>#REF!</v>
      </c>
      <c r="T208" s="307" t="e">
        <f>+#REF!</f>
        <v>#REF!</v>
      </c>
      <c r="U208" s="307" t="e">
        <f>+#REF!</f>
        <v>#REF!</v>
      </c>
      <c r="V208" s="307" t="e">
        <f>+#REF!</f>
        <v>#REF!</v>
      </c>
      <c r="W208" s="307" t="e">
        <f t="shared" si="29"/>
        <v>#REF!</v>
      </c>
      <c r="X208" s="307" t="e">
        <f>+#REF!</f>
        <v>#REF!</v>
      </c>
      <c r="Y208" s="307" t="e">
        <f>+#REF!</f>
        <v>#REF!</v>
      </c>
      <c r="Z208" s="307" t="e">
        <f>+#REF!</f>
        <v>#REF!</v>
      </c>
      <c r="AA208" s="307" t="e">
        <f>+#REF!</f>
        <v>#REF!</v>
      </c>
      <c r="AB208" s="307" t="e">
        <f t="shared" si="25"/>
        <v>#REF!</v>
      </c>
      <c r="AC208" s="307" t="e">
        <f>+#REF!+#REF!</f>
        <v>#REF!</v>
      </c>
      <c r="AD208" s="307" t="e">
        <f>+#REF!+#REF!</f>
        <v>#REF!</v>
      </c>
      <c r="AE208" s="307" t="e">
        <f>+#REF!+#REF!</f>
        <v>#REF!</v>
      </c>
      <c r="AF208" s="307" t="e">
        <f>+#REF!</f>
        <v>#REF!</v>
      </c>
      <c r="AG208" s="307" t="e">
        <f>+#REF!</f>
        <v>#REF!</v>
      </c>
      <c r="AH208" s="307" t="e">
        <f>+#REF!</f>
        <v>#REF!</v>
      </c>
      <c r="AI208" s="307" t="e">
        <f>+#REF!</f>
        <v>#REF!</v>
      </c>
      <c r="AJ208" s="307" t="e">
        <f>+#REF!</f>
        <v>#REF!</v>
      </c>
      <c r="AK208" s="307" t="e">
        <f>+#REF!</f>
        <v>#REF!</v>
      </c>
      <c r="AL208" s="307" t="e">
        <f>+#REF!</f>
        <v>#REF!</v>
      </c>
      <c r="AM208" s="307" t="e">
        <f>+#REF!</f>
        <v>#REF!</v>
      </c>
      <c r="AN208" s="307"/>
      <c r="AO208" s="265"/>
      <c r="AP208" s="259" t="e">
        <f t="shared" si="27"/>
        <v>#REF!</v>
      </c>
      <c r="AQ208" s="248" t="e">
        <f>+AP208-#REF!</f>
        <v>#REF!</v>
      </c>
    </row>
    <row r="209" spans="1:43" ht="30.75" customHeight="1">
      <c r="A209" s="269">
        <f t="shared" si="26"/>
        <v>88</v>
      </c>
      <c r="B209" s="274" t="s">
        <v>928</v>
      </c>
      <c r="C209" s="307" t="e">
        <f t="shared" si="28"/>
        <v>#REF!</v>
      </c>
      <c r="D209" s="307" t="e">
        <f>+#REF!+#REF!</f>
        <v>#REF!</v>
      </c>
      <c r="E209" s="307" t="e">
        <f>+#REF!+#REF!</f>
        <v>#REF!</v>
      </c>
      <c r="F209" s="307" t="e">
        <f t="shared" si="24"/>
        <v>#REF!</v>
      </c>
      <c r="G209" s="307" t="e">
        <f>+#REF!+#REF!</f>
        <v>#REF!</v>
      </c>
      <c r="H209" s="307" t="e">
        <f>+#REF!</f>
        <v>#REF!</v>
      </c>
      <c r="I209" s="307" t="e">
        <f>+#REF!</f>
        <v>#REF!</v>
      </c>
      <c r="J209" s="307" t="e">
        <f>+#REF!+#REF!</f>
        <v>#REF!</v>
      </c>
      <c r="K209" s="307" t="e">
        <f>+#REF!+#REF!</f>
        <v>#REF!</v>
      </c>
      <c r="L209" s="307" t="e">
        <f>+#REF!</f>
        <v>#REF!</v>
      </c>
      <c r="M209" s="307" t="e">
        <f>+#REF!+#REF!</f>
        <v>#REF!</v>
      </c>
      <c r="N209" s="307" t="e">
        <f>+#REF!</f>
        <v>#REF!</v>
      </c>
      <c r="O209" s="307" t="e">
        <f>+#REF!</f>
        <v>#REF!</v>
      </c>
      <c r="P209" s="307" t="e">
        <f>+#REF!</f>
        <v>#REF!</v>
      </c>
      <c r="Q209" s="307" t="e">
        <f>+#REF!</f>
        <v>#REF!</v>
      </c>
      <c r="R209" s="307" t="e">
        <f>+#REF!</f>
        <v>#REF!</v>
      </c>
      <c r="S209" s="307" t="e">
        <f>+#REF!</f>
        <v>#REF!</v>
      </c>
      <c r="T209" s="307" t="e">
        <f>+#REF!</f>
        <v>#REF!</v>
      </c>
      <c r="U209" s="307" t="e">
        <f>+#REF!</f>
        <v>#REF!</v>
      </c>
      <c r="V209" s="307" t="e">
        <f>+#REF!</f>
        <v>#REF!</v>
      </c>
      <c r="W209" s="307" t="e">
        <f t="shared" si="29"/>
        <v>#REF!</v>
      </c>
      <c r="X209" s="307" t="e">
        <f>+#REF!</f>
        <v>#REF!</v>
      </c>
      <c r="Y209" s="307" t="e">
        <f>+#REF!</f>
        <v>#REF!</v>
      </c>
      <c r="Z209" s="307" t="e">
        <f>+#REF!</f>
        <v>#REF!</v>
      </c>
      <c r="AA209" s="307" t="e">
        <f>+#REF!</f>
        <v>#REF!</v>
      </c>
      <c r="AB209" s="307" t="e">
        <f t="shared" si="25"/>
        <v>#REF!</v>
      </c>
      <c r="AC209" s="307" t="e">
        <f>+#REF!+#REF!</f>
        <v>#REF!</v>
      </c>
      <c r="AD209" s="307" t="e">
        <f>+#REF!+#REF!</f>
        <v>#REF!</v>
      </c>
      <c r="AE209" s="307" t="e">
        <f>+#REF!+#REF!</f>
        <v>#REF!</v>
      </c>
      <c r="AF209" s="307" t="e">
        <f>+#REF!</f>
        <v>#REF!</v>
      </c>
      <c r="AG209" s="307" t="e">
        <f>+#REF!</f>
        <v>#REF!</v>
      </c>
      <c r="AH209" s="307" t="e">
        <f>+#REF!</f>
        <v>#REF!</v>
      </c>
      <c r="AI209" s="307" t="e">
        <f>+#REF!</f>
        <v>#REF!</v>
      </c>
      <c r="AJ209" s="307" t="e">
        <f>+#REF!</f>
        <v>#REF!</v>
      </c>
      <c r="AK209" s="307" t="e">
        <f>+#REF!</f>
        <v>#REF!</v>
      </c>
      <c r="AL209" s="307" t="e">
        <f>+#REF!</f>
        <v>#REF!</v>
      </c>
      <c r="AM209" s="307" t="e">
        <f>+#REF!</f>
        <v>#REF!</v>
      </c>
      <c r="AN209" s="307"/>
      <c r="AO209" s="265"/>
      <c r="AP209" s="259" t="e">
        <f t="shared" si="27"/>
        <v>#REF!</v>
      </c>
      <c r="AQ209" s="248" t="e">
        <f>+AP209-#REF!</f>
        <v>#REF!</v>
      </c>
    </row>
    <row r="210" spans="1:43" ht="30.75" customHeight="1">
      <c r="A210" s="269">
        <f t="shared" si="26"/>
        <v>89</v>
      </c>
      <c r="B210" s="274" t="s">
        <v>929</v>
      </c>
      <c r="C210" s="307" t="e">
        <f t="shared" si="28"/>
        <v>#REF!</v>
      </c>
      <c r="D210" s="307" t="e">
        <f>+#REF!+#REF!</f>
        <v>#REF!</v>
      </c>
      <c r="E210" s="307" t="e">
        <f>+#REF!+#REF!</f>
        <v>#REF!</v>
      </c>
      <c r="F210" s="307" t="e">
        <f t="shared" si="24"/>
        <v>#REF!</v>
      </c>
      <c r="G210" s="307" t="e">
        <f>+#REF!+#REF!</f>
        <v>#REF!</v>
      </c>
      <c r="H210" s="307" t="e">
        <f>+#REF!</f>
        <v>#REF!</v>
      </c>
      <c r="I210" s="307" t="e">
        <f>+#REF!</f>
        <v>#REF!</v>
      </c>
      <c r="J210" s="307" t="e">
        <f>+#REF!+#REF!</f>
        <v>#REF!</v>
      </c>
      <c r="K210" s="307" t="e">
        <f>+#REF!+#REF!</f>
        <v>#REF!</v>
      </c>
      <c r="L210" s="307" t="e">
        <f>+#REF!</f>
        <v>#REF!</v>
      </c>
      <c r="M210" s="307" t="e">
        <f>+#REF!+#REF!</f>
        <v>#REF!</v>
      </c>
      <c r="N210" s="307" t="e">
        <f>+#REF!</f>
        <v>#REF!</v>
      </c>
      <c r="O210" s="307" t="e">
        <f>+#REF!</f>
        <v>#REF!</v>
      </c>
      <c r="P210" s="307" t="e">
        <f>+#REF!</f>
        <v>#REF!</v>
      </c>
      <c r="Q210" s="307" t="e">
        <f>+#REF!</f>
        <v>#REF!</v>
      </c>
      <c r="R210" s="307" t="e">
        <f>+#REF!</f>
        <v>#REF!</v>
      </c>
      <c r="S210" s="307" t="e">
        <f>+#REF!</f>
        <v>#REF!</v>
      </c>
      <c r="T210" s="307" t="e">
        <f>+#REF!</f>
        <v>#REF!</v>
      </c>
      <c r="U210" s="307" t="e">
        <f>+#REF!</f>
        <v>#REF!</v>
      </c>
      <c r="V210" s="307" t="e">
        <f>+#REF!</f>
        <v>#REF!</v>
      </c>
      <c r="W210" s="307" t="e">
        <f t="shared" si="29"/>
        <v>#REF!</v>
      </c>
      <c r="X210" s="307" t="e">
        <f>+#REF!</f>
        <v>#REF!</v>
      </c>
      <c r="Y210" s="307" t="e">
        <f>+#REF!</f>
        <v>#REF!</v>
      </c>
      <c r="Z210" s="307" t="e">
        <f>+#REF!</f>
        <v>#REF!</v>
      </c>
      <c r="AA210" s="307" t="e">
        <f>+#REF!</f>
        <v>#REF!</v>
      </c>
      <c r="AB210" s="307" t="e">
        <f t="shared" si="25"/>
        <v>#REF!</v>
      </c>
      <c r="AC210" s="307" t="e">
        <f>+#REF!+#REF!</f>
        <v>#REF!</v>
      </c>
      <c r="AD210" s="307" t="e">
        <f>+#REF!+#REF!</f>
        <v>#REF!</v>
      </c>
      <c r="AE210" s="307" t="e">
        <f>+#REF!+#REF!</f>
        <v>#REF!</v>
      </c>
      <c r="AF210" s="307" t="e">
        <f>+#REF!</f>
        <v>#REF!</v>
      </c>
      <c r="AG210" s="307" t="e">
        <f>+#REF!</f>
        <v>#REF!</v>
      </c>
      <c r="AH210" s="307" t="e">
        <f>+#REF!</f>
        <v>#REF!</v>
      </c>
      <c r="AI210" s="307" t="e">
        <f>+#REF!</f>
        <v>#REF!</v>
      </c>
      <c r="AJ210" s="307" t="e">
        <f>+#REF!</f>
        <v>#REF!</v>
      </c>
      <c r="AK210" s="307" t="e">
        <f>+#REF!</f>
        <v>#REF!</v>
      </c>
      <c r="AL210" s="307" t="e">
        <f>+#REF!</f>
        <v>#REF!</v>
      </c>
      <c r="AM210" s="307" t="e">
        <f>+#REF!</f>
        <v>#REF!</v>
      </c>
      <c r="AN210" s="307"/>
      <c r="AO210" s="265"/>
      <c r="AP210" s="259" t="e">
        <f t="shared" si="27"/>
        <v>#REF!</v>
      </c>
      <c r="AQ210" s="248" t="e">
        <f>+AP210-#REF!</f>
        <v>#REF!</v>
      </c>
    </row>
    <row r="211" spans="1:43" ht="30.75" customHeight="1">
      <c r="A211" s="269">
        <f t="shared" si="26"/>
        <v>90</v>
      </c>
      <c r="B211" s="274" t="s">
        <v>930</v>
      </c>
      <c r="C211" s="307" t="e">
        <f t="shared" si="28"/>
        <v>#REF!</v>
      </c>
      <c r="D211" s="307" t="e">
        <f>+#REF!+#REF!</f>
        <v>#REF!</v>
      </c>
      <c r="E211" s="307" t="e">
        <f>+#REF!+#REF!</f>
        <v>#REF!</v>
      </c>
      <c r="F211" s="307" t="e">
        <f t="shared" si="24"/>
        <v>#REF!</v>
      </c>
      <c r="G211" s="307" t="e">
        <f>+#REF!+#REF!</f>
        <v>#REF!</v>
      </c>
      <c r="H211" s="307" t="e">
        <f>+#REF!</f>
        <v>#REF!</v>
      </c>
      <c r="I211" s="307" t="e">
        <f>+#REF!</f>
        <v>#REF!</v>
      </c>
      <c r="J211" s="307" t="e">
        <f>+#REF!+#REF!</f>
        <v>#REF!</v>
      </c>
      <c r="K211" s="307" t="e">
        <f>+#REF!+#REF!</f>
        <v>#REF!</v>
      </c>
      <c r="L211" s="307" t="e">
        <f>+#REF!</f>
        <v>#REF!</v>
      </c>
      <c r="M211" s="307" t="e">
        <f>+#REF!+#REF!</f>
        <v>#REF!</v>
      </c>
      <c r="N211" s="307" t="e">
        <f>+#REF!</f>
        <v>#REF!</v>
      </c>
      <c r="O211" s="307" t="e">
        <f>+#REF!</f>
        <v>#REF!</v>
      </c>
      <c r="P211" s="307" t="e">
        <f>+#REF!</f>
        <v>#REF!</v>
      </c>
      <c r="Q211" s="307" t="e">
        <f>+#REF!</f>
        <v>#REF!</v>
      </c>
      <c r="R211" s="307" t="e">
        <f>+#REF!</f>
        <v>#REF!</v>
      </c>
      <c r="S211" s="307" t="e">
        <f>+#REF!</f>
        <v>#REF!</v>
      </c>
      <c r="T211" s="307" t="e">
        <f>+#REF!</f>
        <v>#REF!</v>
      </c>
      <c r="U211" s="307" t="e">
        <f>+#REF!</f>
        <v>#REF!</v>
      </c>
      <c r="V211" s="307" t="e">
        <f>+#REF!</f>
        <v>#REF!</v>
      </c>
      <c r="W211" s="307" t="e">
        <f t="shared" si="29"/>
        <v>#REF!</v>
      </c>
      <c r="X211" s="307" t="e">
        <f>+#REF!</f>
        <v>#REF!</v>
      </c>
      <c r="Y211" s="307" t="e">
        <f>+#REF!</f>
        <v>#REF!</v>
      </c>
      <c r="Z211" s="307" t="e">
        <f>+#REF!</f>
        <v>#REF!</v>
      </c>
      <c r="AA211" s="307" t="e">
        <f>+#REF!</f>
        <v>#REF!</v>
      </c>
      <c r="AB211" s="307" t="e">
        <f t="shared" si="25"/>
        <v>#REF!</v>
      </c>
      <c r="AC211" s="307" t="e">
        <f>+#REF!+#REF!</f>
        <v>#REF!</v>
      </c>
      <c r="AD211" s="307" t="e">
        <f>+#REF!+#REF!</f>
        <v>#REF!</v>
      </c>
      <c r="AE211" s="307" t="e">
        <f>+#REF!+#REF!</f>
        <v>#REF!</v>
      </c>
      <c r="AF211" s="307" t="e">
        <f>+#REF!</f>
        <v>#REF!</v>
      </c>
      <c r="AG211" s="307" t="e">
        <f>+#REF!</f>
        <v>#REF!</v>
      </c>
      <c r="AH211" s="307" t="e">
        <f>+#REF!</f>
        <v>#REF!</v>
      </c>
      <c r="AI211" s="307" t="e">
        <f>+#REF!</f>
        <v>#REF!</v>
      </c>
      <c r="AJ211" s="307" t="e">
        <f>+#REF!</f>
        <v>#REF!</v>
      </c>
      <c r="AK211" s="307" t="e">
        <f>+#REF!</f>
        <v>#REF!</v>
      </c>
      <c r="AL211" s="307" t="e">
        <f>+#REF!</f>
        <v>#REF!</v>
      </c>
      <c r="AM211" s="307" t="e">
        <f>+#REF!</f>
        <v>#REF!</v>
      </c>
      <c r="AN211" s="307"/>
      <c r="AO211" s="265"/>
      <c r="AP211" s="259" t="e">
        <f t="shared" si="27"/>
        <v>#REF!</v>
      </c>
      <c r="AQ211" s="248" t="e">
        <f>+AP211-#REF!</f>
        <v>#REF!</v>
      </c>
    </row>
    <row r="212" spans="1:43" ht="30.75" customHeight="1">
      <c r="A212" s="269">
        <f t="shared" si="26"/>
        <v>91</v>
      </c>
      <c r="B212" s="274" t="s">
        <v>931</v>
      </c>
      <c r="C212" s="307" t="e">
        <f t="shared" si="28"/>
        <v>#REF!</v>
      </c>
      <c r="D212" s="307" t="e">
        <f>+#REF!+#REF!</f>
        <v>#REF!</v>
      </c>
      <c r="E212" s="307" t="e">
        <f>+#REF!+#REF!</f>
        <v>#REF!</v>
      </c>
      <c r="F212" s="307" t="e">
        <f t="shared" si="24"/>
        <v>#REF!</v>
      </c>
      <c r="G212" s="307" t="e">
        <f>+#REF!+#REF!</f>
        <v>#REF!</v>
      </c>
      <c r="H212" s="307" t="e">
        <f>+#REF!</f>
        <v>#REF!</v>
      </c>
      <c r="I212" s="307" t="e">
        <f>+#REF!</f>
        <v>#REF!</v>
      </c>
      <c r="J212" s="307" t="e">
        <f>+#REF!+#REF!</f>
        <v>#REF!</v>
      </c>
      <c r="K212" s="307" t="e">
        <f>+#REF!+#REF!</f>
        <v>#REF!</v>
      </c>
      <c r="L212" s="307" t="e">
        <f>+#REF!</f>
        <v>#REF!</v>
      </c>
      <c r="M212" s="307" t="e">
        <f>+#REF!+#REF!</f>
        <v>#REF!</v>
      </c>
      <c r="N212" s="307" t="e">
        <f>+#REF!</f>
        <v>#REF!</v>
      </c>
      <c r="O212" s="307" t="e">
        <f>+#REF!</f>
        <v>#REF!</v>
      </c>
      <c r="P212" s="307" t="e">
        <f>+#REF!</f>
        <v>#REF!</v>
      </c>
      <c r="Q212" s="307" t="e">
        <f>+#REF!</f>
        <v>#REF!</v>
      </c>
      <c r="R212" s="307" t="e">
        <f>+#REF!</f>
        <v>#REF!</v>
      </c>
      <c r="S212" s="307" t="e">
        <f>+#REF!</f>
        <v>#REF!</v>
      </c>
      <c r="T212" s="307" t="e">
        <f>+#REF!</f>
        <v>#REF!</v>
      </c>
      <c r="U212" s="307" t="e">
        <f>+#REF!</f>
        <v>#REF!</v>
      </c>
      <c r="V212" s="307" t="e">
        <f>+#REF!</f>
        <v>#REF!</v>
      </c>
      <c r="W212" s="307" t="e">
        <f t="shared" si="29"/>
        <v>#REF!</v>
      </c>
      <c r="X212" s="307" t="e">
        <f>+#REF!</f>
        <v>#REF!</v>
      </c>
      <c r="Y212" s="307" t="e">
        <f>+#REF!</f>
        <v>#REF!</v>
      </c>
      <c r="Z212" s="307" t="e">
        <f>+#REF!</f>
        <v>#REF!</v>
      </c>
      <c r="AA212" s="307" t="e">
        <f>+#REF!</f>
        <v>#REF!</v>
      </c>
      <c r="AB212" s="307" t="e">
        <f t="shared" si="25"/>
        <v>#REF!</v>
      </c>
      <c r="AC212" s="307" t="e">
        <f>+#REF!+#REF!</f>
        <v>#REF!</v>
      </c>
      <c r="AD212" s="307" t="e">
        <f>+#REF!+#REF!</f>
        <v>#REF!</v>
      </c>
      <c r="AE212" s="307" t="e">
        <f>+#REF!+#REF!</f>
        <v>#REF!</v>
      </c>
      <c r="AF212" s="307" t="e">
        <f>+#REF!</f>
        <v>#REF!</v>
      </c>
      <c r="AG212" s="307" t="e">
        <f>+#REF!</f>
        <v>#REF!</v>
      </c>
      <c r="AH212" s="307" t="e">
        <f>+#REF!</f>
        <v>#REF!</v>
      </c>
      <c r="AI212" s="307" t="e">
        <f>+#REF!</f>
        <v>#REF!</v>
      </c>
      <c r="AJ212" s="307" t="e">
        <f>+#REF!</f>
        <v>#REF!</v>
      </c>
      <c r="AK212" s="307" t="e">
        <f>+#REF!</f>
        <v>#REF!</v>
      </c>
      <c r="AL212" s="307" t="e">
        <f>+#REF!</f>
        <v>#REF!</v>
      </c>
      <c r="AM212" s="307" t="e">
        <f>+#REF!</f>
        <v>#REF!</v>
      </c>
      <c r="AN212" s="307"/>
      <c r="AO212" s="265"/>
      <c r="AP212" s="259" t="e">
        <f t="shared" si="27"/>
        <v>#REF!</v>
      </c>
      <c r="AQ212" s="248" t="e">
        <f>+AP212-#REF!</f>
        <v>#REF!</v>
      </c>
    </row>
    <row r="213" spans="1:43" ht="30.75" customHeight="1">
      <c r="A213" s="269">
        <f t="shared" si="26"/>
        <v>92</v>
      </c>
      <c r="B213" s="274" t="s">
        <v>932</v>
      </c>
      <c r="C213" s="307" t="e">
        <f t="shared" si="28"/>
        <v>#REF!</v>
      </c>
      <c r="D213" s="307" t="e">
        <f>+#REF!+#REF!</f>
        <v>#REF!</v>
      </c>
      <c r="E213" s="307" t="e">
        <f>+#REF!+#REF!</f>
        <v>#REF!</v>
      </c>
      <c r="F213" s="307" t="e">
        <f t="shared" si="24"/>
        <v>#REF!</v>
      </c>
      <c r="G213" s="307" t="e">
        <f>+#REF!+#REF!</f>
        <v>#REF!</v>
      </c>
      <c r="H213" s="307" t="e">
        <f>+#REF!</f>
        <v>#REF!</v>
      </c>
      <c r="I213" s="307" t="e">
        <f>+#REF!</f>
        <v>#REF!</v>
      </c>
      <c r="J213" s="307" t="e">
        <f>+#REF!+#REF!</f>
        <v>#REF!</v>
      </c>
      <c r="K213" s="307" t="e">
        <f>+#REF!+#REF!</f>
        <v>#REF!</v>
      </c>
      <c r="L213" s="307" t="e">
        <f>+#REF!</f>
        <v>#REF!</v>
      </c>
      <c r="M213" s="307" t="e">
        <f>+#REF!+#REF!</f>
        <v>#REF!</v>
      </c>
      <c r="N213" s="307" t="e">
        <f>+#REF!</f>
        <v>#REF!</v>
      </c>
      <c r="O213" s="307" t="e">
        <f>+#REF!</f>
        <v>#REF!</v>
      </c>
      <c r="P213" s="307" t="e">
        <f>+#REF!</f>
        <v>#REF!</v>
      </c>
      <c r="Q213" s="307" t="e">
        <f>+#REF!</f>
        <v>#REF!</v>
      </c>
      <c r="R213" s="307" t="e">
        <f>+#REF!</f>
        <v>#REF!</v>
      </c>
      <c r="S213" s="307" t="e">
        <f>+#REF!</f>
        <v>#REF!</v>
      </c>
      <c r="T213" s="307" t="e">
        <f>+#REF!</f>
        <v>#REF!</v>
      </c>
      <c r="U213" s="307" t="e">
        <f>+#REF!</f>
        <v>#REF!</v>
      </c>
      <c r="V213" s="307" t="e">
        <f>+#REF!</f>
        <v>#REF!</v>
      </c>
      <c r="W213" s="307" t="e">
        <f t="shared" si="29"/>
        <v>#REF!</v>
      </c>
      <c r="X213" s="307" t="e">
        <f>+#REF!</f>
        <v>#REF!</v>
      </c>
      <c r="Y213" s="307" t="e">
        <f>+#REF!</f>
        <v>#REF!</v>
      </c>
      <c r="Z213" s="307" t="e">
        <f>+#REF!</f>
        <v>#REF!</v>
      </c>
      <c r="AA213" s="307" t="e">
        <f>+#REF!</f>
        <v>#REF!</v>
      </c>
      <c r="AB213" s="307" t="e">
        <f t="shared" si="25"/>
        <v>#REF!</v>
      </c>
      <c r="AC213" s="307" t="e">
        <f>+#REF!+#REF!</f>
        <v>#REF!</v>
      </c>
      <c r="AD213" s="307" t="e">
        <f>+#REF!+#REF!</f>
        <v>#REF!</v>
      </c>
      <c r="AE213" s="307" t="e">
        <f>+#REF!+#REF!</f>
        <v>#REF!</v>
      </c>
      <c r="AF213" s="307" t="e">
        <f>+#REF!</f>
        <v>#REF!</v>
      </c>
      <c r="AG213" s="307" t="e">
        <f>+#REF!</f>
        <v>#REF!</v>
      </c>
      <c r="AH213" s="307" t="e">
        <f>+#REF!</f>
        <v>#REF!</v>
      </c>
      <c r="AI213" s="307" t="e">
        <f>+#REF!</f>
        <v>#REF!</v>
      </c>
      <c r="AJ213" s="307" t="e">
        <f>+#REF!</f>
        <v>#REF!</v>
      </c>
      <c r="AK213" s="307" t="e">
        <f>+#REF!</f>
        <v>#REF!</v>
      </c>
      <c r="AL213" s="307" t="e">
        <f>+#REF!</f>
        <v>#REF!</v>
      </c>
      <c r="AM213" s="307" t="e">
        <f>+#REF!</f>
        <v>#REF!</v>
      </c>
      <c r="AN213" s="307"/>
      <c r="AO213" s="265"/>
      <c r="AP213" s="259" t="e">
        <f t="shared" si="27"/>
        <v>#REF!</v>
      </c>
      <c r="AQ213" s="248" t="e">
        <f>+AP213-#REF!</f>
        <v>#REF!</v>
      </c>
    </row>
    <row r="214" spans="1:43" ht="30.75" customHeight="1">
      <c r="A214" s="269">
        <f t="shared" si="26"/>
        <v>93</v>
      </c>
      <c r="B214" s="274" t="s">
        <v>933</v>
      </c>
      <c r="C214" s="307" t="e">
        <f t="shared" si="28"/>
        <v>#REF!</v>
      </c>
      <c r="D214" s="307" t="e">
        <f>+#REF!+#REF!</f>
        <v>#REF!</v>
      </c>
      <c r="E214" s="307" t="e">
        <f>+#REF!+#REF!</f>
        <v>#REF!</v>
      </c>
      <c r="F214" s="307" t="e">
        <f t="shared" si="24"/>
        <v>#REF!</v>
      </c>
      <c r="G214" s="307" t="e">
        <f>+#REF!+#REF!</f>
        <v>#REF!</v>
      </c>
      <c r="H214" s="307" t="e">
        <f>+#REF!</f>
        <v>#REF!</v>
      </c>
      <c r="I214" s="307" t="e">
        <f>+#REF!</f>
        <v>#REF!</v>
      </c>
      <c r="J214" s="307" t="e">
        <f>+#REF!+#REF!</f>
        <v>#REF!</v>
      </c>
      <c r="K214" s="307" t="e">
        <f>+#REF!+#REF!</f>
        <v>#REF!</v>
      </c>
      <c r="L214" s="307" t="e">
        <f>+#REF!</f>
        <v>#REF!</v>
      </c>
      <c r="M214" s="307" t="e">
        <f>+#REF!+#REF!</f>
        <v>#REF!</v>
      </c>
      <c r="N214" s="307" t="e">
        <f>+#REF!</f>
        <v>#REF!</v>
      </c>
      <c r="O214" s="307" t="e">
        <f>+#REF!</f>
        <v>#REF!</v>
      </c>
      <c r="P214" s="307" t="e">
        <f>+#REF!</f>
        <v>#REF!</v>
      </c>
      <c r="Q214" s="307" t="e">
        <f>+#REF!</f>
        <v>#REF!</v>
      </c>
      <c r="R214" s="307" t="e">
        <f>+#REF!</f>
        <v>#REF!</v>
      </c>
      <c r="S214" s="307" t="e">
        <f>+#REF!</f>
        <v>#REF!</v>
      </c>
      <c r="T214" s="307" t="e">
        <f>+#REF!</f>
        <v>#REF!</v>
      </c>
      <c r="U214" s="307" t="e">
        <f>+#REF!</f>
        <v>#REF!</v>
      </c>
      <c r="V214" s="307" t="e">
        <f>+#REF!</f>
        <v>#REF!</v>
      </c>
      <c r="W214" s="307" t="e">
        <f t="shared" si="29"/>
        <v>#REF!</v>
      </c>
      <c r="X214" s="307" t="e">
        <f>+#REF!</f>
        <v>#REF!</v>
      </c>
      <c r="Y214" s="307" t="e">
        <f>+#REF!</f>
        <v>#REF!</v>
      </c>
      <c r="Z214" s="307" t="e">
        <f>+#REF!</f>
        <v>#REF!</v>
      </c>
      <c r="AA214" s="307" t="e">
        <f>+#REF!</f>
        <v>#REF!</v>
      </c>
      <c r="AB214" s="307" t="e">
        <f t="shared" si="25"/>
        <v>#REF!</v>
      </c>
      <c r="AC214" s="307" t="e">
        <f>+#REF!+#REF!</f>
        <v>#REF!</v>
      </c>
      <c r="AD214" s="307" t="e">
        <f>+#REF!+#REF!</f>
        <v>#REF!</v>
      </c>
      <c r="AE214" s="307" t="e">
        <f>+#REF!+#REF!</f>
        <v>#REF!</v>
      </c>
      <c r="AF214" s="307" t="e">
        <f>+#REF!</f>
        <v>#REF!</v>
      </c>
      <c r="AG214" s="307" t="e">
        <f>+#REF!</f>
        <v>#REF!</v>
      </c>
      <c r="AH214" s="307" t="e">
        <f>+#REF!</f>
        <v>#REF!</v>
      </c>
      <c r="AI214" s="307" t="e">
        <f>+#REF!</f>
        <v>#REF!</v>
      </c>
      <c r="AJ214" s="307" t="e">
        <f>+#REF!</f>
        <v>#REF!</v>
      </c>
      <c r="AK214" s="307" t="e">
        <f>+#REF!</f>
        <v>#REF!</v>
      </c>
      <c r="AL214" s="307" t="e">
        <f>+#REF!</f>
        <v>#REF!</v>
      </c>
      <c r="AM214" s="307" t="e">
        <f>+#REF!</f>
        <v>#REF!</v>
      </c>
      <c r="AN214" s="307"/>
      <c r="AO214" s="265"/>
      <c r="AP214" s="259" t="e">
        <f t="shared" si="27"/>
        <v>#REF!</v>
      </c>
      <c r="AQ214" s="248" t="e">
        <f>+AP214-#REF!</f>
        <v>#REF!</v>
      </c>
    </row>
    <row r="215" spans="1:43" ht="30.75" customHeight="1">
      <c r="A215" s="269">
        <f t="shared" si="26"/>
        <v>94</v>
      </c>
      <c r="B215" s="274" t="s">
        <v>934</v>
      </c>
      <c r="C215" s="307" t="e">
        <f t="shared" si="28"/>
        <v>#REF!</v>
      </c>
      <c r="D215" s="307" t="e">
        <f>+#REF!+#REF!</f>
        <v>#REF!</v>
      </c>
      <c r="E215" s="307" t="e">
        <f>+#REF!+#REF!</f>
        <v>#REF!</v>
      </c>
      <c r="F215" s="307" t="e">
        <f t="shared" si="24"/>
        <v>#REF!</v>
      </c>
      <c r="G215" s="307" t="e">
        <f>+#REF!+#REF!</f>
        <v>#REF!</v>
      </c>
      <c r="H215" s="307" t="e">
        <f>+#REF!</f>
        <v>#REF!</v>
      </c>
      <c r="I215" s="307" t="e">
        <f>+#REF!</f>
        <v>#REF!</v>
      </c>
      <c r="J215" s="307" t="e">
        <f>+#REF!+#REF!</f>
        <v>#REF!</v>
      </c>
      <c r="K215" s="307" t="e">
        <f>+#REF!+#REF!</f>
        <v>#REF!</v>
      </c>
      <c r="L215" s="307" t="e">
        <f>+#REF!</f>
        <v>#REF!</v>
      </c>
      <c r="M215" s="307" t="e">
        <f>+#REF!+#REF!</f>
        <v>#REF!</v>
      </c>
      <c r="N215" s="307" t="e">
        <f>+#REF!</f>
        <v>#REF!</v>
      </c>
      <c r="O215" s="307" t="e">
        <f>+#REF!</f>
        <v>#REF!</v>
      </c>
      <c r="P215" s="307" t="e">
        <f>+#REF!</f>
        <v>#REF!</v>
      </c>
      <c r="Q215" s="307" t="e">
        <f>+#REF!</f>
        <v>#REF!</v>
      </c>
      <c r="R215" s="307" t="e">
        <f>+#REF!</f>
        <v>#REF!</v>
      </c>
      <c r="S215" s="307" t="e">
        <f>+#REF!</f>
        <v>#REF!</v>
      </c>
      <c r="T215" s="307" t="e">
        <f>+#REF!</f>
        <v>#REF!</v>
      </c>
      <c r="U215" s="307" t="e">
        <f>+#REF!</f>
        <v>#REF!</v>
      </c>
      <c r="V215" s="307" t="e">
        <f>+#REF!</f>
        <v>#REF!</v>
      </c>
      <c r="W215" s="307" t="e">
        <f t="shared" si="29"/>
        <v>#REF!</v>
      </c>
      <c r="X215" s="307" t="e">
        <f>+#REF!</f>
        <v>#REF!</v>
      </c>
      <c r="Y215" s="307" t="e">
        <f>+#REF!</f>
        <v>#REF!</v>
      </c>
      <c r="Z215" s="307" t="e">
        <f>+#REF!</f>
        <v>#REF!</v>
      </c>
      <c r="AA215" s="307" t="e">
        <f>+#REF!</f>
        <v>#REF!</v>
      </c>
      <c r="AB215" s="307" t="e">
        <f t="shared" si="25"/>
        <v>#REF!</v>
      </c>
      <c r="AC215" s="307" t="e">
        <f>+#REF!+#REF!</f>
        <v>#REF!</v>
      </c>
      <c r="AD215" s="307" t="e">
        <f>+#REF!+#REF!</f>
        <v>#REF!</v>
      </c>
      <c r="AE215" s="307" t="e">
        <f>+#REF!+#REF!</f>
        <v>#REF!</v>
      </c>
      <c r="AF215" s="307" t="e">
        <f>+#REF!</f>
        <v>#REF!</v>
      </c>
      <c r="AG215" s="307" t="e">
        <f>+#REF!</f>
        <v>#REF!</v>
      </c>
      <c r="AH215" s="307" t="e">
        <f>+#REF!</f>
        <v>#REF!</v>
      </c>
      <c r="AI215" s="307" t="e">
        <f>+#REF!</f>
        <v>#REF!</v>
      </c>
      <c r="AJ215" s="307" t="e">
        <f>+#REF!</f>
        <v>#REF!</v>
      </c>
      <c r="AK215" s="307" t="e">
        <f>+#REF!</f>
        <v>#REF!</v>
      </c>
      <c r="AL215" s="307" t="e">
        <f>+#REF!</f>
        <v>#REF!</v>
      </c>
      <c r="AM215" s="307" t="e">
        <f>+#REF!</f>
        <v>#REF!</v>
      </c>
      <c r="AN215" s="307"/>
      <c r="AO215" s="265"/>
      <c r="AP215" s="259" t="e">
        <f t="shared" si="27"/>
        <v>#REF!</v>
      </c>
      <c r="AQ215" s="248" t="e">
        <f>+AP215-#REF!</f>
        <v>#REF!</v>
      </c>
    </row>
    <row r="216" spans="1:43" ht="30.75" customHeight="1">
      <c r="A216" s="269">
        <f t="shared" si="26"/>
        <v>95</v>
      </c>
      <c r="B216" s="274" t="s">
        <v>935</v>
      </c>
      <c r="C216" s="307" t="e">
        <f t="shared" si="28"/>
        <v>#REF!</v>
      </c>
      <c r="D216" s="307" t="e">
        <f>+#REF!+#REF!</f>
        <v>#REF!</v>
      </c>
      <c r="E216" s="307" t="e">
        <f>+#REF!+#REF!</f>
        <v>#REF!</v>
      </c>
      <c r="F216" s="307" t="e">
        <f t="shared" si="24"/>
        <v>#REF!</v>
      </c>
      <c r="G216" s="307" t="e">
        <f>+#REF!+#REF!</f>
        <v>#REF!</v>
      </c>
      <c r="H216" s="307" t="e">
        <f>+#REF!</f>
        <v>#REF!</v>
      </c>
      <c r="I216" s="307" t="e">
        <f>+#REF!</f>
        <v>#REF!</v>
      </c>
      <c r="J216" s="307" t="e">
        <f>+#REF!+#REF!</f>
        <v>#REF!</v>
      </c>
      <c r="K216" s="307" t="e">
        <f>+#REF!+#REF!</f>
        <v>#REF!</v>
      </c>
      <c r="L216" s="307" t="e">
        <f>+#REF!</f>
        <v>#REF!</v>
      </c>
      <c r="M216" s="307" t="e">
        <f>+#REF!+#REF!</f>
        <v>#REF!</v>
      </c>
      <c r="N216" s="307" t="e">
        <f>+#REF!</f>
        <v>#REF!</v>
      </c>
      <c r="O216" s="307" t="e">
        <f>+#REF!</f>
        <v>#REF!</v>
      </c>
      <c r="P216" s="307" t="e">
        <f>+#REF!</f>
        <v>#REF!</v>
      </c>
      <c r="Q216" s="307" t="e">
        <f>+#REF!</f>
        <v>#REF!</v>
      </c>
      <c r="R216" s="307" t="e">
        <f>+#REF!</f>
        <v>#REF!</v>
      </c>
      <c r="S216" s="307" t="e">
        <f>+#REF!</f>
        <v>#REF!</v>
      </c>
      <c r="T216" s="307" t="e">
        <f>+#REF!</f>
        <v>#REF!</v>
      </c>
      <c r="U216" s="307" t="e">
        <f>+#REF!</f>
        <v>#REF!</v>
      </c>
      <c r="V216" s="307" t="e">
        <f>+#REF!</f>
        <v>#REF!</v>
      </c>
      <c r="W216" s="307" t="e">
        <f t="shared" si="29"/>
        <v>#REF!</v>
      </c>
      <c r="X216" s="307" t="e">
        <f>+#REF!</f>
        <v>#REF!</v>
      </c>
      <c r="Y216" s="307" t="e">
        <f>+#REF!</f>
        <v>#REF!</v>
      </c>
      <c r="Z216" s="307" t="e">
        <f>+#REF!</f>
        <v>#REF!</v>
      </c>
      <c r="AA216" s="307" t="e">
        <f>+#REF!</f>
        <v>#REF!</v>
      </c>
      <c r="AB216" s="307" t="e">
        <f t="shared" si="25"/>
        <v>#REF!</v>
      </c>
      <c r="AC216" s="307" t="e">
        <f>+#REF!+#REF!</f>
        <v>#REF!</v>
      </c>
      <c r="AD216" s="307" t="e">
        <f>+#REF!+#REF!</f>
        <v>#REF!</v>
      </c>
      <c r="AE216" s="307" t="e">
        <f>+#REF!+#REF!</f>
        <v>#REF!</v>
      </c>
      <c r="AF216" s="307" t="e">
        <f>+#REF!</f>
        <v>#REF!</v>
      </c>
      <c r="AG216" s="307" t="e">
        <f>+#REF!</f>
        <v>#REF!</v>
      </c>
      <c r="AH216" s="307" t="e">
        <f>+#REF!</f>
        <v>#REF!</v>
      </c>
      <c r="AI216" s="307" t="e">
        <f>+#REF!</f>
        <v>#REF!</v>
      </c>
      <c r="AJ216" s="307" t="e">
        <f>+#REF!</f>
        <v>#REF!</v>
      </c>
      <c r="AK216" s="307" t="e">
        <f>+#REF!</f>
        <v>#REF!</v>
      </c>
      <c r="AL216" s="307" t="e">
        <f>+#REF!</f>
        <v>#REF!</v>
      </c>
      <c r="AM216" s="307" t="e">
        <f>+#REF!</f>
        <v>#REF!</v>
      </c>
      <c r="AN216" s="307"/>
      <c r="AO216" s="265"/>
      <c r="AP216" s="259" t="e">
        <f t="shared" si="27"/>
        <v>#REF!</v>
      </c>
      <c r="AQ216" s="248" t="e">
        <f>+AP216-#REF!</f>
        <v>#REF!</v>
      </c>
    </row>
    <row r="217" spans="1:43" ht="30.75" customHeight="1">
      <c r="A217" s="269">
        <f t="shared" si="26"/>
        <v>96</v>
      </c>
      <c r="B217" s="274" t="s">
        <v>936</v>
      </c>
      <c r="C217" s="307" t="e">
        <f t="shared" si="28"/>
        <v>#REF!</v>
      </c>
      <c r="D217" s="307" t="e">
        <f>+#REF!+#REF!</f>
        <v>#REF!</v>
      </c>
      <c r="E217" s="307" t="e">
        <f>+#REF!+#REF!</f>
        <v>#REF!</v>
      </c>
      <c r="F217" s="307" t="e">
        <f t="shared" si="24"/>
        <v>#REF!</v>
      </c>
      <c r="G217" s="307" t="e">
        <f>+#REF!+#REF!</f>
        <v>#REF!</v>
      </c>
      <c r="H217" s="307" t="e">
        <f>+#REF!</f>
        <v>#REF!</v>
      </c>
      <c r="I217" s="307" t="e">
        <f>+#REF!</f>
        <v>#REF!</v>
      </c>
      <c r="J217" s="307" t="e">
        <f>+#REF!+#REF!</f>
        <v>#REF!</v>
      </c>
      <c r="K217" s="307" t="e">
        <f>+#REF!+#REF!</f>
        <v>#REF!</v>
      </c>
      <c r="L217" s="307" t="e">
        <f>+#REF!</f>
        <v>#REF!</v>
      </c>
      <c r="M217" s="307" t="e">
        <f>+#REF!+#REF!</f>
        <v>#REF!</v>
      </c>
      <c r="N217" s="307" t="e">
        <f>+#REF!</f>
        <v>#REF!</v>
      </c>
      <c r="O217" s="307" t="e">
        <f>+#REF!</f>
        <v>#REF!</v>
      </c>
      <c r="P217" s="307" t="e">
        <f>+#REF!</f>
        <v>#REF!</v>
      </c>
      <c r="Q217" s="307" t="e">
        <f>+#REF!</f>
        <v>#REF!</v>
      </c>
      <c r="R217" s="307" t="e">
        <f>+#REF!</f>
        <v>#REF!</v>
      </c>
      <c r="S217" s="307" t="e">
        <f>+#REF!</f>
        <v>#REF!</v>
      </c>
      <c r="T217" s="307" t="e">
        <f>+#REF!</f>
        <v>#REF!</v>
      </c>
      <c r="U217" s="307" t="e">
        <f>+#REF!</f>
        <v>#REF!</v>
      </c>
      <c r="V217" s="307" t="e">
        <f>+#REF!</f>
        <v>#REF!</v>
      </c>
      <c r="W217" s="307" t="e">
        <f t="shared" si="29"/>
        <v>#REF!</v>
      </c>
      <c r="X217" s="307" t="e">
        <f>+#REF!</f>
        <v>#REF!</v>
      </c>
      <c r="Y217" s="307" t="e">
        <f>+#REF!</f>
        <v>#REF!</v>
      </c>
      <c r="Z217" s="307" t="e">
        <f>+#REF!</f>
        <v>#REF!</v>
      </c>
      <c r="AA217" s="307" t="e">
        <f>+#REF!</f>
        <v>#REF!</v>
      </c>
      <c r="AB217" s="307" t="e">
        <f t="shared" si="25"/>
        <v>#REF!</v>
      </c>
      <c r="AC217" s="307" t="e">
        <f>+#REF!+#REF!</f>
        <v>#REF!</v>
      </c>
      <c r="AD217" s="307" t="e">
        <f>+#REF!+#REF!</f>
        <v>#REF!</v>
      </c>
      <c r="AE217" s="307" t="e">
        <f>+#REF!+#REF!</f>
        <v>#REF!</v>
      </c>
      <c r="AF217" s="307" t="e">
        <f>+#REF!</f>
        <v>#REF!</v>
      </c>
      <c r="AG217" s="307" t="e">
        <f>+#REF!</f>
        <v>#REF!</v>
      </c>
      <c r="AH217" s="307" t="e">
        <f>+#REF!</f>
        <v>#REF!</v>
      </c>
      <c r="AI217" s="307" t="e">
        <f>+#REF!</f>
        <v>#REF!</v>
      </c>
      <c r="AJ217" s="307" t="e">
        <f>+#REF!</f>
        <v>#REF!</v>
      </c>
      <c r="AK217" s="307" t="e">
        <f>+#REF!</f>
        <v>#REF!</v>
      </c>
      <c r="AL217" s="307" t="e">
        <f>+#REF!</f>
        <v>#REF!</v>
      </c>
      <c r="AM217" s="307" t="e">
        <f>+#REF!</f>
        <v>#REF!</v>
      </c>
      <c r="AN217" s="307"/>
      <c r="AO217" s="265"/>
      <c r="AP217" s="259" t="e">
        <f t="shared" si="27"/>
        <v>#REF!</v>
      </c>
      <c r="AQ217" s="248" t="e">
        <f>+AP217-#REF!</f>
        <v>#REF!</v>
      </c>
    </row>
    <row r="218" spans="1:43" ht="30.75" customHeight="1">
      <c r="A218" s="269">
        <f t="shared" si="26"/>
        <v>97</v>
      </c>
      <c r="B218" s="274" t="s">
        <v>937</v>
      </c>
      <c r="C218" s="307" t="e">
        <f t="shared" si="28"/>
        <v>#REF!</v>
      </c>
      <c r="D218" s="307" t="e">
        <f>+#REF!+#REF!</f>
        <v>#REF!</v>
      </c>
      <c r="E218" s="307" t="e">
        <f>+#REF!+#REF!</f>
        <v>#REF!</v>
      </c>
      <c r="F218" s="307" t="e">
        <f t="shared" si="24"/>
        <v>#REF!</v>
      </c>
      <c r="G218" s="307" t="e">
        <f>+#REF!+#REF!</f>
        <v>#REF!</v>
      </c>
      <c r="H218" s="307" t="e">
        <f>+#REF!</f>
        <v>#REF!</v>
      </c>
      <c r="I218" s="307" t="e">
        <f>+#REF!</f>
        <v>#REF!</v>
      </c>
      <c r="J218" s="307" t="e">
        <f>+#REF!+#REF!</f>
        <v>#REF!</v>
      </c>
      <c r="K218" s="307" t="e">
        <f>+#REF!+#REF!</f>
        <v>#REF!</v>
      </c>
      <c r="L218" s="307" t="e">
        <f>+#REF!</f>
        <v>#REF!</v>
      </c>
      <c r="M218" s="307" t="e">
        <f>+#REF!+#REF!</f>
        <v>#REF!</v>
      </c>
      <c r="N218" s="307" t="e">
        <f>+#REF!</f>
        <v>#REF!</v>
      </c>
      <c r="O218" s="307" t="e">
        <f>+#REF!</f>
        <v>#REF!</v>
      </c>
      <c r="P218" s="307" t="e">
        <f>+#REF!</f>
        <v>#REF!</v>
      </c>
      <c r="Q218" s="307" t="e">
        <f>+#REF!</f>
        <v>#REF!</v>
      </c>
      <c r="R218" s="307" t="e">
        <f>+#REF!</f>
        <v>#REF!</v>
      </c>
      <c r="S218" s="307" t="e">
        <f>+#REF!</f>
        <v>#REF!</v>
      </c>
      <c r="T218" s="307" t="e">
        <f>+#REF!</f>
        <v>#REF!</v>
      </c>
      <c r="U218" s="307" t="e">
        <f>+#REF!</f>
        <v>#REF!</v>
      </c>
      <c r="V218" s="307" t="e">
        <f>+#REF!</f>
        <v>#REF!</v>
      </c>
      <c r="W218" s="307" t="e">
        <f t="shared" si="29"/>
        <v>#REF!</v>
      </c>
      <c r="X218" s="307" t="e">
        <f>+#REF!</f>
        <v>#REF!</v>
      </c>
      <c r="Y218" s="307" t="e">
        <f>+#REF!</f>
        <v>#REF!</v>
      </c>
      <c r="Z218" s="307" t="e">
        <f>+#REF!</f>
        <v>#REF!</v>
      </c>
      <c r="AA218" s="307" t="e">
        <f>+#REF!</f>
        <v>#REF!</v>
      </c>
      <c r="AB218" s="307" t="e">
        <f t="shared" si="25"/>
        <v>#REF!</v>
      </c>
      <c r="AC218" s="307" t="e">
        <f>+#REF!+#REF!</f>
        <v>#REF!</v>
      </c>
      <c r="AD218" s="307" t="e">
        <f>+#REF!+#REF!</f>
        <v>#REF!</v>
      </c>
      <c r="AE218" s="307" t="e">
        <f>+#REF!+#REF!</f>
        <v>#REF!</v>
      </c>
      <c r="AF218" s="307" t="e">
        <f>+#REF!</f>
        <v>#REF!</v>
      </c>
      <c r="AG218" s="307" t="e">
        <f>+#REF!</f>
        <v>#REF!</v>
      </c>
      <c r="AH218" s="307" t="e">
        <f>+#REF!</f>
        <v>#REF!</v>
      </c>
      <c r="AI218" s="307" t="e">
        <f>+#REF!</f>
        <v>#REF!</v>
      </c>
      <c r="AJ218" s="307" t="e">
        <f>+#REF!</f>
        <v>#REF!</v>
      </c>
      <c r="AK218" s="307" t="e">
        <f>+#REF!</f>
        <v>#REF!</v>
      </c>
      <c r="AL218" s="307" t="e">
        <f>+#REF!</f>
        <v>#REF!</v>
      </c>
      <c r="AM218" s="307" t="e">
        <f>+#REF!</f>
        <v>#REF!</v>
      </c>
      <c r="AN218" s="307"/>
      <c r="AO218" s="265"/>
      <c r="AP218" s="259" t="e">
        <f t="shared" si="27"/>
        <v>#REF!</v>
      </c>
      <c r="AQ218" s="248" t="e">
        <f>+AP218-#REF!</f>
        <v>#REF!</v>
      </c>
    </row>
    <row r="219" spans="1:43" ht="30.75" customHeight="1">
      <c r="A219" s="269">
        <f t="shared" si="26"/>
        <v>98</v>
      </c>
      <c r="B219" s="275" t="s">
        <v>938</v>
      </c>
      <c r="C219" s="307" t="e">
        <f t="shared" si="28"/>
        <v>#REF!</v>
      </c>
      <c r="D219" s="307" t="e">
        <f>+#REF!+#REF!</f>
        <v>#REF!</v>
      </c>
      <c r="E219" s="307" t="e">
        <f>+#REF!+#REF!</f>
        <v>#REF!</v>
      </c>
      <c r="F219" s="307" t="e">
        <f t="shared" si="24"/>
        <v>#REF!</v>
      </c>
      <c r="G219" s="307" t="e">
        <f>+#REF!+#REF!</f>
        <v>#REF!</v>
      </c>
      <c r="H219" s="307" t="e">
        <f>+#REF!</f>
        <v>#REF!</v>
      </c>
      <c r="I219" s="307" t="e">
        <f>+#REF!</f>
        <v>#REF!</v>
      </c>
      <c r="J219" s="307" t="e">
        <f>+#REF!+#REF!</f>
        <v>#REF!</v>
      </c>
      <c r="K219" s="307" t="e">
        <f>+#REF!+#REF!</f>
        <v>#REF!</v>
      </c>
      <c r="L219" s="307" t="e">
        <f>+#REF!</f>
        <v>#REF!</v>
      </c>
      <c r="M219" s="307" t="e">
        <f>+#REF!+#REF!</f>
        <v>#REF!</v>
      </c>
      <c r="N219" s="307" t="e">
        <f>+#REF!</f>
        <v>#REF!</v>
      </c>
      <c r="O219" s="307" t="e">
        <f>+#REF!</f>
        <v>#REF!</v>
      </c>
      <c r="P219" s="307" t="e">
        <f>+#REF!</f>
        <v>#REF!</v>
      </c>
      <c r="Q219" s="307" t="e">
        <f>+#REF!</f>
        <v>#REF!</v>
      </c>
      <c r="R219" s="307" t="e">
        <f>+#REF!</f>
        <v>#REF!</v>
      </c>
      <c r="S219" s="307" t="e">
        <f>+#REF!</f>
        <v>#REF!</v>
      </c>
      <c r="T219" s="307" t="e">
        <f>+#REF!</f>
        <v>#REF!</v>
      </c>
      <c r="U219" s="307" t="e">
        <f>+#REF!</f>
        <v>#REF!</v>
      </c>
      <c r="V219" s="307" t="e">
        <f>+#REF!</f>
        <v>#REF!</v>
      </c>
      <c r="W219" s="307" t="e">
        <f t="shared" si="29"/>
        <v>#REF!</v>
      </c>
      <c r="X219" s="307" t="e">
        <f>+#REF!</f>
        <v>#REF!</v>
      </c>
      <c r="Y219" s="307" t="e">
        <f>+#REF!</f>
        <v>#REF!</v>
      </c>
      <c r="Z219" s="307" t="e">
        <f>+#REF!</f>
        <v>#REF!</v>
      </c>
      <c r="AA219" s="307" t="e">
        <f>+#REF!</f>
        <v>#REF!</v>
      </c>
      <c r="AB219" s="307" t="e">
        <f t="shared" si="25"/>
        <v>#REF!</v>
      </c>
      <c r="AC219" s="307" t="e">
        <f>+#REF!+#REF!</f>
        <v>#REF!</v>
      </c>
      <c r="AD219" s="307" t="e">
        <f>+#REF!+#REF!</f>
        <v>#REF!</v>
      </c>
      <c r="AE219" s="307" t="e">
        <f>+#REF!+#REF!</f>
        <v>#REF!</v>
      </c>
      <c r="AF219" s="307" t="e">
        <f>+#REF!</f>
        <v>#REF!</v>
      </c>
      <c r="AG219" s="307" t="e">
        <f>+#REF!</f>
        <v>#REF!</v>
      </c>
      <c r="AH219" s="307" t="e">
        <f>+#REF!</f>
        <v>#REF!</v>
      </c>
      <c r="AI219" s="307" t="e">
        <f>+#REF!</f>
        <v>#REF!</v>
      </c>
      <c r="AJ219" s="307" t="e">
        <f>+#REF!</f>
        <v>#REF!</v>
      </c>
      <c r="AK219" s="307" t="e">
        <f>+#REF!</f>
        <v>#REF!</v>
      </c>
      <c r="AL219" s="307" t="e">
        <f>+#REF!</f>
        <v>#REF!</v>
      </c>
      <c r="AM219" s="307" t="e">
        <f>+#REF!</f>
        <v>#REF!</v>
      </c>
      <c r="AN219" s="307"/>
      <c r="AO219" s="265"/>
      <c r="AP219" s="259" t="e">
        <f t="shared" si="27"/>
        <v>#REF!</v>
      </c>
      <c r="AQ219" s="248" t="e">
        <f>+AP219-#REF!</f>
        <v>#REF!</v>
      </c>
    </row>
    <row r="220" spans="1:43" ht="30.75" customHeight="1">
      <c r="A220" s="269">
        <f t="shared" si="26"/>
        <v>99</v>
      </c>
      <c r="B220" s="275" t="s">
        <v>939</v>
      </c>
      <c r="C220" s="307" t="e">
        <f t="shared" si="28"/>
        <v>#REF!</v>
      </c>
      <c r="D220" s="307" t="e">
        <f>+#REF!+#REF!</f>
        <v>#REF!</v>
      </c>
      <c r="E220" s="307" t="e">
        <f>+#REF!+#REF!</f>
        <v>#REF!</v>
      </c>
      <c r="F220" s="307" t="e">
        <f t="shared" si="24"/>
        <v>#REF!</v>
      </c>
      <c r="G220" s="307" t="e">
        <f>+#REF!+#REF!</f>
        <v>#REF!</v>
      </c>
      <c r="H220" s="307" t="e">
        <f>+#REF!</f>
        <v>#REF!</v>
      </c>
      <c r="I220" s="307" t="e">
        <f>+#REF!</f>
        <v>#REF!</v>
      </c>
      <c r="J220" s="307" t="e">
        <f>+#REF!+#REF!</f>
        <v>#REF!</v>
      </c>
      <c r="K220" s="307" t="e">
        <f>+#REF!+#REF!</f>
        <v>#REF!</v>
      </c>
      <c r="L220" s="307" t="e">
        <f>+#REF!</f>
        <v>#REF!</v>
      </c>
      <c r="M220" s="307" t="e">
        <f>+#REF!+#REF!</f>
        <v>#REF!</v>
      </c>
      <c r="N220" s="307" t="e">
        <f>+#REF!</f>
        <v>#REF!</v>
      </c>
      <c r="O220" s="307" t="e">
        <f>+#REF!</f>
        <v>#REF!</v>
      </c>
      <c r="P220" s="307" t="e">
        <f>+#REF!</f>
        <v>#REF!</v>
      </c>
      <c r="Q220" s="307" t="e">
        <f>+#REF!</f>
        <v>#REF!</v>
      </c>
      <c r="R220" s="307" t="e">
        <f>+#REF!</f>
        <v>#REF!</v>
      </c>
      <c r="S220" s="307" t="e">
        <f>+#REF!</f>
        <v>#REF!</v>
      </c>
      <c r="T220" s="307" t="e">
        <f>+#REF!</f>
        <v>#REF!</v>
      </c>
      <c r="U220" s="307" t="e">
        <f>+#REF!</f>
        <v>#REF!</v>
      </c>
      <c r="V220" s="307" t="e">
        <f>+#REF!</f>
        <v>#REF!</v>
      </c>
      <c r="W220" s="307" t="e">
        <f t="shared" si="29"/>
        <v>#REF!</v>
      </c>
      <c r="X220" s="307" t="e">
        <f>+#REF!</f>
        <v>#REF!</v>
      </c>
      <c r="Y220" s="307" t="e">
        <f>+#REF!</f>
        <v>#REF!</v>
      </c>
      <c r="Z220" s="307" t="e">
        <f>+#REF!</f>
        <v>#REF!</v>
      </c>
      <c r="AA220" s="307" t="e">
        <f>+#REF!</f>
        <v>#REF!</v>
      </c>
      <c r="AB220" s="307" t="e">
        <f t="shared" si="25"/>
        <v>#REF!</v>
      </c>
      <c r="AC220" s="307" t="e">
        <f>+#REF!+#REF!</f>
        <v>#REF!</v>
      </c>
      <c r="AD220" s="307" t="e">
        <f>+#REF!+#REF!</f>
        <v>#REF!</v>
      </c>
      <c r="AE220" s="307" t="e">
        <f>+#REF!+#REF!</f>
        <v>#REF!</v>
      </c>
      <c r="AF220" s="307" t="e">
        <f>+#REF!</f>
        <v>#REF!</v>
      </c>
      <c r="AG220" s="307" t="e">
        <f>+#REF!</f>
        <v>#REF!</v>
      </c>
      <c r="AH220" s="307" t="e">
        <f>+#REF!</f>
        <v>#REF!</v>
      </c>
      <c r="AI220" s="307" t="e">
        <f>+#REF!</f>
        <v>#REF!</v>
      </c>
      <c r="AJ220" s="307" t="e">
        <f>+#REF!</f>
        <v>#REF!</v>
      </c>
      <c r="AK220" s="307" t="e">
        <f>+#REF!</f>
        <v>#REF!</v>
      </c>
      <c r="AL220" s="307" t="e">
        <f>+#REF!</f>
        <v>#REF!</v>
      </c>
      <c r="AM220" s="307" t="e">
        <f>+#REF!</f>
        <v>#REF!</v>
      </c>
      <c r="AN220" s="307"/>
      <c r="AO220" s="265"/>
      <c r="AP220" s="259" t="e">
        <f t="shared" si="27"/>
        <v>#REF!</v>
      </c>
      <c r="AQ220" s="248" t="e">
        <f>+AP220-#REF!</f>
        <v>#REF!</v>
      </c>
    </row>
    <row r="221" spans="1:43" ht="30.75" customHeight="1">
      <c r="A221" s="269">
        <f t="shared" si="26"/>
        <v>100</v>
      </c>
      <c r="B221" s="275" t="s">
        <v>940</v>
      </c>
      <c r="C221" s="307" t="e">
        <f t="shared" si="28"/>
        <v>#REF!</v>
      </c>
      <c r="D221" s="307" t="e">
        <f>+#REF!+#REF!</f>
        <v>#REF!</v>
      </c>
      <c r="E221" s="307" t="e">
        <f>+#REF!+#REF!</f>
        <v>#REF!</v>
      </c>
      <c r="F221" s="307" t="e">
        <f t="shared" si="24"/>
        <v>#REF!</v>
      </c>
      <c r="G221" s="307" t="e">
        <f>+#REF!+#REF!</f>
        <v>#REF!</v>
      </c>
      <c r="H221" s="307" t="e">
        <f>+#REF!</f>
        <v>#REF!</v>
      </c>
      <c r="I221" s="307" t="e">
        <f>+#REF!</f>
        <v>#REF!</v>
      </c>
      <c r="J221" s="307" t="e">
        <f>+#REF!+#REF!</f>
        <v>#REF!</v>
      </c>
      <c r="K221" s="307" t="e">
        <f>+#REF!+#REF!</f>
        <v>#REF!</v>
      </c>
      <c r="L221" s="307" t="e">
        <f>+#REF!</f>
        <v>#REF!</v>
      </c>
      <c r="M221" s="307" t="e">
        <f>+#REF!+#REF!</f>
        <v>#REF!</v>
      </c>
      <c r="N221" s="307" t="e">
        <f>+#REF!</f>
        <v>#REF!</v>
      </c>
      <c r="O221" s="307" t="e">
        <f>+#REF!</f>
        <v>#REF!</v>
      </c>
      <c r="P221" s="307" t="e">
        <f>+#REF!</f>
        <v>#REF!</v>
      </c>
      <c r="Q221" s="307" t="e">
        <f>+#REF!</f>
        <v>#REF!</v>
      </c>
      <c r="R221" s="307" t="e">
        <f>+#REF!</f>
        <v>#REF!</v>
      </c>
      <c r="S221" s="307" t="e">
        <f>+#REF!</f>
        <v>#REF!</v>
      </c>
      <c r="T221" s="307" t="e">
        <f>+#REF!</f>
        <v>#REF!</v>
      </c>
      <c r="U221" s="307" t="e">
        <f>+#REF!</f>
        <v>#REF!</v>
      </c>
      <c r="V221" s="307" t="e">
        <f>+#REF!</f>
        <v>#REF!</v>
      </c>
      <c r="W221" s="307" t="e">
        <f t="shared" si="29"/>
        <v>#REF!</v>
      </c>
      <c r="X221" s="307" t="e">
        <f>+#REF!</f>
        <v>#REF!</v>
      </c>
      <c r="Y221" s="307" t="e">
        <f>+#REF!</f>
        <v>#REF!</v>
      </c>
      <c r="Z221" s="307" t="e">
        <f>+#REF!</f>
        <v>#REF!</v>
      </c>
      <c r="AA221" s="307" t="e">
        <f>+#REF!</f>
        <v>#REF!</v>
      </c>
      <c r="AB221" s="307" t="e">
        <f t="shared" si="25"/>
        <v>#REF!</v>
      </c>
      <c r="AC221" s="307" t="e">
        <f>+#REF!+#REF!</f>
        <v>#REF!</v>
      </c>
      <c r="AD221" s="307" t="e">
        <f>+#REF!+#REF!</f>
        <v>#REF!</v>
      </c>
      <c r="AE221" s="307" t="e">
        <f>+#REF!+#REF!</f>
        <v>#REF!</v>
      </c>
      <c r="AF221" s="307" t="e">
        <f>+#REF!</f>
        <v>#REF!</v>
      </c>
      <c r="AG221" s="307" t="e">
        <f>+#REF!</f>
        <v>#REF!</v>
      </c>
      <c r="AH221" s="307" t="e">
        <f>+#REF!</f>
        <v>#REF!</v>
      </c>
      <c r="AI221" s="307" t="e">
        <f>+#REF!</f>
        <v>#REF!</v>
      </c>
      <c r="AJ221" s="307" t="e">
        <f>+#REF!</f>
        <v>#REF!</v>
      </c>
      <c r="AK221" s="307" t="e">
        <f>+#REF!</f>
        <v>#REF!</v>
      </c>
      <c r="AL221" s="307" t="e">
        <f>+#REF!</f>
        <v>#REF!</v>
      </c>
      <c r="AM221" s="307" t="e">
        <f>+#REF!</f>
        <v>#REF!</v>
      </c>
      <c r="AN221" s="307"/>
      <c r="AO221" s="265"/>
      <c r="AP221" s="259" t="e">
        <f t="shared" si="27"/>
        <v>#REF!</v>
      </c>
      <c r="AQ221" s="248" t="e">
        <f>+AP221-#REF!</f>
        <v>#REF!</v>
      </c>
    </row>
    <row r="222" spans="1:43" ht="30.75" customHeight="1">
      <c r="A222" s="269">
        <f t="shared" si="26"/>
        <v>101</v>
      </c>
      <c r="B222" s="275" t="s">
        <v>941</v>
      </c>
      <c r="C222" s="307" t="e">
        <f t="shared" si="28"/>
        <v>#REF!</v>
      </c>
      <c r="D222" s="307" t="e">
        <f>+#REF!+#REF!</f>
        <v>#REF!</v>
      </c>
      <c r="E222" s="307" t="e">
        <f>+#REF!+#REF!</f>
        <v>#REF!</v>
      </c>
      <c r="F222" s="307" t="e">
        <f t="shared" si="24"/>
        <v>#REF!</v>
      </c>
      <c r="G222" s="307" t="e">
        <f>+#REF!+#REF!</f>
        <v>#REF!</v>
      </c>
      <c r="H222" s="307" t="e">
        <f>+#REF!</f>
        <v>#REF!</v>
      </c>
      <c r="I222" s="307" t="e">
        <f>+#REF!</f>
        <v>#REF!</v>
      </c>
      <c r="J222" s="307" t="e">
        <f>+#REF!+#REF!</f>
        <v>#REF!</v>
      </c>
      <c r="K222" s="307" t="e">
        <f>+#REF!+#REF!</f>
        <v>#REF!</v>
      </c>
      <c r="L222" s="307" t="e">
        <f>+#REF!</f>
        <v>#REF!</v>
      </c>
      <c r="M222" s="307" t="e">
        <f>+#REF!+#REF!</f>
        <v>#REF!</v>
      </c>
      <c r="N222" s="307" t="e">
        <f>+#REF!</f>
        <v>#REF!</v>
      </c>
      <c r="O222" s="307" t="e">
        <f>+#REF!</f>
        <v>#REF!</v>
      </c>
      <c r="P222" s="307" t="e">
        <f>+#REF!</f>
        <v>#REF!</v>
      </c>
      <c r="Q222" s="307" t="e">
        <f>+#REF!</f>
        <v>#REF!</v>
      </c>
      <c r="R222" s="307" t="e">
        <f>+#REF!</f>
        <v>#REF!</v>
      </c>
      <c r="S222" s="307" t="e">
        <f>+#REF!</f>
        <v>#REF!</v>
      </c>
      <c r="T222" s="307" t="e">
        <f>+#REF!</f>
        <v>#REF!</v>
      </c>
      <c r="U222" s="307" t="e">
        <f>+#REF!</f>
        <v>#REF!</v>
      </c>
      <c r="V222" s="307" t="e">
        <f>+#REF!</f>
        <v>#REF!</v>
      </c>
      <c r="W222" s="307" t="e">
        <f t="shared" si="29"/>
        <v>#REF!</v>
      </c>
      <c r="X222" s="307" t="e">
        <f>+#REF!</f>
        <v>#REF!</v>
      </c>
      <c r="Y222" s="307" t="e">
        <f>+#REF!</f>
        <v>#REF!</v>
      </c>
      <c r="Z222" s="307" t="e">
        <f>+#REF!</f>
        <v>#REF!</v>
      </c>
      <c r="AA222" s="307" t="e">
        <f>+#REF!</f>
        <v>#REF!</v>
      </c>
      <c r="AB222" s="307" t="e">
        <f t="shared" si="25"/>
        <v>#REF!</v>
      </c>
      <c r="AC222" s="307" t="e">
        <f>+#REF!+#REF!</f>
        <v>#REF!</v>
      </c>
      <c r="AD222" s="307" t="e">
        <f>+#REF!+#REF!</f>
        <v>#REF!</v>
      </c>
      <c r="AE222" s="307" t="e">
        <f>+#REF!+#REF!</f>
        <v>#REF!</v>
      </c>
      <c r="AF222" s="307" t="e">
        <f>+#REF!</f>
        <v>#REF!</v>
      </c>
      <c r="AG222" s="307" t="e">
        <f>+#REF!</f>
        <v>#REF!</v>
      </c>
      <c r="AH222" s="307" t="e">
        <f>+#REF!</f>
        <v>#REF!</v>
      </c>
      <c r="AI222" s="307" t="e">
        <f>+#REF!</f>
        <v>#REF!</v>
      </c>
      <c r="AJ222" s="307" t="e">
        <f>+#REF!</f>
        <v>#REF!</v>
      </c>
      <c r="AK222" s="307" t="e">
        <f>+#REF!</f>
        <v>#REF!</v>
      </c>
      <c r="AL222" s="307" t="e">
        <f>+#REF!</f>
        <v>#REF!</v>
      </c>
      <c r="AM222" s="307" t="e">
        <f>+#REF!</f>
        <v>#REF!</v>
      </c>
      <c r="AN222" s="307"/>
      <c r="AO222" s="265"/>
      <c r="AP222" s="259" t="e">
        <f t="shared" si="27"/>
        <v>#REF!</v>
      </c>
      <c r="AQ222" s="248" t="e">
        <f>+AP222-#REF!</f>
        <v>#REF!</v>
      </c>
    </row>
    <row r="223" spans="1:43" ht="30.75" customHeight="1">
      <c r="A223" s="269">
        <f t="shared" si="26"/>
        <v>102</v>
      </c>
      <c r="B223" s="275" t="s">
        <v>942</v>
      </c>
      <c r="C223" s="307" t="e">
        <f t="shared" si="28"/>
        <v>#REF!</v>
      </c>
      <c r="D223" s="307" t="e">
        <f>+#REF!+#REF!</f>
        <v>#REF!</v>
      </c>
      <c r="E223" s="307" t="e">
        <f>+#REF!+#REF!</f>
        <v>#REF!</v>
      </c>
      <c r="F223" s="307" t="e">
        <f t="shared" si="24"/>
        <v>#REF!</v>
      </c>
      <c r="G223" s="307" t="e">
        <f>+#REF!+#REF!</f>
        <v>#REF!</v>
      </c>
      <c r="H223" s="307" t="e">
        <f>+#REF!</f>
        <v>#REF!</v>
      </c>
      <c r="I223" s="307" t="e">
        <f>+#REF!</f>
        <v>#REF!</v>
      </c>
      <c r="J223" s="307" t="e">
        <f>+#REF!+#REF!</f>
        <v>#REF!</v>
      </c>
      <c r="K223" s="307" t="e">
        <f>+#REF!+#REF!</f>
        <v>#REF!</v>
      </c>
      <c r="L223" s="307" t="e">
        <f>+#REF!</f>
        <v>#REF!</v>
      </c>
      <c r="M223" s="307" t="e">
        <f>+#REF!+#REF!</f>
        <v>#REF!</v>
      </c>
      <c r="N223" s="307" t="e">
        <f>+#REF!</f>
        <v>#REF!</v>
      </c>
      <c r="O223" s="307" t="e">
        <f>+#REF!</f>
        <v>#REF!</v>
      </c>
      <c r="P223" s="307" t="e">
        <f>+#REF!</f>
        <v>#REF!</v>
      </c>
      <c r="Q223" s="307" t="e">
        <f>+#REF!</f>
        <v>#REF!</v>
      </c>
      <c r="R223" s="307" t="e">
        <f>+#REF!</f>
        <v>#REF!</v>
      </c>
      <c r="S223" s="307" t="e">
        <f>+#REF!</f>
        <v>#REF!</v>
      </c>
      <c r="T223" s="307" t="e">
        <f>+#REF!</f>
        <v>#REF!</v>
      </c>
      <c r="U223" s="307" t="e">
        <f>+#REF!</f>
        <v>#REF!</v>
      </c>
      <c r="V223" s="307" t="e">
        <f>+#REF!</f>
        <v>#REF!</v>
      </c>
      <c r="W223" s="307" t="e">
        <f t="shared" si="29"/>
        <v>#REF!</v>
      </c>
      <c r="X223" s="307" t="e">
        <f>+#REF!</f>
        <v>#REF!</v>
      </c>
      <c r="Y223" s="307" t="e">
        <f>+#REF!</f>
        <v>#REF!</v>
      </c>
      <c r="Z223" s="307" t="e">
        <f>+#REF!</f>
        <v>#REF!</v>
      </c>
      <c r="AA223" s="307" t="e">
        <f>+#REF!</f>
        <v>#REF!</v>
      </c>
      <c r="AB223" s="307" t="e">
        <f t="shared" si="25"/>
        <v>#REF!</v>
      </c>
      <c r="AC223" s="307" t="e">
        <f>+#REF!+#REF!</f>
        <v>#REF!</v>
      </c>
      <c r="AD223" s="307" t="e">
        <f>+#REF!+#REF!</f>
        <v>#REF!</v>
      </c>
      <c r="AE223" s="307" t="e">
        <f>+#REF!+#REF!</f>
        <v>#REF!</v>
      </c>
      <c r="AF223" s="307" t="e">
        <f>+#REF!</f>
        <v>#REF!</v>
      </c>
      <c r="AG223" s="307" t="e">
        <f>+#REF!</f>
        <v>#REF!</v>
      </c>
      <c r="AH223" s="307" t="e">
        <f>+#REF!</f>
        <v>#REF!</v>
      </c>
      <c r="AI223" s="307" t="e">
        <f>+#REF!</f>
        <v>#REF!</v>
      </c>
      <c r="AJ223" s="307" t="e">
        <f>+#REF!</f>
        <v>#REF!</v>
      </c>
      <c r="AK223" s="307" t="e">
        <f>+#REF!</f>
        <v>#REF!</v>
      </c>
      <c r="AL223" s="307" t="e">
        <f>+#REF!</f>
        <v>#REF!</v>
      </c>
      <c r="AM223" s="307" t="e">
        <f>+#REF!</f>
        <v>#REF!</v>
      </c>
      <c r="AN223" s="307"/>
      <c r="AO223" s="265"/>
      <c r="AP223" s="259" t="e">
        <f t="shared" si="27"/>
        <v>#REF!</v>
      </c>
      <c r="AQ223" s="248" t="e">
        <f>+AP223-#REF!</f>
        <v>#REF!</v>
      </c>
    </row>
    <row r="224" spans="1:43" ht="30.75" customHeight="1">
      <c r="A224" s="269">
        <f t="shared" si="26"/>
        <v>103</v>
      </c>
      <c r="B224" s="275" t="s">
        <v>943</v>
      </c>
      <c r="C224" s="307" t="e">
        <f t="shared" si="28"/>
        <v>#REF!</v>
      </c>
      <c r="D224" s="307" t="e">
        <f>+#REF!+#REF!</f>
        <v>#REF!</v>
      </c>
      <c r="E224" s="307" t="e">
        <f>+#REF!+#REF!</f>
        <v>#REF!</v>
      </c>
      <c r="F224" s="307" t="e">
        <f t="shared" si="24"/>
        <v>#REF!</v>
      </c>
      <c r="G224" s="307" t="e">
        <f>+#REF!+#REF!</f>
        <v>#REF!</v>
      </c>
      <c r="H224" s="307" t="e">
        <f>+#REF!</f>
        <v>#REF!</v>
      </c>
      <c r="I224" s="307" t="e">
        <f>+#REF!</f>
        <v>#REF!</v>
      </c>
      <c r="J224" s="307" t="e">
        <f>+#REF!+#REF!</f>
        <v>#REF!</v>
      </c>
      <c r="K224" s="307" t="e">
        <f>+#REF!+#REF!</f>
        <v>#REF!</v>
      </c>
      <c r="L224" s="307" t="e">
        <f>+#REF!</f>
        <v>#REF!</v>
      </c>
      <c r="M224" s="307" t="e">
        <f>+#REF!+#REF!</f>
        <v>#REF!</v>
      </c>
      <c r="N224" s="307" t="e">
        <f>+#REF!</f>
        <v>#REF!</v>
      </c>
      <c r="O224" s="307" t="e">
        <f>+#REF!</f>
        <v>#REF!</v>
      </c>
      <c r="P224" s="307" t="e">
        <f>+#REF!</f>
        <v>#REF!</v>
      </c>
      <c r="Q224" s="307" t="e">
        <f>+#REF!</f>
        <v>#REF!</v>
      </c>
      <c r="R224" s="307" t="e">
        <f>+#REF!</f>
        <v>#REF!</v>
      </c>
      <c r="S224" s="307" t="e">
        <f>+#REF!</f>
        <v>#REF!</v>
      </c>
      <c r="T224" s="307" t="e">
        <f>+#REF!</f>
        <v>#REF!</v>
      </c>
      <c r="U224" s="307" t="e">
        <f>+#REF!</f>
        <v>#REF!</v>
      </c>
      <c r="V224" s="307" t="e">
        <f>+#REF!</f>
        <v>#REF!</v>
      </c>
      <c r="W224" s="307" t="e">
        <f t="shared" si="29"/>
        <v>#REF!</v>
      </c>
      <c r="X224" s="307" t="e">
        <f>+#REF!</f>
        <v>#REF!</v>
      </c>
      <c r="Y224" s="307" t="e">
        <f>+#REF!</f>
        <v>#REF!</v>
      </c>
      <c r="Z224" s="307" t="e">
        <f>+#REF!</f>
        <v>#REF!</v>
      </c>
      <c r="AA224" s="307" t="e">
        <f>+#REF!</f>
        <v>#REF!</v>
      </c>
      <c r="AB224" s="307" t="e">
        <f t="shared" si="25"/>
        <v>#REF!</v>
      </c>
      <c r="AC224" s="307" t="e">
        <f>+#REF!+#REF!</f>
        <v>#REF!</v>
      </c>
      <c r="AD224" s="307" t="e">
        <f>+#REF!+#REF!</f>
        <v>#REF!</v>
      </c>
      <c r="AE224" s="307" t="e">
        <f>+#REF!+#REF!</f>
        <v>#REF!</v>
      </c>
      <c r="AF224" s="307" t="e">
        <f>+#REF!</f>
        <v>#REF!</v>
      </c>
      <c r="AG224" s="307" t="e">
        <f>+#REF!</f>
        <v>#REF!</v>
      </c>
      <c r="AH224" s="307" t="e">
        <f>+#REF!</f>
        <v>#REF!</v>
      </c>
      <c r="AI224" s="307" t="e">
        <f>+#REF!</f>
        <v>#REF!</v>
      </c>
      <c r="AJ224" s="307" t="e">
        <f>+#REF!</f>
        <v>#REF!</v>
      </c>
      <c r="AK224" s="307" t="e">
        <f>+#REF!</f>
        <v>#REF!</v>
      </c>
      <c r="AL224" s="307" t="e">
        <f>+#REF!</f>
        <v>#REF!</v>
      </c>
      <c r="AM224" s="307" t="e">
        <f>+#REF!</f>
        <v>#REF!</v>
      </c>
      <c r="AN224" s="307"/>
      <c r="AO224" s="265"/>
      <c r="AP224" s="259" t="e">
        <f t="shared" si="27"/>
        <v>#REF!</v>
      </c>
      <c r="AQ224" s="248" t="e">
        <f>+AP224-#REF!</f>
        <v>#REF!</v>
      </c>
    </row>
    <row r="225" spans="1:43" ht="30.75" customHeight="1">
      <c r="A225" s="269">
        <f t="shared" si="26"/>
        <v>104</v>
      </c>
      <c r="B225" s="275" t="s">
        <v>944</v>
      </c>
      <c r="C225" s="307" t="e">
        <f t="shared" si="28"/>
        <v>#REF!</v>
      </c>
      <c r="D225" s="307" t="e">
        <f>+#REF!+#REF!</f>
        <v>#REF!</v>
      </c>
      <c r="E225" s="307" t="e">
        <f>+#REF!+#REF!</f>
        <v>#REF!</v>
      </c>
      <c r="F225" s="307" t="e">
        <f t="shared" si="24"/>
        <v>#REF!</v>
      </c>
      <c r="G225" s="307" t="e">
        <f>+#REF!+#REF!</f>
        <v>#REF!</v>
      </c>
      <c r="H225" s="307" t="e">
        <f>+#REF!</f>
        <v>#REF!</v>
      </c>
      <c r="I225" s="307" t="e">
        <f>+#REF!</f>
        <v>#REF!</v>
      </c>
      <c r="J225" s="307" t="e">
        <f>+#REF!+#REF!</f>
        <v>#REF!</v>
      </c>
      <c r="K225" s="307" t="e">
        <f>+#REF!+#REF!</f>
        <v>#REF!</v>
      </c>
      <c r="L225" s="307" t="e">
        <f>+#REF!</f>
        <v>#REF!</v>
      </c>
      <c r="M225" s="307" t="e">
        <f>+#REF!+#REF!</f>
        <v>#REF!</v>
      </c>
      <c r="N225" s="307" t="e">
        <f>+#REF!</f>
        <v>#REF!</v>
      </c>
      <c r="O225" s="307" t="e">
        <f>+#REF!</f>
        <v>#REF!</v>
      </c>
      <c r="P225" s="307" t="e">
        <f>+#REF!</f>
        <v>#REF!</v>
      </c>
      <c r="Q225" s="307" t="e">
        <f>+#REF!</f>
        <v>#REF!</v>
      </c>
      <c r="R225" s="307" t="e">
        <f>+#REF!</f>
        <v>#REF!</v>
      </c>
      <c r="S225" s="307" t="e">
        <f>+#REF!</f>
        <v>#REF!</v>
      </c>
      <c r="T225" s="307" t="e">
        <f>+#REF!</f>
        <v>#REF!</v>
      </c>
      <c r="U225" s="307" t="e">
        <f>+#REF!</f>
        <v>#REF!</v>
      </c>
      <c r="V225" s="307" t="e">
        <f>+#REF!</f>
        <v>#REF!</v>
      </c>
      <c r="W225" s="307" t="e">
        <f t="shared" si="29"/>
        <v>#REF!</v>
      </c>
      <c r="X225" s="307" t="e">
        <f>+#REF!</f>
        <v>#REF!</v>
      </c>
      <c r="Y225" s="307" t="e">
        <f>+#REF!</f>
        <v>#REF!</v>
      </c>
      <c r="Z225" s="307" t="e">
        <f>+#REF!</f>
        <v>#REF!</v>
      </c>
      <c r="AA225" s="307" t="e">
        <f>+#REF!</f>
        <v>#REF!</v>
      </c>
      <c r="AB225" s="307" t="e">
        <f t="shared" si="25"/>
        <v>#REF!</v>
      </c>
      <c r="AC225" s="307" t="e">
        <f>+#REF!+#REF!</f>
        <v>#REF!</v>
      </c>
      <c r="AD225" s="307" t="e">
        <f>+#REF!+#REF!</f>
        <v>#REF!</v>
      </c>
      <c r="AE225" s="307" t="e">
        <f>+#REF!+#REF!</f>
        <v>#REF!</v>
      </c>
      <c r="AF225" s="307" t="e">
        <f>+#REF!</f>
        <v>#REF!</v>
      </c>
      <c r="AG225" s="307" t="e">
        <f>+#REF!</f>
        <v>#REF!</v>
      </c>
      <c r="AH225" s="307" t="e">
        <f>+#REF!</f>
        <v>#REF!</v>
      </c>
      <c r="AI225" s="307" t="e">
        <f>+#REF!</f>
        <v>#REF!</v>
      </c>
      <c r="AJ225" s="307" t="e">
        <f>+#REF!</f>
        <v>#REF!</v>
      </c>
      <c r="AK225" s="307" t="e">
        <f>+#REF!</f>
        <v>#REF!</v>
      </c>
      <c r="AL225" s="307" t="e">
        <f>+#REF!</f>
        <v>#REF!</v>
      </c>
      <c r="AM225" s="307" t="e">
        <f>+#REF!</f>
        <v>#REF!</v>
      </c>
      <c r="AN225" s="307"/>
      <c r="AO225" s="265"/>
      <c r="AP225" s="259" t="e">
        <f t="shared" si="27"/>
        <v>#REF!</v>
      </c>
      <c r="AQ225" s="248" t="e">
        <f>+AP225-#REF!</f>
        <v>#REF!</v>
      </c>
    </row>
    <row r="226" spans="1:43" ht="30.75" customHeight="1">
      <c r="A226" s="269">
        <f t="shared" si="26"/>
        <v>105</v>
      </c>
      <c r="B226" s="275" t="s">
        <v>945</v>
      </c>
      <c r="C226" s="307" t="e">
        <f t="shared" si="28"/>
        <v>#REF!</v>
      </c>
      <c r="D226" s="307" t="e">
        <f>+#REF!+#REF!</f>
        <v>#REF!</v>
      </c>
      <c r="E226" s="307" t="e">
        <f>+#REF!+#REF!</f>
        <v>#REF!</v>
      </c>
      <c r="F226" s="307" t="e">
        <f t="shared" si="24"/>
        <v>#REF!</v>
      </c>
      <c r="G226" s="307" t="e">
        <f>+#REF!+#REF!</f>
        <v>#REF!</v>
      </c>
      <c r="H226" s="307" t="e">
        <f>+#REF!</f>
        <v>#REF!</v>
      </c>
      <c r="I226" s="307" t="e">
        <f>+#REF!</f>
        <v>#REF!</v>
      </c>
      <c r="J226" s="307" t="e">
        <f>+#REF!+#REF!</f>
        <v>#REF!</v>
      </c>
      <c r="K226" s="307" t="e">
        <f>+#REF!+#REF!</f>
        <v>#REF!</v>
      </c>
      <c r="L226" s="307" t="e">
        <f>+#REF!</f>
        <v>#REF!</v>
      </c>
      <c r="M226" s="307" t="e">
        <f>+#REF!+#REF!</f>
        <v>#REF!</v>
      </c>
      <c r="N226" s="307" t="e">
        <f>+#REF!</f>
        <v>#REF!</v>
      </c>
      <c r="O226" s="307" t="e">
        <f>+#REF!</f>
        <v>#REF!</v>
      </c>
      <c r="P226" s="307" t="e">
        <f>+#REF!</f>
        <v>#REF!</v>
      </c>
      <c r="Q226" s="307" t="e">
        <f>+#REF!</f>
        <v>#REF!</v>
      </c>
      <c r="R226" s="307" t="e">
        <f>+#REF!</f>
        <v>#REF!</v>
      </c>
      <c r="S226" s="307" t="e">
        <f>+#REF!</f>
        <v>#REF!</v>
      </c>
      <c r="T226" s="307" t="e">
        <f>+#REF!</f>
        <v>#REF!</v>
      </c>
      <c r="U226" s="307" t="e">
        <f>+#REF!</f>
        <v>#REF!</v>
      </c>
      <c r="V226" s="307" t="e">
        <f>+#REF!</f>
        <v>#REF!</v>
      </c>
      <c r="W226" s="307" t="e">
        <f t="shared" si="29"/>
        <v>#REF!</v>
      </c>
      <c r="X226" s="307" t="e">
        <f>+#REF!</f>
        <v>#REF!</v>
      </c>
      <c r="Y226" s="307" t="e">
        <f>+#REF!</f>
        <v>#REF!</v>
      </c>
      <c r="Z226" s="307" t="e">
        <f>+#REF!</f>
        <v>#REF!</v>
      </c>
      <c r="AA226" s="307" t="e">
        <f>+#REF!</f>
        <v>#REF!</v>
      </c>
      <c r="AB226" s="307" t="e">
        <f t="shared" si="25"/>
        <v>#REF!</v>
      </c>
      <c r="AC226" s="307" t="e">
        <f>+#REF!+#REF!</f>
        <v>#REF!</v>
      </c>
      <c r="AD226" s="307" t="e">
        <f>+#REF!+#REF!</f>
        <v>#REF!</v>
      </c>
      <c r="AE226" s="307" t="e">
        <f>+#REF!+#REF!</f>
        <v>#REF!</v>
      </c>
      <c r="AF226" s="307" t="e">
        <f>+#REF!</f>
        <v>#REF!</v>
      </c>
      <c r="AG226" s="307" t="e">
        <f>+#REF!</f>
        <v>#REF!</v>
      </c>
      <c r="AH226" s="307" t="e">
        <f>+#REF!</f>
        <v>#REF!</v>
      </c>
      <c r="AI226" s="307" t="e">
        <f>+#REF!</f>
        <v>#REF!</v>
      </c>
      <c r="AJ226" s="307" t="e">
        <f>+#REF!</f>
        <v>#REF!</v>
      </c>
      <c r="AK226" s="307" t="e">
        <f>+#REF!</f>
        <v>#REF!</v>
      </c>
      <c r="AL226" s="307" t="e">
        <f>+#REF!</f>
        <v>#REF!</v>
      </c>
      <c r="AM226" s="307" t="e">
        <f>+#REF!</f>
        <v>#REF!</v>
      </c>
      <c r="AN226" s="307"/>
      <c r="AO226" s="265"/>
      <c r="AP226" s="259" t="e">
        <f t="shared" si="27"/>
        <v>#REF!</v>
      </c>
      <c r="AQ226" s="248" t="e">
        <f>+AP226-#REF!</f>
        <v>#REF!</v>
      </c>
    </row>
    <row r="227" spans="1:43" ht="30.75" customHeight="1">
      <c r="A227" s="269">
        <f t="shared" si="26"/>
        <v>106</v>
      </c>
      <c r="B227" s="275" t="s">
        <v>946</v>
      </c>
      <c r="C227" s="307" t="e">
        <f t="shared" si="28"/>
        <v>#REF!</v>
      </c>
      <c r="D227" s="307" t="e">
        <f>+#REF!+#REF!</f>
        <v>#REF!</v>
      </c>
      <c r="E227" s="307" t="e">
        <f>+#REF!+#REF!</f>
        <v>#REF!</v>
      </c>
      <c r="F227" s="307" t="e">
        <f t="shared" si="24"/>
        <v>#REF!</v>
      </c>
      <c r="G227" s="307" t="e">
        <f>+#REF!+#REF!</f>
        <v>#REF!</v>
      </c>
      <c r="H227" s="307" t="e">
        <f>+#REF!</f>
        <v>#REF!</v>
      </c>
      <c r="I227" s="307" t="e">
        <f>+#REF!</f>
        <v>#REF!</v>
      </c>
      <c r="J227" s="307" t="e">
        <f>+#REF!+#REF!</f>
        <v>#REF!</v>
      </c>
      <c r="K227" s="307" t="e">
        <f>+#REF!+#REF!</f>
        <v>#REF!</v>
      </c>
      <c r="L227" s="307" t="e">
        <f>+#REF!</f>
        <v>#REF!</v>
      </c>
      <c r="M227" s="307" t="e">
        <f>+#REF!+#REF!</f>
        <v>#REF!</v>
      </c>
      <c r="N227" s="307" t="e">
        <f>+#REF!</f>
        <v>#REF!</v>
      </c>
      <c r="O227" s="307" t="e">
        <f>+#REF!</f>
        <v>#REF!</v>
      </c>
      <c r="P227" s="307" t="e">
        <f>+#REF!</f>
        <v>#REF!</v>
      </c>
      <c r="Q227" s="307" t="e">
        <f>+#REF!</f>
        <v>#REF!</v>
      </c>
      <c r="R227" s="307" t="e">
        <f>+#REF!</f>
        <v>#REF!</v>
      </c>
      <c r="S227" s="307" t="e">
        <f>+#REF!</f>
        <v>#REF!</v>
      </c>
      <c r="T227" s="307" t="e">
        <f>+#REF!</f>
        <v>#REF!</v>
      </c>
      <c r="U227" s="307" t="e">
        <f>+#REF!</f>
        <v>#REF!</v>
      </c>
      <c r="V227" s="307" t="e">
        <f>+#REF!</f>
        <v>#REF!</v>
      </c>
      <c r="W227" s="307" t="e">
        <f t="shared" si="29"/>
        <v>#REF!</v>
      </c>
      <c r="X227" s="307" t="e">
        <f>+#REF!</f>
        <v>#REF!</v>
      </c>
      <c r="Y227" s="307" t="e">
        <f>+#REF!</f>
        <v>#REF!</v>
      </c>
      <c r="Z227" s="307" t="e">
        <f>+#REF!</f>
        <v>#REF!</v>
      </c>
      <c r="AA227" s="307" t="e">
        <f>+#REF!</f>
        <v>#REF!</v>
      </c>
      <c r="AB227" s="307" t="e">
        <f t="shared" si="25"/>
        <v>#REF!</v>
      </c>
      <c r="AC227" s="307" t="e">
        <f>+#REF!+#REF!</f>
        <v>#REF!</v>
      </c>
      <c r="AD227" s="307" t="e">
        <f>+#REF!+#REF!</f>
        <v>#REF!</v>
      </c>
      <c r="AE227" s="307" t="e">
        <f>+#REF!+#REF!</f>
        <v>#REF!</v>
      </c>
      <c r="AF227" s="307" t="e">
        <f>+#REF!</f>
        <v>#REF!</v>
      </c>
      <c r="AG227" s="307" t="e">
        <f>+#REF!</f>
        <v>#REF!</v>
      </c>
      <c r="AH227" s="307" t="e">
        <f>+#REF!</f>
        <v>#REF!</v>
      </c>
      <c r="AI227" s="307" t="e">
        <f>+#REF!</f>
        <v>#REF!</v>
      </c>
      <c r="AJ227" s="307" t="e">
        <f>+#REF!</f>
        <v>#REF!</v>
      </c>
      <c r="AK227" s="307" t="e">
        <f>+#REF!</f>
        <v>#REF!</v>
      </c>
      <c r="AL227" s="307" t="e">
        <f>+#REF!</f>
        <v>#REF!</v>
      </c>
      <c r="AM227" s="307" t="e">
        <f>+#REF!</f>
        <v>#REF!</v>
      </c>
      <c r="AN227" s="307"/>
      <c r="AO227" s="265"/>
      <c r="AP227" s="259" t="e">
        <f t="shared" si="27"/>
        <v>#REF!</v>
      </c>
      <c r="AQ227" s="248" t="e">
        <f>+AP227-#REF!</f>
        <v>#REF!</v>
      </c>
    </row>
    <row r="228" spans="1:43" ht="30.75" customHeight="1">
      <c r="A228" s="269">
        <f t="shared" si="26"/>
        <v>107</v>
      </c>
      <c r="B228" s="275" t="s">
        <v>947</v>
      </c>
      <c r="C228" s="307" t="e">
        <f t="shared" si="28"/>
        <v>#REF!</v>
      </c>
      <c r="D228" s="307" t="e">
        <f>+#REF!+#REF!</f>
        <v>#REF!</v>
      </c>
      <c r="E228" s="307" t="e">
        <f>+#REF!+#REF!</f>
        <v>#REF!</v>
      </c>
      <c r="F228" s="307" t="e">
        <f t="shared" si="24"/>
        <v>#REF!</v>
      </c>
      <c r="G228" s="307" t="e">
        <f>+#REF!+#REF!</f>
        <v>#REF!</v>
      </c>
      <c r="H228" s="307" t="e">
        <f>+#REF!</f>
        <v>#REF!</v>
      </c>
      <c r="I228" s="307" t="e">
        <f>+#REF!</f>
        <v>#REF!</v>
      </c>
      <c r="J228" s="307" t="e">
        <f>+#REF!+#REF!</f>
        <v>#REF!</v>
      </c>
      <c r="K228" s="307" t="e">
        <f>+#REF!+#REF!</f>
        <v>#REF!</v>
      </c>
      <c r="L228" s="307" t="e">
        <f>+#REF!</f>
        <v>#REF!</v>
      </c>
      <c r="M228" s="307" t="e">
        <f>+#REF!+#REF!</f>
        <v>#REF!</v>
      </c>
      <c r="N228" s="307" t="e">
        <f>+#REF!</f>
        <v>#REF!</v>
      </c>
      <c r="O228" s="307" t="e">
        <f>+#REF!</f>
        <v>#REF!</v>
      </c>
      <c r="P228" s="307" t="e">
        <f>+#REF!</f>
        <v>#REF!</v>
      </c>
      <c r="Q228" s="307" t="e">
        <f>+#REF!</f>
        <v>#REF!</v>
      </c>
      <c r="R228" s="307" t="e">
        <f>+#REF!</f>
        <v>#REF!</v>
      </c>
      <c r="S228" s="307" t="e">
        <f>+#REF!</f>
        <v>#REF!</v>
      </c>
      <c r="T228" s="307" t="e">
        <f>+#REF!</f>
        <v>#REF!</v>
      </c>
      <c r="U228" s="307" t="e">
        <f>+#REF!</f>
        <v>#REF!</v>
      </c>
      <c r="V228" s="307" t="e">
        <f>+#REF!</f>
        <v>#REF!</v>
      </c>
      <c r="W228" s="307" t="e">
        <f t="shared" si="29"/>
        <v>#REF!</v>
      </c>
      <c r="X228" s="307" t="e">
        <f>+#REF!</f>
        <v>#REF!</v>
      </c>
      <c r="Y228" s="307" t="e">
        <f>+#REF!</f>
        <v>#REF!</v>
      </c>
      <c r="Z228" s="307" t="e">
        <f>+#REF!</f>
        <v>#REF!</v>
      </c>
      <c r="AA228" s="307" t="e">
        <f>+#REF!</f>
        <v>#REF!</v>
      </c>
      <c r="AB228" s="307" t="e">
        <f t="shared" si="25"/>
        <v>#REF!</v>
      </c>
      <c r="AC228" s="307" t="e">
        <f>+#REF!+#REF!</f>
        <v>#REF!</v>
      </c>
      <c r="AD228" s="307" t="e">
        <f>+#REF!+#REF!</f>
        <v>#REF!</v>
      </c>
      <c r="AE228" s="307" t="e">
        <f>+#REF!+#REF!</f>
        <v>#REF!</v>
      </c>
      <c r="AF228" s="307" t="e">
        <f>+#REF!</f>
        <v>#REF!</v>
      </c>
      <c r="AG228" s="307" t="e">
        <f>+#REF!</f>
        <v>#REF!</v>
      </c>
      <c r="AH228" s="307" t="e">
        <f>+#REF!</f>
        <v>#REF!</v>
      </c>
      <c r="AI228" s="307" t="e">
        <f>+#REF!</f>
        <v>#REF!</v>
      </c>
      <c r="AJ228" s="307" t="e">
        <f>+#REF!</f>
        <v>#REF!</v>
      </c>
      <c r="AK228" s="307" t="e">
        <f>+#REF!</f>
        <v>#REF!</v>
      </c>
      <c r="AL228" s="307" t="e">
        <f>+#REF!</f>
        <v>#REF!</v>
      </c>
      <c r="AM228" s="307" t="e">
        <f>+#REF!</f>
        <v>#REF!</v>
      </c>
      <c r="AN228" s="307"/>
      <c r="AO228" s="265"/>
      <c r="AP228" s="259" t="e">
        <f t="shared" si="27"/>
        <v>#REF!</v>
      </c>
      <c r="AQ228" s="248" t="e">
        <f>+AP228-#REF!</f>
        <v>#REF!</v>
      </c>
    </row>
    <row r="229" spans="1:43" ht="30.75" customHeight="1">
      <c r="A229" s="269">
        <f t="shared" si="26"/>
        <v>108</v>
      </c>
      <c r="B229" s="275" t="s">
        <v>948</v>
      </c>
      <c r="C229" s="307" t="e">
        <f t="shared" si="28"/>
        <v>#REF!</v>
      </c>
      <c r="D229" s="307" t="e">
        <f>+#REF!+#REF!</f>
        <v>#REF!</v>
      </c>
      <c r="E229" s="307" t="e">
        <f>+#REF!+#REF!</f>
        <v>#REF!</v>
      </c>
      <c r="F229" s="307" t="e">
        <f t="shared" si="24"/>
        <v>#REF!</v>
      </c>
      <c r="G229" s="307" t="e">
        <f>+#REF!+#REF!</f>
        <v>#REF!</v>
      </c>
      <c r="H229" s="307" t="e">
        <f>+#REF!</f>
        <v>#REF!</v>
      </c>
      <c r="I229" s="307" t="e">
        <f>+#REF!</f>
        <v>#REF!</v>
      </c>
      <c r="J229" s="307" t="e">
        <f>+#REF!+#REF!</f>
        <v>#REF!</v>
      </c>
      <c r="K229" s="307" t="e">
        <f>+#REF!+#REF!</f>
        <v>#REF!</v>
      </c>
      <c r="L229" s="307" t="e">
        <f>+#REF!</f>
        <v>#REF!</v>
      </c>
      <c r="M229" s="307" t="e">
        <f>+#REF!+#REF!</f>
        <v>#REF!</v>
      </c>
      <c r="N229" s="307" t="e">
        <f>+#REF!</f>
        <v>#REF!</v>
      </c>
      <c r="O229" s="307" t="e">
        <f>+#REF!</f>
        <v>#REF!</v>
      </c>
      <c r="P229" s="307" t="e">
        <f>+#REF!</f>
        <v>#REF!</v>
      </c>
      <c r="Q229" s="307" t="e">
        <f>+#REF!</f>
        <v>#REF!</v>
      </c>
      <c r="R229" s="307" t="e">
        <f>+#REF!</f>
        <v>#REF!</v>
      </c>
      <c r="S229" s="307" t="e">
        <f>+#REF!</f>
        <v>#REF!</v>
      </c>
      <c r="T229" s="307" t="e">
        <f>+#REF!</f>
        <v>#REF!</v>
      </c>
      <c r="U229" s="307" t="e">
        <f>+#REF!</f>
        <v>#REF!</v>
      </c>
      <c r="V229" s="307" t="e">
        <f>+#REF!</f>
        <v>#REF!</v>
      </c>
      <c r="W229" s="307" t="e">
        <f t="shared" si="29"/>
        <v>#REF!</v>
      </c>
      <c r="X229" s="307" t="e">
        <f>+#REF!</f>
        <v>#REF!</v>
      </c>
      <c r="Y229" s="307" t="e">
        <f>+#REF!</f>
        <v>#REF!</v>
      </c>
      <c r="Z229" s="307" t="e">
        <f>+#REF!</f>
        <v>#REF!</v>
      </c>
      <c r="AA229" s="307" t="e">
        <f>+#REF!</f>
        <v>#REF!</v>
      </c>
      <c r="AB229" s="307" t="e">
        <f t="shared" si="25"/>
        <v>#REF!</v>
      </c>
      <c r="AC229" s="307" t="e">
        <f>+#REF!+#REF!</f>
        <v>#REF!</v>
      </c>
      <c r="AD229" s="307" t="e">
        <f>+#REF!+#REF!</f>
        <v>#REF!</v>
      </c>
      <c r="AE229" s="307" t="e">
        <f>+#REF!+#REF!</f>
        <v>#REF!</v>
      </c>
      <c r="AF229" s="307" t="e">
        <f>+#REF!</f>
        <v>#REF!</v>
      </c>
      <c r="AG229" s="307" t="e">
        <f>+#REF!</f>
        <v>#REF!</v>
      </c>
      <c r="AH229" s="307" t="e">
        <f>+#REF!</f>
        <v>#REF!</v>
      </c>
      <c r="AI229" s="307" t="e">
        <f>+#REF!</f>
        <v>#REF!</v>
      </c>
      <c r="AJ229" s="307" t="e">
        <f>+#REF!</f>
        <v>#REF!</v>
      </c>
      <c r="AK229" s="307" t="e">
        <f>+#REF!</f>
        <v>#REF!</v>
      </c>
      <c r="AL229" s="307" t="e">
        <f>+#REF!</f>
        <v>#REF!</v>
      </c>
      <c r="AM229" s="307" t="e">
        <f>+#REF!</f>
        <v>#REF!</v>
      </c>
      <c r="AN229" s="307"/>
      <c r="AO229" s="265"/>
      <c r="AP229" s="259" t="e">
        <f t="shared" si="27"/>
        <v>#REF!</v>
      </c>
      <c r="AQ229" s="248" t="e">
        <f>+AP229-#REF!</f>
        <v>#REF!</v>
      </c>
    </row>
    <row r="230" spans="1:43" ht="30.75" customHeight="1">
      <c r="A230" s="269">
        <f t="shared" si="26"/>
        <v>109</v>
      </c>
      <c r="B230" s="275" t="s">
        <v>949</v>
      </c>
      <c r="C230" s="307" t="e">
        <f t="shared" si="28"/>
        <v>#REF!</v>
      </c>
      <c r="D230" s="307" t="e">
        <f>+#REF!+#REF!</f>
        <v>#REF!</v>
      </c>
      <c r="E230" s="307" t="e">
        <f>+#REF!+#REF!</f>
        <v>#REF!</v>
      </c>
      <c r="F230" s="307" t="e">
        <f t="shared" si="24"/>
        <v>#REF!</v>
      </c>
      <c r="G230" s="307" t="e">
        <f>+#REF!+#REF!</f>
        <v>#REF!</v>
      </c>
      <c r="H230" s="307" t="e">
        <f>+#REF!</f>
        <v>#REF!</v>
      </c>
      <c r="I230" s="307" t="e">
        <f>+#REF!</f>
        <v>#REF!</v>
      </c>
      <c r="J230" s="307" t="e">
        <f>+#REF!+#REF!</f>
        <v>#REF!</v>
      </c>
      <c r="K230" s="307" t="e">
        <f>+#REF!+#REF!</f>
        <v>#REF!</v>
      </c>
      <c r="L230" s="307" t="e">
        <f>+#REF!</f>
        <v>#REF!</v>
      </c>
      <c r="M230" s="307" t="e">
        <f>+#REF!+#REF!</f>
        <v>#REF!</v>
      </c>
      <c r="N230" s="307" t="e">
        <f>+#REF!</f>
        <v>#REF!</v>
      </c>
      <c r="O230" s="307" t="e">
        <f>+#REF!</f>
        <v>#REF!</v>
      </c>
      <c r="P230" s="307" t="e">
        <f>+#REF!</f>
        <v>#REF!</v>
      </c>
      <c r="Q230" s="307" t="e">
        <f>+#REF!</f>
        <v>#REF!</v>
      </c>
      <c r="R230" s="307" t="e">
        <f>+#REF!</f>
        <v>#REF!</v>
      </c>
      <c r="S230" s="307" t="e">
        <f>+#REF!</f>
        <v>#REF!</v>
      </c>
      <c r="T230" s="307" t="e">
        <f>+#REF!</f>
        <v>#REF!</v>
      </c>
      <c r="U230" s="307" t="e">
        <f>+#REF!</f>
        <v>#REF!</v>
      </c>
      <c r="V230" s="307" t="e">
        <f>+#REF!</f>
        <v>#REF!</v>
      </c>
      <c r="W230" s="307" t="e">
        <f t="shared" si="29"/>
        <v>#REF!</v>
      </c>
      <c r="X230" s="307" t="e">
        <f>+#REF!</f>
        <v>#REF!</v>
      </c>
      <c r="Y230" s="307" t="e">
        <f>+#REF!</f>
        <v>#REF!</v>
      </c>
      <c r="Z230" s="307" t="e">
        <f>+#REF!</f>
        <v>#REF!</v>
      </c>
      <c r="AA230" s="307" t="e">
        <f>+#REF!</f>
        <v>#REF!</v>
      </c>
      <c r="AB230" s="307" t="e">
        <f t="shared" si="25"/>
        <v>#REF!</v>
      </c>
      <c r="AC230" s="307" t="e">
        <f>+#REF!+#REF!</f>
        <v>#REF!</v>
      </c>
      <c r="AD230" s="307" t="e">
        <f>+#REF!+#REF!</f>
        <v>#REF!</v>
      </c>
      <c r="AE230" s="307" t="e">
        <f>+#REF!+#REF!</f>
        <v>#REF!</v>
      </c>
      <c r="AF230" s="307" t="e">
        <f>+#REF!</f>
        <v>#REF!</v>
      </c>
      <c r="AG230" s="307" t="e">
        <f>+#REF!</f>
        <v>#REF!</v>
      </c>
      <c r="AH230" s="307" t="e">
        <f>+#REF!</f>
        <v>#REF!</v>
      </c>
      <c r="AI230" s="307" t="e">
        <f>+#REF!</f>
        <v>#REF!</v>
      </c>
      <c r="AJ230" s="307" t="e">
        <f>+#REF!</f>
        <v>#REF!</v>
      </c>
      <c r="AK230" s="307" t="e">
        <f>+#REF!</f>
        <v>#REF!</v>
      </c>
      <c r="AL230" s="307" t="e">
        <f>+#REF!</f>
        <v>#REF!</v>
      </c>
      <c r="AM230" s="307" t="e">
        <f>+#REF!</f>
        <v>#REF!</v>
      </c>
      <c r="AN230" s="307"/>
      <c r="AO230" s="265"/>
      <c r="AP230" s="259" t="e">
        <f t="shared" si="27"/>
        <v>#REF!</v>
      </c>
      <c r="AQ230" s="248" t="e">
        <f>+AP230-#REF!</f>
        <v>#REF!</v>
      </c>
    </row>
    <row r="231" spans="1:43" ht="30.75" customHeight="1">
      <c r="A231" s="269">
        <f t="shared" si="26"/>
        <v>110</v>
      </c>
      <c r="B231" s="275" t="s">
        <v>950</v>
      </c>
      <c r="C231" s="307" t="e">
        <f t="shared" si="28"/>
        <v>#REF!</v>
      </c>
      <c r="D231" s="307" t="e">
        <f>+#REF!+#REF!</f>
        <v>#REF!</v>
      </c>
      <c r="E231" s="307" t="e">
        <f>+#REF!+#REF!</f>
        <v>#REF!</v>
      </c>
      <c r="F231" s="307" t="e">
        <f t="shared" si="24"/>
        <v>#REF!</v>
      </c>
      <c r="G231" s="307" t="e">
        <f>+#REF!+#REF!</f>
        <v>#REF!</v>
      </c>
      <c r="H231" s="307" t="e">
        <f>+#REF!</f>
        <v>#REF!</v>
      </c>
      <c r="I231" s="307" t="e">
        <f>+#REF!</f>
        <v>#REF!</v>
      </c>
      <c r="J231" s="307" t="e">
        <f>+#REF!+#REF!</f>
        <v>#REF!</v>
      </c>
      <c r="K231" s="307" t="e">
        <f>+#REF!+#REF!</f>
        <v>#REF!</v>
      </c>
      <c r="L231" s="307" t="e">
        <f>+#REF!</f>
        <v>#REF!</v>
      </c>
      <c r="M231" s="307" t="e">
        <f>+#REF!+#REF!</f>
        <v>#REF!</v>
      </c>
      <c r="N231" s="307" t="e">
        <f>+#REF!</f>
        <v>#REF!</v>
      </c>
      <c r="O231" s="307" t="e">
        <f>+#REF!</f>
        <v>#REF!</v>
      </c>
      <c r="P231" s="307" t="e">
        <f>+#REF!</f>
        <v>#REF!</v>
      </c>
      <c r="Q231" s="307" t="e">
        <f>+#REF!</f>
        <v>#REF!</v>
      </c>
      <c r="R231" s="307" t="e">
        <f>+#REF!</f>
        <v>#REF!</v>
      </c>
      <c r="S231" s="307" t="e">
        <f>+#REF!</f>
        <v>#REF!</v>
      </c>
      <c r="T231" s="307" t="e">
        <f>+#REF!</f>
        <v>#REF!</v>
      </c>
      <c r="U231" s="307" t="e">
        <f>+#REF!</f>
        <v>#REF!</v>
      </c>
      <c r="V231" s="307" t="e">
        <f>+#REF!</f>
        <v>#REF!</v>
      </c>
      <c r="W231" s="307" t="e">
        <f t="shared" si="29"/>
        <v>#REF!</v>
      </c>
      <c r="X231" s="307" t="e">
        <f>+#REF!</f>
        <v>#REF!</v>
      </c>
      <c r="Y231" s="307" t="e">
        <f>+#REF!</f>
        <v>#REF!</v>
      </c>
      <c r="Z231" s="307" t="e">
        <f>+#REF!</f>
        <v>#REF!</v>
      </c>
      <c r="AA231" s="307" t="e">
        <f>+#REF!</f>
        <v>#REF!</v>
      </c>
      <c r="AB231" s="307" t="e">
        <f t="shared" si="25"/>
        <v>#REF!</v>
      </c>
      <c r="AC231" s="307" t="e">
        <f>+#REF!+#REF!</f>
        <v>#REF!</v>
      </c>
      <c r="AD231" s="307" t="e">
        <f>+#REF!+#REF!</f>
        <v>#REF!</v>
      </c>
      <c r="AE231" s="307" t="e">
        <f>+#REF!+#REF!</f>
        <v>#REF!</v>
      </c>
      <c r="AF231" s="307" t="e">
        <f>+#REF!</f>
        <v>#REF!</v>
      </c>
      <c r="AG231" s="307" t="e">
        <f>+#REF!</f>
        <v>#REF!</v>
      </c>
      <c r="AH231" s="307" t="e">
        <f>+#REF!</f>
        <v>#REF!</v>
      </c>
      <c r="AI231" s="307" t="e">
        <f>+#REF!</f>
        <v>#REF!</v>
      </c>
      <c r="AJ231" s="307" t="e">
        <f>+#REF!</f>
        <v>#REF!</v>
      </c>
      <c r="AK231" s="307" t="e">
        <f>+#REF!</f>
        <v>#REF!</v>
      </c>
      <c r="AL231" s="307" t="e">
        <f>+#REF!</f>
        <v>#REF!</v>
      </c>
      <c r="AM231" s="307" t="e">
        <f>+#REF!</f>
        <v>#REF!</v>
      </c>
      <c r="AN231" s="307"/>
      <c r="AO231" s="265"/>
      <c r="AP231" s="259" t="e">
        <f t="shared" si="27"/>
        <v>#REF!</v>
      </c>
      <c r="AQ231" s="248" t="e">
        <f>+AP231-#REF!</f>
        <v>#REF!</v>
      </c>
    </row>
    <row r="232" spans="1:43" ht="30.75" customHeight="1">
      <c r="A232" s="269">
        <f t="shared" si="26"/>
        <v>111</v>
      </c>
      <c r="B232" s="275" t="s">
        <v>951</v>
      </c>
      <c r="C232" s="307" t="e">
        <f t="shared" si="28"/>
        <v>#REF!</v>
      </c>
      <c r="D232" s="307" t="e">
        <f>+#REF!+#REF!</f>
        <v>#REF!</v>
      </c>
      <c r="E232" s="307" t="e">
        <f>+#REF!+#REF!</f>
        <v>#REF!</v>
      </c>
      <c r="F232" s="307" t="e">
        <f t="shared" si="24"/>
        <v>#REF!</v>
      </c>
      <c r="G232" s="307" t="e">
        <f>+#REF!+#REF!</f>
        <v>#REF!</v>
      </c>
      <c r="H232" s="307" t="e">
        <f>+#REF!</f>
        <v>#REF!</v>
      </c>
      <c r="I232" s="307" t="e">
        <f>+#REF!</f>
        <v>#REF!</v>
      </c>
      <c r="J232" s="307" t="e">
        <f>+#REF!+#REF!</f>
        <v>#REF!</v>
      </c>
      <c r="K232" s="307" t="e">
        <f>+#REF!+#REF!</f>
        <v>#REF!</v>
      </c>
      <c r="L232" s="307" t="e">
        <f>+#REF!</f>
        <v>#REF!</v>
      </c>
      <c r="M232" s="307" t="e">
        <f>+#REF!+#REF!</f>
        <v>#REF!</v>
      </c>
      <c r="N232" s="307" t="e">
        <f>+#REF!</f>
        <v>#REF!</v>
      </c>
      <c r="O232" s="307" t="e">
        <f>+#REF!</f>
        <v>#REF!</v>
      </c>
      <c r="P232" s="307" t="e">
        <f>+#REF!</f>
        <v>#REF!</v>
      </c>
      <c r="Q232" s="307" t="e">
        <f>+#REF!</f>
        <v>#REF!</v>
      </c>
      <c r="R232" s="307" t="e">
        <f>+#REF!</f>
        <v>#REF!</v>
      </c>
      <c r="S232" s="307" t="e">
        <f>+#REF!</f>
        <v>#REF!</v>
      </c>
      <c r="T232" s="307" t="e">
        <f>+#REF!</f>
        <v>#REF!</v>
      </c>
      <c r="U232" s="307" t="e">
        <f>+#REF!</f>
        <v>#REF!</v>
      </c>
      <c r="V232" s="307" t="e">
        <f>+#REF!</f>
        <v>#REF!</v>
      </c>
      <c r="W232" s="307" t="e">
        <f t="shared" si="29"/>
        <v>#REF!</v>
      </c>
      <c r="X232" s="307" t="e">
        <f>+#REF!</f>
        <v>#REF!</v>
      </c>
      <c r="Y232" s="307" t="e">
        <f>+#REF!</f>
        <v>#REF!</v>
      </c>
      <c r="Z232" s="307" t="e">
        <f>+#REF!</f>
        <v>#REF!</v>
      </c>
      <c r="AA232" s="307" t="e">
        <f>+#REF!</f>
        <v>#REF!</v>
      </c>
      <c r="AB232" s="307" t="e">
        <f t="shared" si="25"/>
        <v>#REF!</v>
      </c>
      <c r="AC232" s="307" t="e">
        <f>+#REF!+#REF!</f>
        <v>#REF!</v>
      </c>
      <c r="AD232" s="307" t="e">
        <f>+#REF!+#REF!</f>
        <v>#REF!</v>
      </c>
      <c r="AE232" s="307" t="e">
        <f>+#REF!+#REF!</f>
        <v>#REF!</v>
      </c>
      <c r="AF232" s="307" t="e">
        <f>+#REF!</f>
        <v>#REF!</v>
      </c>
      <c r="AG232" s="307" t="e">
        <f>+#REF!</f>
        <v>#REF!</v>
      </c>
      <c r="AH232" s="307" t="e">
        <f>+#REF!</f>
        <v>#REF!</v>
      </c>
      <c r="AI232" s="307" t="e">
        <f>+#REF!</f>
        <v>#REF!</v>
      </c>
      <c r="AJ232" s="307" t="e">
        <f>+#REF!</f>
        <v>#REF!</v>
      </c>
      <c r="AK232" s="307" t="e">
        <f>+#REF!</f>
        <v>#REF!</v>
      </c>
      <c r="AL232" s="307" t="e">
        <f>+#REF!</f>
        <v>#REF!</v>
      </c>
      <c r="AM232" s="307" t="e">
        <f>+#REF!</f>
        <v>#REF!</v>
      </c>
      <c r="AN232" s="307"/>
      <c r="AO232" s="265"/>
      <c r="AP232" s="259" t="e">
        <f t="shared" si="27"/>
        <v>#REF!</v>
      </c>
      <c r="AQ232" s="248" t="e">
        <f>+AP232-#REF!</f>
        <v>#REF!</v>
      </c>
    </row>
    <row r="233" spans="1:43" ht="30.75" customHeight="1">
      <c r="A233" s="269">
        <f t="shared" si="26"/>
        <v>112</v>
      </c>
      <c r="B233" s="275" t="s">
        <v>952</v>
      </c>
      <c r="C233" s="307" t="e">
        <f t="shared" si="28"/>
        <v>#REF!</v>
      </c>
      <c r="D233" s="307" t="e">
        <f>+#REF!+#REF!</f>
        <v>#REF!</v>
      </c>
      <c r="E233" s="307" t="e">
        <f>+#REF!+#REF!</f>
        <v>#REF!</v>
      </c>
      <c r="F233" s="307" t="e">
        <f t="shared" si="24"/>
        <v>#REF!</v>
      </c>
      <c r="G233" s="307" t="e">
        <f>+#REF!+#REF!</f>
        <v>#REF!</v>
      </c>
      <c r="H233" s="307" t="e">
        <f>+#REF!</f>
        <v>#REF!</v>
      </c>
      <c r="I233" s="307" t="e">
        <f>+#REF!</f>
        <v>#REF!</v>
      </c>
      <c r="J233" s="307" t="e">
        <f>+#REF!+#REF!</f>
        <v>#REF!</v>
      </c>
      <c r="K233" s="307" t="e">
        <f>+#REF!+#REF!</f>
        <v>#REF!</v>
      </c>
      <c r="L233" s="307" t="e">
        <f>+#REF!</f>
        <v>#REF!</v>
      </c>
      <c r="M233" s="307" t="e">
        <f>+#REF!+#REF!</f>
        <v>#REF!</v>
      </c>
      <c r="N233" s="307" t="e">
        <f>+#REF!</f>
        <v>#REF!</v>
      </c>
      <c r="O233" s="307" t="e">
        <f>+#REF!</f>
        <v>#REF!</v>
      </c>
      <c r="P233" s="307" t="e">
        <f>+#REF!</f>
        <v>#REF!</v>
      </c>
      <c r="Q233" s="307" t="e">
        <f>+#REF!</f>
        <v>#REF!</v>
      </c>
      <c r="R233" s="307" t="e">
        <f>+#REF!</f>
        <v>#REF!</v>
      </c>
      <c r="S233" s="307" t="e">
        <f>+#REF!</f>
        <v>#REF!</v>
      </c>
      <c r="T233" s="307" t="e">
        <f>+#REF!</f>
        <v>#REF!</v>
      </c>
      <c r="U233" s="307" t="e">
        <f>+#REF!</f>
        <v>#REF!</v>
      </c>
      <c r="V233" s="307" t="e">
        <f>+#REF!</f>
        <v>#REF!</v>
      </c>
      <c r="W233" s="307" t="e">
        <f t="shared" si="29"/>
        <v>#REF!</v>
      </c>
      <c r="X233" s="307" t="e">
        <f>+#REF!</f>
        <v>#REF!</v>
      </c>
      <c r="Y233" s="307" t="e">
        <f>+#REF!</f>
        <v>#REF!</v>
      </c>
      <c r="Z233" s="307" t="e">
        <f>+#REF!</f>
        <v>#REF!</v>
      </c>
      <c r="AA233" s="307" t="e">
        <f>+#REF!</f>
        <v>#REF!</v>
      </c>
      <c r="AB233" s="307" t="e">
        <f t="shared" si="25"/>
        <v>#REF!</v>
      </c>
      <c r="AC233" s="307" t="e">
        <f>+#REF!+#REF!</f>
        <v>#REF!</v>
      </c>
      <c r="AD233" s="307" t="e">
        <f>+#REF!+#REF!</f>
        <v>#REF!</v>
      </c>
      <c r="AE233" s="307" t="e">
        <f>+#REF!+#REF!</f>
        <v>#REF!</v>
      </c>
      <c r="AF233" s="307" t="e">
        <f>+#REF!</f>
        <v>#REF!</v>
      </c>
      <c r="AG233" s="307" t="e">
        <f>+#REF!</f>
        <v>#REF!</v>
      </c>
      <c r="AH233" s="307" t="e">
        <f>+#REF!</f>
        <v>#REF!</v>
      </c>
      <c r="AI233" s="307" t="e">
        <f>+#REF!</f>
        <v>#REF!</v>
      </c>
      <c r="AJ233" s="307" t="e">
        <f>+#REF!</f>
        <v>#REF!</v>
      </c>
      <c r="AK233" s="307" t="e">
        <f>+#REF!</f>
        <v>#REF!</v>
      </c>
      <c r="AL233" s="307" t="e">
        <f>+#REF!</f>
        <v>#REF!</v>
      </c>
      <c r="AM233" s="307" t="e">
        <f>+#REF!</f>
        <v>#REF!</v>
      </c>
      <c r="AN233" s="307"/>
      <c r="AO233" s="265"/>
      <c r="AP233" s="259" t="e">
        <f t="shared" si="27"/>
        <v>#REF!</v>
      </c>
      <c r="AQ233" s="248" t="e">
        <f>+AP233-#REF!</f>
        <v>#REF!</v>
      </c>
    </row>
    <row r="234" spans="1:43" ht="30.75" customHeight="1">
      <c r="A234" s="269">
        <f t="shared" si="26"/>
        <v>113</v>
      </c>
      <c r="B234" s="275" t="s">
        <v>953</v>
      </c>
      <c r="C234" s="307" t="e">
        <f t="shared" si="28"/>
        <v>#REF!</v>
      </c>
      <c r="D234" s="307" t="e">
        <f>+#REF!+#REF!</f>
        <v>#REF!</v>
      </c>
      <c r="E234" s="307" t="e">
        <f>+#REF!+#REF!</f>
        <v>#REF!</v>
      </c>
      <c r="F234" s="307" t="e">
        <f t="shared" si="24"/>
        <v>#REF!</v>
      </c>
      <c r="G234" s="307" t="e">
        <f>+#REF!+#REF!</f>
        <v>#REF!</v>
      </c>
      <c r="H234" s="307" t="e">
        <f>+#REF!</f>
        <v>#REF!</v>
      </c>
      <c r="I234" s="307" t="e">
        <f>+#REF!</f>
        <v>#REF!</v>
      </c>
      <c r="J234" s="307" t="e">
        <f>+#REF!+#REF!</f>
        <v>#REF!</v>
      </c>
      <c r="K234" s="307" t="e">
        <f>+#REF!+#REF!</f>
        <v>#REF!</v>
      </c>
      <c r="L234" s="307" t="e">
        <f>+#REF!</f>
        <v>#REF!</v>
      </c>
      <c r="M234" s="307" t="e">
        <f>+#REF!+#REF!</f>
        <v>#REF!</v>
      </c>
      <c r="N234" s="307" t="e">
        <f>+#REF!</f>
        <v>#REF!</v>
      </c>
      <c r="O234" s="307" t="e">
        <f>+#REF!</f>
        <v>#REF!</v>
      </c>
      <c r="P234" s="307" t="e">
        <f>+#REF!</f>
        <v>#REF!</v>
      </c>
      <c r="Q234" s="307" t="e">
        <f>+#REF!</f>
        <v>#REF!</v>
      </c>
      <c r="R234" s="307" t="e">
        <f>+#REF!</f>
        <v>#REF!</v>
      </c>
      <c r="S234" s="307" t="e">
        <f>+#REF!</f>
        <v>#REF!</v>
      </c>
      <c r="T234" s="307" t="e">
        <f>+#REF!</f>
        <v>#REF!</v>
      </c>
      <c r="U234" s="307" t="e">
        <f>+#REF!</f>
        <v>#REF!</v>
      </c>
      <c r="V234" s="307" t="e">
        <f>+#REF!</f>
        <v>#REF!</v>
      </c>
      <c r="W234" s="307" t="e">
        <f t="shared" si="29"/>
        <v>#REF!</v>
      </c>
      <c r="X234" s="307" t="e">
        <f>+#REF!</f>
        <v>#REF!</v>
      </c>
      <c r="Y234" s="307" t="e">
        <f>+#REF!</f>
        <v>#REF!</v>
      </c>
      <c r="Z234" s="307" t="e">
        <f>+#REF!</f>
        <v>#REF!</v>
      </c>
      <c r="AA234" s="307" t="e">
        <f>+#REF!</f>
        <v>#REF!</v>
      </c>
      <c r="AB234" s="307" t="e">
        <f t="shared" si="25"/>
        <v>#REF!</v>
      </c>
      <c r="AC234" s="307" t="e">
        <f>+#REF!+#REF!</f>
        <v>#REF!</v>
      </c>
      <c r="AD234" s="307" t="e">
        <f>+#REF!+#REF!</f>
        <v>#REF!</v>
      </c>
      <c r="AE234" s="307" t="e">
        <f>+#REF!+#REF!</f>
        <v>#REF!</v>
      </c>
      <c r="AF234" s="307" t="e">
        <f>+#REF!</f>
        <v>#REF!</v>
      </c>
      <c r="AG234" s="307" t="e">
        <f>+#REF!</f>
        <v>#REF!</v>
      </c>
      <c r="AH234" s="307" t="e">
        <f>+#REF!</f>
        <v>#REF!</v>
      </c>
      <c r="AI234" s="307" t="e">
        <f>+#REF!</f>
        <v>#REF!</v>
      </c>
      <c r="AJ234" s="307" t="e">
        <f>+#REF!</f>
        <v>#REF!</v>
      </c>
      <c r="AK234" s="307" t="e">
        <f>+#REF!</f>
        <v>#REF!</v>
      </c>
      <c r="AL234" s="307" t="e">
        <f>+#REF!</f>
        <v>#REF!</v>
      </c>
      <c r="AM234" s="307" t="e">
        <f>+#REF!</f>
        <v>#REF!</v>
      </c>
      <c r="AN234" s="307"/>
      <c r="AO234" s="265"/>
      <c r="AP234" s="259" t="e">
        <f t="shared" si="27"/>
        <v>#REF!</v>
      </c>
      <c r="AQ234" s="248" t="e">
        <f>+AP234-#REF!</f>
        <v>#REF!</v>
      </c>
    </row>
    <row r="235" spans="1:43" ht="30.75" customHeight="1">
      <c r="A235" s="269">
        <f t="shared" si="26"/>
        <v>114</v>
      </c>
      <c r="B235" s="275" t="s">
        <v>954</v>
      </c>
      <c r="C235" s="307" t="e">
        <f t="shared" si="28"/>
        <v>#REF!</v>
      </c>
      <c r="D235" s="307" t="e">
        <f>+#REF!+#REF!</f>
        <v>#REF!</v>
      </c>
      <c r="E235" s="307" t="e">
        <f>+#REF!+#REF!</f>
        <v>#REF!</v>
      </c>
      <c r="F235" s="307" t="e">
        <f t="shared" si="24"/>
        <v>#REF!</v>
      </c>
      <c r="G235" s="307" t="e">
        <f>+#REF!+#REF!</f>
        <v>#REF!</v>
      </c>
      <c r="H235" s="307" t="e">
        <f>+#REF!</f>
        <v>#REF!</v>
      </c>
      <c r="I235" s="307" t="e">
        <f>+#REF!</f>
        <v>#REF!</v>
      </c>
      <c r="J235" s="307" t="e">
        <f>+#REF!+#REF!</f>
        <v>#REF!</v>
      </c>
      <c r="K235" s="307" t="e">
        <f>+#REF!+#REF!</f>
        <v>#REF!</v>
      </c>
      <c r="L235" s="307" t="e">
        <f>+#REF!</f>
        <v>#REF!</v>
      </c>
      <c r="M235" s="307" t="e">
        <f>+#REF!+#REF!</f>
        <v>#REF!</v>
      </c>
      <c r="N235" s="307" t="e">
        <f>+#REF!</f>
        <v>#REF!</v>
      </c>
      <c r="O235" s="307" t="e">
        <f>+#REF!</f>
        <v>#REF!</v>
      </c>
      <c r="P235" s="307" t="e">
        <f>+#REF!</f>
        <v>#REF!</v>
      </c>
      <c r="Q235" s="307" t="e">
        <f>+#REF!</f>
        <v>#REF!</v>
      </c>
      <c r="R235" s="307" t="e">
        <f>+#REF!</f>
        <v>#REF!</v>
      </c>
      <c r="S235" s="307" t="e">
        <f>+#REF!</f>
        <v>#REF!</v>
      </c>
      <c r="T235" s="307" t="e">
        <f>+#REF!</f>
        <v>#REF!</v>
      </c>
      <c r="U235" s="307" t="e">
        <f>+#REF!</f>
        <v>#REF!</v>
      </c>
      <c r="V235" s="307" t="e">
        <f>+#REF!</f>
        <v>#REF!</v>
      </c>
      <c r="W235" s="307" t="e">
        <f t="shared" si="29"/>
        <v>#REF!</v>
      </c>
      <c r="X235" s="307" t="e">
        <f>+#REF!</f>
        <v>#REF!</v>
      </c>
      <c r="Y235" s="307" t="e">
        <f>+#REF!</f>
        <v>#REF!</v>
      </c>
      <c r="Z235" s="307" t="e">
        <f>+#REF!</f>
        <v>#REF!</v>
      </c>
      <c r="AA235" s="307" t="e">
        <f>+#REF!</f>
        <v>#REF!</v>
      </c>
      <c r="AB235" s="307" t="e">
        <f t="shared" si="25"/>
        <v>#REF!</v>
      </c>
      <c r="AC235" s="307" t="e">
        <f>+#REF!+#REF!</f>
        <v>#REF!</v>
      </c>
      <c r="AD235" s="307" t="e">
        <f>+#REF!+#REF!</f>
        <v>#REF!</v>
      </c>
      <c r="AE235" s="307" t="e">
        <f>+#REF!+#REF!</f>
        <v>#REF!</v>
      </c>
      <c r="AF235" s="307" t="e">
        <f>+#REF!</f>
        <v>#REF!</v>
      </c>
      <c r="AG235" s="307" t="e">
        <f>+#REF!</f>
        <v>#REF!</v>
      </c>
      <c r="AH235" s="307" t="e">
        <f>+#REF!</f>
        <v>#REF!</v>
      </c>
      <c r="AI235" s="307" t="e">
        <f>+#REF!</f>
        <v>#REF!</v>
      </c>
      <c r="AJ235" s="307" t="e">
        <f>+#REF!</f>
        <v>#REF!</v>
      </c>
      <c r="AK235" s="307" t="e">
        <f>+#REF!</f>
        <v>#REF!</v>
      </c>
      <c r="AL235" s="307" t="e">
        <f>+#REF!</f>
        <v>#REF!</v>
      </c>
      <c r="AM235" s="307" t="e">
        <f>+#REF!</f>
        <v>#REF!</v>
      </c>
      <c r="AN235" s="307"/>
      <c r="AO235" s="265"/>
      <c r="AP235" s="259" t="e">
        <f t="shared" si="27"/>
        <v>#REF!</v>
      </c>
      <c r="AQ235" s="248" t="e">
        <f>+AP235-#REF!</f>
        <v>#REF!</v>
      </c>
    </row>
    <row r="236" spans="1:43" ht="30.75" customHeight="1">
      <c r="A236" s="269">
        <f t="shared" si="26"/>
        <v>115</v>
      </c>
      <c r="B236" s="275" t="s">
        <v>955</v>
      </c>
      <c r="C236" s="307" t="e">
        <f t="shared" si="28"/>
        <v>#REF!</v>
      </c>
      <c r="D236" s="307" t="e">
        <f>+#REF!+#REF!</f>
        <v>#REF!</v>
      </c>
      <c r="E236" s="307" t="e">
        <f>+#REF!+#REF!</f>
        <v>#REF!</v>
      </c>
      <c r="F236" s="307" t="e">
        <f t="shared" si="24"/>
        <v>#REF!</v>
      </c>
      <c r="G236" s="307" t="e">
        <f>+#REF!+#REF!</f>
        <v>#REF!</v>
      </c>
      <c r="H236" s="307" t="e">
        <f>+#REF!</f>
        <v>#REF!</v>
      </c>
      <c r="I236" s="307" t="e">
        <f>+#REF!</f>
        <v>#REF!</v>
      </c>
      <c r="J236" s="307" t="e">
        <f>+#REF!+#REF!</f>
        <v>#REF!</v>
      </c>
      <c r="K236" s="307" t="e">
        <f>+#REF!+#REF!</f>
        <v>#REF!</v>
      </c>
      <c r="L236" s="307" t="e">
        <f>+#REF!</f>
        <v>#REF!</v>
      </c>
      <c r="M236" s="307" t="e">
        <f>+#REF!+#REF!</f>
        <v>#REF!</v>
      </c>
      <c r="N236" s="307" t="e">
        <f>+#REF!</f>
        <v>#REF!</v>
      </c>
      <c r="O236" s="307" t="e">
        <f>+#REF!</f>
        <v>#REF!</v>
      </c>
      <c r="P236" s="307" t="e">
        <f>+#REF!</f>
        <v>#REF!</v>
      </c>
      <c r="Q236" s="307" t="e">
        <f>+#REF!</f>
        <v>#REF!</v>
      </c>
      <c r="R236" s="307" t="e">
        <f>+#REF!</f>
        <v>#REF!</v>
      </c>
      <c r="S236" s="307" t="e">
        <f>+#REF!</f>
        <v>#REF!</v>
      </c>
      <c r="T236" s="307" t="e">
        <f>+#REF!</f>
        <v>#REF!</v>
      </c>
      <c r="U236" s="307" t="e">
        <f>+#REF!</f>
        <v>#REF!</v>
      </c>
      <c r="V236" s="307" t="e">
        <f>+#REF!</f>
        <v>#REF!</v>
      </c>
      <c r="W236" s="307" t="e">
        <f t="shared" si="29"/>
        <v>#REF!</v>
      </c>
      <c r="X236" s="307" t="e">
        <f>+#REF!</f>
        <v>#REF!</v>
      </c>
      <c r="Y236" s="307" t="e">
        <f>+#REF!</f>
        <v>#REF!</v>
      </c>
      <c r="Z236" s="307" t="e">
        <f>+#REF!</f>
        <v>#REF!</v>
      </c>
      <c r="AA236" s="307" t="e">
        <f>+#REF!</f>
        <v>#REF!</v>
      </c>
      <c r="AB236" s="307" t="e">
        <f t="shared" si="25"/>
        <v>#REF!</v>
      </c>
      <c r="AC236" s="307" t="e">
        <f>+#REF!+#REF!</f>
        <v>#REF!</v>
      </c>
      <c r="AD236" s="307" t="e">
        <f>+#REF!+#REF!</f>
        <v>#REF!</v>
      </c>
      <c r="AE236" s="307" t="e">
        <f>+#REF!+#REF!</f>
        <v>#REF!</v>
      </c>
      <c r="AF236" s="307" t="e">
        <f>+#REF!</f>
        <v>#REF!</v>
      </c>
      <c r="AG236" s="307" t="e">
        <f>+#REF!</f>
        <v>#REF!</v>
      </c>
      <c r="AH236" s="307" t="e">
        <f>+#REF!</f>
        <v>#REF!</v>
      </c>
      <c r="AI236" s="307" t="e">
        <f>+#REF!</f>
        <v>#REF!</v>
      </c>
      <c r="AJ236" s="307" t="e">
        <f>+#REF!</f>
        <v>#REF!</v>
      </c>
      <c r="AK236" s="307" t="e">
        <f>+#REF!</f>
        <v>#REF!</v>
      </c>
      <c r="AL236" s="307" t="e">
        <f>+#REF!</f>
        <v>#REF!</v>
      </c>
      <c r="AM236" s="307" t="e">
        <f>+#REF!</f>
        <v>#REF!</v>
      </c>
      <c r="AN236" s="307"/>
      <c r="AO236" s="265"/>
      <c r="AP236" s="259" t="e">
        <f t="shared" si="27"/>
        <v>#REF!</v>
      </c>
      <c r="AQ236" s="248" t="e">
        <f>+AP236-#REF!</f>
        <v>#REF!</v>
      </c>
    </row>
    <row r="237" spans="1:43" ht="30.75" customHeight="1">
      <c r="A237" s="269">
        <f t="shared" si="26"/>
        <v>116</v>
      </c>
      <c r="B237" s="275" t="s">
        <v>956</v>
      </c>
      <c r="C237" s="307" t="e">
        <f t="shared" si="28"/>
        <v>#REF!</v>
      </c>
      <c r="D237" s="307" t="e">
        <f>+#REF!+#REF!</f>
        <v>#REF!</v>
      </c>
      <c r="E237" s="307" t="e">
        <f>+#REF!+#REF!</f>
        <v>#REF!</v>
      </c>
      <c r="F237" s="307" t="e">
        <f t="shared" si="24"/>
        <v>#REF!</v>
      </c>
      <c r="G237" s="307" t="e">
        <f>+#REF!+#REF!</f>
        <v>#REF!</v>
      </c>
      <c r="H237" s="307" t="e">
        <f>+#REF!</f>
        <v>#REF!</v>
      </c>
      <c r="I237" s="307" t="e">
        <f>+#REF!</f>
        <v>#REF!</v>
      </c>
      <c r="J237" s="307" t="e">
        <f>+#REF!+#REF!</f>
        <v>#REF!</v>
      </c>
      <c r="K237" s="307" t="e">
        <f>+#REF!+#REF!</f>
        <v>#REF!</v>
      </c>
      <c r="L237" s="307" t="e">
        <f>+#REF!</f>
        <v>#REF!</v>
      </c>
      <c r="M237" s="307" t="e">
        <f>+#REF!+#REF!</f>
        <v>#REF!</v>
      </c>
      <c r="N237" s="307" t="e">
        <f>+#REF!</f>
        <v>#REF!</v>
      </c>
      <c r="O237" s="307" t="e">
        <f>+#REF!</f>
        <v>#REF!</v>
      </c>
      <c r="P237" s="307" t="e">
        <f>+#REF!</f>
        <v>#REF!</v>
      </c>
      <c r="Q237" s="307" t="e">
        <f>+#REF!</f>
        <v>#REF!</v>
      </c>
      <c r="R237" s="307" t="e">
        <f>+#REF!</f>
        <v>#REF!</v>
      </c>
      <c r="S237" s="307" t="e">
        <f>+#REF!</f>
        <v>#REF!</v>
      </c>
      <c r="T237" s="307" t="e">
        <f>+#REF!</f>
        <v>#REF!</v>
      </c>
      <c r="U237" s="307" t="e">
        <f>+#REF!</f>
        <v>#REF!</v>
      </c>
      <c r="V237" s="307" t="e">
        <f>+#REF!</f>
        <v>#REF!</v>
      </c>
      <c r="W237" s="307" t="e">
        <f t="shared" si="29"/>
        <v>#REF!</v>
      </c>
      <c r="X237" s="307" t="e">
        <f>+#REF!</f>
        <v>#REF!</v>
      </c>
      <c r="Y237" s="307" t="e">
        <f>+#REF!</f>
        <v>#REF!</v>
      </c>
      <c r="Z237" s="307" t="e">
        <f>+#REF!</f>
        <v>#REF!</v>
      </c>
      <c r="AA237" s="307" t="e">
        <f>+#REF!</f>
        <v>#REF!</v>
      </c>
      <c r="AB237" s="307" t="e">
        <f t="shared" si="25"/>
        <v>#REF!</v>
      </c>
      <c r="AC237" s="307" t="e">
        <f>+#REF!+#REF!</f>
        <v>#REF!</v>
      </c>
      <c r="AD237" s="307" t="e">
        <f>+#REF!+#REF!</f>
        <v>#REF!</v>
      </c>
      <c r="AE237" s="307" t="e">
        <f>+#REF!+#REF!</f>
        <v>#REF!</v>
      </c>
      <c r="AF237" s="307" t="e">
        <f>+#REF!</f>
        <v>#REF!</v>
      </c>
      <c r="AG237" s="307" t="e">
        <f>+#REF!</f>
        <v>#REF!</v>
      </c>
      <c r="AH237" s="307" t="e">
        <f>+#REF!</f>
        <v>#REF!</v>
      </c>
      <c r="AI237" s="307" t="e">
        <f>+#REF!</f>
        <v>#REF!</v>
      </c>
      <c r="AJ237" s="307" t="e">
        <f>+#REF!</f>
        <v>#REF!</v>
      </c>
      <c r="AK237" s="307" t="e">
        <f>+#REF!</f>
        <v>#REF!</v>
      </c>
      <c r="AL237" s="307" t="e">
        <f>+#REF!</f>
        <v>#REF!</v>
      </c>
      <c r="AM237" s="307" t="e">
        <f>+#REF!</f>
        <v>#REF!</v>
      </c>
      <c r="AN237" s="307"/>
      <c r="AO237" s="265"/>
      <c r="AP237" s="259" t="e">
        <f t="shared" si="27"/>
        <v>#REF!</v>
      </c>
      <c r="AQ237" s="248" t="e">
        <f>+AP237-#REF!</f>
        <v>#REF!</v>
      </c>
    </row>
    <row r="238" spans="1:43" ht="30.75" customHeight="1">
      <c r="A238" s="269">
        <f t="shared" si="26"/>
        <v>117</v>
      </c>
      <c r="B238" s="275" t="s">
        <v>957</v>
      </c>
      <c r="C238" s="307" t="e">
        <f t="shared" si="28"/>
        <v>#REF!</v>
      </c>
      <c r="D238" s="307" t="e">
        <f>+#REF!+#REF!</f>
        <v>#REF!</v>
      </c>
      <c r="E238" s="307" t="e">
        <f>+#REF!+#REF!</f>
        <v>#REF!</v>
      </c>
      <c r="F238" s="307" t="e">
        <f t="shared" si="24"/>
        <v>#REF!</v>
      </c>
      <c r="G238" s="307" t="e">
        <f>+#REF!+#REF!</f>
        <v>#REF!</v>
      </c>
      <c r="H238" s="307" t="e">
        <f>+#REF!</f>
        <v>#REF!</v>
      </c>
      <c r="I238" s="307" t="e">
        <f>+#REF!</f>
        <v>#REF!</v>
      </c>
      <c r="J238" s="307" t="e">
        <f>+#REF!+#REF!</f>
        <v>#REF!</v>
      </c>
      <c r="K238" s="307" t="e">
        <f>+#REF!+#REF!</f>
        <v>#REF!</v>
      </c>
      <c r="L238" s="307" t="e">
        <f>+#REF!</f>
        <v>#REF!</v>
      </c>
      <c r="M238" s="307" t="e">
        <f>+#REF!+#REF!</f>
        <v>#REF!</v>
      </c>
      <c r="N238" s="307" t="e">
        <f>+#REF!</f>
        <v>#REF!</v>
      </c>
      <c r="O238" s="307" t="e">
        <f>+#REF!</f>
        <v>#REF!</v>
      </c>
      <c r="P238" s="307" t="e">
        <f>+#REF!</f>
        <v>#REF!</v>
      </c>
      <c r="Q238" s="307" t="e">
        <f>+#REF!</f>
        <v>#REF!</v>
      </c>
      <c r="R238" s="307" t="e">
        <f>+#REF!</f>
        <v>#REF!</v>
      </c>
      <c r="S238" s="307" t="e">
        <f>+#REF!</f>
        <v>#REF!</v>
      </c>
      <c r="T238" s="307" t="e">
        <f>+#REF!</f>
        <v>#REF!</v>
      </c>
      <c r="U238" s="307" t="e">
        <f>+#REF!</f>
        <v>#REF!</v>
      </c>
      <c r="V238" s="307" t="e">
        <f>+#REF!</f>
        <v>#REF!</v>
      </c>
      <c r="W238" s="307" t="e">
        <f t="shared" si="29"/>
        <v>#REF!</v>
      </c>
      <c r="X238" s="307" t="e">
        <f>+#REF!</f>
        <v>#REF!</v>
      </c>
      <c r="Y238" s="307" t="e">
        <f>+#REF!</f>
        <v>#REF!</v>
      </c>
      <c r="Z238" s="307" t="e">
        <f>+#REF!</f>
        <v>#REF!</v>
      </c>
      <c r="AA238" s="307" t="e">
        <f>+#REF!</f>
        <v>#REF!</v>
      </c>
      <c r="AB238" s="307" t="e">
        <f t="shared" si="25"/>
        <v>#REF!</v>
      </c>
      <c r="AC238" s="307" t="e">
        <f>+#REF!+#REF!</f>
        <v>#REF!</v>
      </c>
      <c r="AD238" s="307" t="e">
        <f>+#REF!+#REF!</f>
        <v>#REF!</v>
      </c>
      <c r="AE238" s="307" t="e">
        <f>+#REF!+#REF!</f>
        <v>#REF!</v>
      </c>
      <c r="AF238" s="307" t="e">
        <f>+#REF!</f>
        <v>#REF!</v>
      </c>
      <c r="AG238" s="307" t="e">
        <f>+#REF!</f>
        <v>#REF!</v>
      </c>
      <c r="AH238" s="307" t="e">
        <f>+#REF!</f>
        <v>#REF!</v>
      </c>
      <c r="AI238" s="307" t="e">
        <f>+#REF!</f>
        <v>#REF!</v>
      </c>
      <c r="AJ238" s="307" t="e">
        <f>+#REF!</f>
        <v>#REF!</v>
      </c>
      <c r="AK238" s="307" t="e">
        <f>+#REF!</f>
        <v>#REF!</v>
      </c>
      <c r="AL238" s="307" t="e">
        <f>+#REF!</f>
        <v>#REF!</v>
      </c>
      <c r="AM238" s="307" t="e">
        <f>+#REF!</f>
        <v>#REF!</v>
      </c>
      <c r="AN238" s="307"/>
      <c r="AO238" s="265"/>
      <c r="AP238" s="259" t="e">
        <f t="shared" si="27"/>
        <v>#REF!</v>
      </c>
      <c r="AQ238" s="248" t="e">
        <f>+AP238-#REF!</f>
        <v>#REF!</v>
      </c>
    </row>
    <row r="239" spans="1:43" ht="30.75" customHeight="1">
      <c r="A239" s="269">
        <f t="shared" si="26"/>
        <v>118</v>
      </c>
      <c r="B239" s="275" t="s">
        <v>958</v>
      </c>
      <c r="C239" s="307" t="e">
        <f t="shared" si="28"/>
        <v>#REF!</v>
      </c>
      <c r="D239" s="307" t="e">
        <f>+#REF!+#REF!</f>
        <v>#REF!</v>
      </c>
      <c r="E239" s="307" t="e">
        <f>+#REF!+#REF!</f>
        <v>#REF!</v>
      </c>
      <c r="F239" s="307" t="e">
        <f t="shared" si="24"/>
        <v>#REF!</v>
      </c>
      <c r="G239" s="307" t="e">
        <f>+#REF!+#REF!</f>
        <v>#REF!</v>
      </c>
      <c r="H239" s="307" t="e">
        <f>+#REF!</f>
        <v>#REF!</v>
      </c>
      <c r="I239" s="307" t="e">
        <f>+#REF!</f>
        <v>#REF!</v>
      </c>
      <c r="J239" s="307" t="e">
        <f>+#REF!+#REF!</f>
        <v>#REF!</v>
      </c>
      <c r="K239" s="307" t="e">
        <f>+#REF!+#REF!</f>
        <v>#REF!</v>
      </c>
      <c r="L239" s="307" t="e">
        <f>+#REF!</f>
        <v>#REF!</v>
      </c>
      <c r="M239" s="307" t="e">
        <f>+#REF!+#REF!</f>
        <v>#REF!</v>
      </c>
      <c r="N239" s="307" t="e">
        <f>+#REF!</f>
        <v>#REF!</v>
      </c>
      <c r="O239" s="307" t="e">
        <f>+#REF!</f>
        <v>#REF!</v>
      </c>
      <c r="P239" s="307" t="e">
        <f>+#REF!</f>
        <v>#REF!</v>
      </c>
      <c r="Q239" s="307" t="e">
        <f>+#REF!</f>
        <v>#REF!</v>
      </c>
      <c r="R239" s="307" t="e">
        <f>+#REF!</f>
        <v>#REF!</v>
      </c>
      <c r="S239" s="307" t="e">
        <f>+#REF!</f>
        <v>#REF!</v>
      </c>
      <c r="T239" s="307" t="e">
        <f>+#REF!</f>
        <v>#REF!</v>
      </c>
      <c r="U239" s="307" t="e">
        <f>+#REF!</f>
        <v>#REF!</v>
      </c>
      <c r="V239" s="307" t="e">
        <f>+#REF!</f>
        <v>#REF!</v>
      </c>
      <c r="W239" s="307" t="e">
        <f t="shared" si="29"/>
        <v>#REF!</v>
      </c>
      <c r="X239" s="307" t="e">
        <f>+#REF!</f>
        <v>#REF!</v>
      </c>
      <c r="Y239" s="307" t="e">
        <f>+#REF!</f>
        <v>#REF!</v>
      </c>
      <c r="Z239" s="307" t="e">
        <f>+#REF!</f>
        <v>#REF!</v>
      </c>
      <c r="AA239" s="307" t="e">
        <f>+#REF!</f>
        <v>#REF!</v>
      </c>
      <c r="AB239" s="307" t="e">
        <f t="shared" si="25"/>
        <v>#REF!</v>
      </c>
      <c r="AC239" s="307" t="e">
        <f>+#REF!+#REF!</f>
        <v>#REF!</v>
      </c>
      <c r="AD239" s="307" t="e">
        <f>+#REF!+#REF!</f>
        <v>#REF!</v>
      </c>
      <c r="AE239" s="307" t="e">
        <f>+#REF!+#REF!</f>
        <v>#REF!</v>
      </c>
      <c r="AF239" s="307" t="e">
        <f>+#REF!</f>
        <v>#REF!</v>
      </c>
      <c r="AG239" s="307" t="e">
        <f>+#REF!</f>
        <v>#REF!</v>
      </c>
      <c r="AH239" s="307" t="e">
        <f>+#REF!</f>
        <v>#REF!</v>
      </c>
      <c r="AI239" s="307" t="e">
        <f>+#REF!</f>
        <v>#REF!</v>
      </c>
      <c r="AJ239" s="307" t="e">
        <f>+#REF!</f>
        <v>#REF!</v>
      </c>
      <c r="AK239" s="307" t="e">
        <f>+#REF!</f>
        <v>#REF!</v>
      </c>
      <c r="AL239" s="307" t="e">
        <f>+#REF!</f>
        <v>#REF!</v>
      </c>
      <c r="AM239" s="307" t="e">
        <f>+#REF!</f>
        <v>#REF!</v>
      </c>
      <c r="AN239" s="307"/>
      <c r="AO239" s="265"/>
      <c r="AP239" s="259" t="e">
        <f t="shared" si="27"/>
        <v>#REF!</v>
      </c>
      <c r="AQ239" s="248" t="e">
        <f>+AP239-#REF!</f>
        <v>#REF!</v>
      </c>
    </row>
    <row r="240" spans="1:43" ht="30.75" customHeight="1">
      <c r="A240" s="269">
        <f t="shared" si="26"/>
        <v>119</v>
      </c>
      <c r="B240" s="275" t="s">
        <v>959</v>
      </c>
      <c r="C240" s="307" t="e">
        <f t="shared" si="28"/>
        <v>#REF!</v>
      </c>
      <c r="D240" s="307" t="e">
        <f>+#REF!+#REF!</f>
        <v>#REF!</v>
      </c>
      <c r="E240" s="307" t="e">
        <f>+#REF!+#REF!</f>
        <v>#REF!</v>
      </c>
      <c r="F240" s="307" t="e">
        <f t="shared" si="24"/>
        <v>#REF!</v>
      </c>
      <c r="G240" s="307" t="e">
        <f>+#REF!+#REF!</f>
        <v>#REF!</v>
      </c>
      <c r="H240" s="307" t="e">
        <f>+#REF!</f>
        <v>#REF!</v>
      </c>
      <c r="I240" s="307" t="e">
        <f>+#REF!</f>
        <v>#REF!</v>
      </c>
      <c r="J240" s="307" t="e">
        <f>+#REF!+#REF!</f>
        <v>#REF!</v>
      </c>
      <c r="K240" s="307" t="e">
        <f>+#REF!+#REF!</f>
        <v>#REF!</v>
      </c>
      <c r="L240" s="307" t="e">
        <f>+#REF!</f>
        <v>#REF!</v>
      </c>
      <c r="M240" s="307" t="e">
        <f>+#REF!+#REF!</f>
        <v>#REF!</v>
      </c>
      <c r="N240" s="307" t="e">
        <f>+#REF!</f>
        <v>#REF!</v>
      </c>
      <c r="O240" s="307" t="e">
        <f>+#REF!</f>
        <v>#REF!</v>
      </c>
      <c r="P240" s="307" t="e">
        <f>+#REF!</f>
        <v>#REF!</v>
      </c>
      <c r="Q240" s="307" t="e">
        <f>+#REF!</f>
        <v>#REF!</v>
      </c>
      <c r="R240" s="307" t="e">
        <f>+#REF!</f>
        <v>#REF!</v>
      </c>
      <c r="S240" s="307" t="e">
        <f>+#REF!</f>
        <v>#REF!</v>
      </c>
      <c r="T240" s="307" t="e">
        <f>+#REF!</f>
        <v>#REF!</v>
      </c>
      <c r="U240" s="307" t="e">
        <f>+#REF!</f>
        <v>#REF!</v>
      </c>
      <c r="V240" s="307" t="e">
        <f>+#REF!</f>
        <v>#REF!</v>
      </c>
      <c r="W240" s="307" t="e">
        <f t="shared" si="29"/>
        <v>#REF!</v>
      </c>
      <c r="X240" s="307" t="e">
        <f>+#REF!</f>
        <v>#REF!</v>
      </c>
      <c r="Y240" s="307" t="e">
        <f>+#REF!</f>
        <v>#REF!</v>
      </c>
      <c r="Z240" s="307" t="e">
        <f>+#REF!</f>
        <v>#REF!</v>
      </c>
      <c r="AA240" s="307" t="e">
        <f>+#REF!</f>
        <v>#REF!</v>
      </c>
      <c r="AB240" s="307" t="e">
        <f t="shared" si="25"/>
        <v>#REF!</v>
      </c>
      <c r="AC240" s="307" t="e">
        <f>+#REF!+#REF!</f>
        <v>#REF!</v>
      </c>
      <c r="AD240" s="307" t="e">
        <f>+#REF!+#REF!</f>
        <v>#REF!</v>
      </c>
      <c r="AE240" s="307" t="e">
        <f>+#REF!+#REF!</f>
        <v>#REF!</v>
      </c>
      <c r="AF240" s="307" t="e">
        <f>+#REF!</f>
        <v>#REF!</v>
      </c>
      <c r="AG240" s="307" t="e">
        <f>+#REF!</f>
        <v>#REF!</v>
      </c>
      <c r="AH240" s="307" t="e">
        <f>+#REF!</f>
        <v>#REF!</v>
      </c>
      <c r="AI240" s="307" t="e">
        <f>+#REF!</f>
        <v>#REF!</v>
      </c>
      <c r="AJ240" s="307" t="e">
        <f>+#REF!</f>
        <v>#REF!</v>
      </c>
      <c r="AK240" s="307" t="e">
        <f>+#REF!</f>
        <v>#REF!</v>
      </c>
      <c r="AL240" s="307" t="e">
        <f>+#REF!</f>
        <v>#REF!</v>
      </c>
      <c r="AM240" s="307" t="e">
        <f>+#REF!</f>
        <v>#REF!</v>
      </c>
      <c r="AN240" s="307"/>
      <c r="AO240" s="265"/>
      <c r="AP240" s="259" t="e">
        <f t="shared" si="27"/>
        <v>#REF!</v>
      </c>
      <c r="AQ240" s="248" t="e">
        <f>+AP240-#REF!</f>
        <v>#REF!</v>
      </c>
    </row>
    <row r="241" spans="1:43" ht="30.75" customHeight="1">
      <c r="A241" s="269">
        <f t="shared" si="26"/>
        <v>120</v>
      </c>
      <c r="B241" s="275" t="s">
        <v>960</v>
      </c>
      <c r="C241" s="307" t="e">
        <f t="shared" si="28"/>
        <v>#REF!</v>
      </c>
      <c r="D241" s="307" t="e">
        <f>+#REF!+#REF!</f>
        <v>#REF!</v>
      </c>
      <c r="E241" s="307" t="e">
        <f>+#REF!+#REF!</f>
        <v>#REF!</v>
      </c>
      <c r="F241" s="307" t="e">
        <f t="shared" si="24"/>
        <v>#REF!</v>
      </c>
      <c r="G241" s="307" t="e">
        <f>+#REF!+#REF!</f>
        <v>#REF!</v>
      </c>
      <c r="H241" s="307" t="e">
        <f>+#REF!</f>
        <v>#REF!</v>
      </c>
      <c r="I241" s="307" t="e">
        <f>+#REF!</f>
        <v>#REF!</v>
      </c>
      <c r="J241" s="307" t="e">
        <f>+#REF!+#REF!</f>
        <v>#REF!</v>
      </c>
      <c r="K241" s="307" t="e">
        <f>+#REF!+#REF!</f>
        <v>#REF!</v>
      </c>
      <c r="L241" s="307" t="e">
        <f>+#REF!</f>
        <v>#REF!</v>
      </c>
      <c r="M241" s="307" t="e">
        <f>+#REF!+#REF!</f>
        <v>#REF!</v>
      </c>
      <c r="N241" s="307" t="e">
        <f>+#REF!</f>
        <v>#REF!</v>
      </c>
      <c r="O241" s="307" t="e">
        <f>+#REF!</f>
        <v>#REF!</v>
      </c>
      <c r="P241" s="307" t="e">
        <f>+#REF!</f>
        <v>#REF!</v>
      </c>
      <c r="Q241" s="307" t="e">
        <f>+#REF!</f>
        <v>#REF!</v>
      </c>
      <c r="R241" s="307" t="e">
        <f>+#REF!</f>
        <v>#REF!</v>
      </c>
      <c r="S241" s="307" t="e">
        <f>+#REF!</f>
        <v>#REF!</v>
      </c>
      <c r="T241" s="307" t="e">
        <f>+#REF!</f>
        <v>#REF!</v>
      </c>
      <c r="U241" s="307" t="e">
        <f>+#REF!</f>
        <v>#REF!</v>
      </c>
      <c r="V241" s="307" t="e">
        <f>+#REF!</f>
        <v>#REF!</v>
      </c>
      <c r="W241" s="307" t="e">
        <f t="shared" si="29"/>
        <v>#REF!</v>
      </c>
      <c r="X241" s="307" t="e">
        <f>+#REF!</f>
        <v>#REF!</v>
      </c>
      <c r="Y241" s="307" t="e">
        <f>+#REF!</f>
        <v>#REF!</v>
      </c>
      <c r="Z241" s="307" t="e">
        <f>+#REF!</f>
        <v>#REF!</v>
      </c>
      <c r="AA241" s="307" t="e">
        <f>+#REF!</f>
        <v>#REF!</v>
      </c>
      <c r="AB241" s="307" t="e">
        <f t="shared" si="25"/>
        <v>#REF!</v>
      </c>
      <c r="AC241" s="307" t="e">
        <f>+#REF!+#REF!</f>
        <v>#REF!</v>
      </c>
      <c r="AD241" s="307" t="e">
        <f>+#REF!+#REF!</f>
        <v>#REF!</v>
      </c>
      <c r="AE241" s="307" t="e">
        <f>+#REF!+#REF!</f>
        <v>#REF!</v>
      </c>
      <c r="AF241" s="307" t="e">
        <f>+#REF!</f>
        <v>#REF!</v>
      </c>
      <c r="AG241" s="307" t="e">
        <f>+#REF!</f>
        <v>#REF!</v>
      </c>
      <c r="AH241" s="307" t="e">
        <f>+#REF!</f>
        <v>#REF!</v>
      </c>
      <c r="AI241" s="307" t="e">
        <f>+#REF!</f>
        <v>#REF!</v>
      </c>
      <c r="AJ241" s="307" t="e">
        <f>+#REF!</f>
        <v>#REF!</v>
      </c>
      <c r="AK241" s="307" t="e">
        <f>+#REF!</f>
        <v>#REF!</v>
      </c>
      <c r="AL241" s="307" t="e">
        <f>+#REF!</f>
        <v>#REF!</v>
      </c>
      <c r="AM241" s="307" t="e">
        <f>+#REF!</f>
        <v>#REF!</v>
      </c>
      <c r="AN241" s="307"/>
      <c r="AO241" s="265"/>
      <c r="AP241" s="259" t="e">
        <f t="shared" si="27"/>
        <v>#REF!</v>
      </c>
      <c r="AQ241" s="248" t="e">
        <f>+AP241-#REF!</f>
        <v>#REF!</v>
      </c>
    </row>
    <row r="242" spans="1:43" ht="30.75" customHeight="1">
      <c r="A242" s="269">
        <f t="shared" si="26"/>
        <v>121</v>
      </c>
      <c r="B242" s="275" t="s">
        <v>961</v>
      </c>
      <c r="C242" s="307" t="e">
        <f t="shared" si="28"/>
        <v>#REF!</v>
      </c>
      <c r="D242" s="307" t="e">
        <f>+#REF!+#REF!</f>
        <v>#REF!</v>
      </c>
      <c r="E242" s="307" t="e">
        <f>+#REF!+#REF!</f>
        <v>#REF!</v>
      </c>
      <c r="F242" s="307" t="e">
        <f t="shared" si="24"/>
        <v>#REF!</v>
      </c>
      <c r="G242" s="307" t="e">
        <f>+#REF!+#REF!</f>
        <v>#REF!</v>
      </c>
      <c r="H242" s="307" t="e">
        <f>+#REF!</f>
        <v>#REF!</v>
      </c>
      <c r="I242" s="307" t="e">
        <f>+#REF!</f>
        <v>#REF!</v>
      </c>
      <c r="J242" s="307" t="e">
        <f>+#REF!+#REF!</f>
        <v>#REF!</v>
      </c>
      <c r="K242" s="307" t="e">
        <f>+#REF!+#REF!</f>
        <v>#REF!</v>
      </c>
      <c r="L242" s="307" t="e">
        <f>+#REF!</f>
        <v>#REF!</v>
      </c>
      <c r="M242" s="307" t="e">
        <f>+#REF!+#REF!</f>
        <v>#REF!</v>
      </c>
      <c r="N242" s="307" t="e">
        <f>+#REF!</f>
        <v>#REF!</v>
      </c>
      <c r="O242" s="307" t="e">
        <f>+#REF!</f>
        <v>#REF!</v>
      </c>
      <c r="P242" s="307" t="e">
        <f>+#REF!</f>
        <v>#REF!</v>
      </c>
      <c r="Q242" s="307" t="e">
        <f>+#REF!</f>
        <v>#REF!</v>
      </c>
      <c r="R242" s="307" t="e">
        <f>+#REF!</f>
        <v>#REF!</v>
      </c>
      <c r="S242" s="307" t="e">
        <f>+#REF!</f>
        <v>#REF!</v>
      </c>
      <c r="T242" s="307" t="e">
        <f>+#REF!</f>
        <v>#REF!</v>
      </c>
      <c r="U242" s="307" t="e">
        <f>+#REF!</f>
        <v>#REF!</v>
      </c>
      <c r="V242" s="307" t="e">
        <f>+#REF!</f>
        <v>#REF!</v>
      </c>
      <c r="W242" s="307" t="e">
        <f t="shared" si="29"/>
        <v>#REF!</v>
      </c>
      <c r="X242" s="307" t="e">
        <f>+#REF!</f>
        <v>#REF!</v>
      </c>
      <c r="Y242" s="307" t="e">
        <f>+#REF!</f>
        <v>#REF!</v>
      </c>
      <c r="Z242" s="307" t="e">
        <f>+#REF!</f>
        <v>#REF!</v>
      </c>
      <c r="AA242" s="307" t="e">
        <f>+#REF!</f>
        <v>#REF!</v>
      </c>
      <c r="AB242" s="307" t="e">
        <f t="shared" si="25"/>
        <v>#REF!</v>
      </c>
      <c r="AC242" s="307" t="e">
        <f>+#REF!+#REF!</f>
        <v>#REF!</v>
      </c>
      <c r="AD242" s="307" t="e">
        <f>+#REF!+#REF!</f>
        <v>#REF!</v>
      </c>
      <c r="AE242" s="307" t="e">
        <f>+#REF!+#REF!</f>
        <v>#REF!</v>
      </c>
      <c r="AF242" s="307" t="e">
        <f>+#REF!</f>
        <v>#REF!</v>
      </c>
      <c r="AG242" s="307" t="e">
        <f>+#REF!</f>
        <v>#REF!</v>
      </c>
      <c r="AH242" s="307" t="e">
        <f>+#REF!</f>
        <v>#REF!</v>
      </c>
      <c r="AI242" s="307" t="e">
        <f>+#REF!</f>
        <v>#REF!</v>
      </c>
      <c r="AJ242" s="307" t="e">
        <f>+#REF!</f>
        <v>#REF!</v>
      </c>
      <c r="AK242" s="307" t="e">
        <f>+#REF!</f>
        <v>#REF!</v>
      </c>
      <c r="AL242" s="307" t="e">
        <f>+#REF!</f>
        <v>#REF!</v>
      </c>
      <c r="AM242" s="307" t="e">
        <f>+#REF!</f>
        <v>#REF!</v>
      </c>
      <c r="AN242" s="307"/>
      <c r="AO242" s="265"/>
      <c r="AP242" s="259" t="e">
        <f t="shared" si="27"/>
        <v>#REF!</v>
      </c>
      <c r="AQ242" s="248" t="e">
        <f>+AP242-#REF!</f>
        <v>#REF!</v>
      </c>
    </row>
    <row r="243" spans="1:43" ht="30.75" customHeight="1">
      <c r="A243" s="269">
        <f t="shared" si="26"/>
        <v>122</v>
      </c>
      <c r="B243" s="275" t="s">
        <v>962</v>
      </c>
      <c r="C243" s="307" t="e">
        <f t="shared" si="28"/>
        <v>#REF!</v>
      </c>
      <c r="D243" s="307" t="e">
        <f>+#REF!+#REF!</f>
        <v>#REF!</v>
      </c>
      <c r="E243" s="307" t="e">
        <f>+#REF!+#REF!</f>
        <v>#REF!</v>
      </c>
      <c r="F243" s="307" t="e">
        <f t="shared" si="24"/>
        <v>#REF!</v>
      </c>
      <c r="G243" s="307" t="e">
        <f>+#REF!+#REF!</f>
        <v>#REF!</v>
      </c>
      <c r="H243" s="307" t="e">
        <f>+#REF!</f>
        <v>#REF!</v>
      </c>
      <c r="I243" s="307" t="e">
        <f>+#REF!</f>
        <v>#REF!</v>
      </c>
      <c r="J243" s="307" t="e">
        <f>+#REF!+#REF!</f>
        <v>#REF!</v>
      </c>
      <c r="K243" s="307" t="e">
        <f>+#REF!+#REF!</f>
        <v>#REF!</v>
      </c>
      <c r="L243" s="307" t="e">
        <f>+#REF!</f>
        <v>#REF!</v>
      </c>
      <c r="M243" s="307" t="e">
        <f>+#REF!+#REF!</f>
        <v>#REF!</v>
      </c>
      <c r="N243" s="307" t="e">
        <f>+#REF!</f>
        <v>#REF!</v>
      </c>
      <c r="O243" s="307" t="e">
        <f>+#REF!</f>
        <v>#REF!</v>
      </c>
      <c r="P243" s="307" t="e">
        <f>+#REF!</f>
        <v>#REF!</v>
      </c>
      <c r="Q243" s="307" t="e">
        <f>+#REF!</f>
        <v>#REF!</v>
      </c>
      <c r="R243" s="307" t="e">
        <f>+#REF!</f>
        <v>#REF!</v>
      </c>
      <c r="S243" s="307" t="e">
        <f>+#REF!</f>
        <v>#REF!</v>
      </c>
      <c r="T243" s="307" t="e">
        <f>+#REF!</f>
        <v>#REF!</v>
      </c>
      <c r="U243" s="307" t="e">
        <f>+#REF!</f>
        <v>#REF!</v>
      </c>
      <c r="V243" s="307" t="e">
        <f>+#REF!</f>
        <v>#REF!</v>
      </c>
      <c r="W243" s="307" t="e">
        <f t="shared" si="29"/>
        <v>#REF!</v>
      </c>
      <c r="X243" s="307" t="e">
        <f>+#REF!</f>
        <v>#REF!</v>
      </c>
      <c r="Y243" s="307" t="e">
        <f>+#REF!</f>
        <v>#REF!</v>
      </c>
      <c r="Z243" s="307" t="e">
        <f>+#REF!</f>
        <v>#REF!</v>
      </c>
      <c r="AA243" s="307" t="e">
        <f>+#REF!</f>
        <v>#REF!</v>
      </c>
      <c r="AB243" s="307" t="e">
        <f t="shared" si="25"/>
        <v>#REF!</v>
      </c>
      <c r="AC243" s="307" t="e">
        <f>+#REF!+#REF!</f>
        <v>#REF!</v>
      </c>
      <c r="AD243" s="307" t="e">
        <f>+#REF!+#REF!</f>
        <v>#REF!</v>
      </c>
      <c r="AE243" s="307" t="e">
        <f>+#REF!+#REF!</f>
        <v>#REF!</v>
      </c>
      <c r="AF243" s="307" t="e">
        <f>+#REF!</f>
        <v>#REF!</v>
      </c>
      <c r="AG243" s="307" t="e">
        <f>+#REF!</f>
        <v>#REF!</v>
      </c>
      <c r="AH243" s="307" t="e">
        <f>+#REF!</f>
        <v>#REF!</v>
      </c>
      <c r="AI243" s="307" t="e">
        <f>+#REF!</f>
        <v>#REF!</v>
      </c>
      <c r="AJ243" s="307" t="e">
        <f>+#REF!</f>
        <v>#REF!</v>
      </c>
      <c r="AK243" s="307" t="e">
        <f>+#REF!</f>
        <v>#REF!</v>
      </c>
      <c r="AL243" s="307" t="e">
        <f>+#REF!</f>
        <v>#REF!</v>
      </c>
      <c r="AM243" s="307" t="e">
        <f>+#REF!</f>
        <v>#REF!</v>
      </c>
      <c r="AN243" s="307"/>
      <c r="AO243" s="265"/>
      <c r="AP243" s="259" t="e">
        <f t="shared" si="27"/>
        <v>#REF!</v>
      </c>
      <c r="AQ243" s="248" t="e">
        <f>+AP243-#REF!</f>
        <v>#REF!</v>
      </c>
    </row>
    <row r="244" spans="1:43" ht="30.75" customHeight="1">
      <c r="A244" s="269">
        <f t="shared" si="26"/>
        <v>123</v>
      </c>
      <c r="B244" s="275" t="s">
        <v>963</v>
      </c>
      <c r="C244" s="307" t="e">
        <f t="shared" si="28"/>
        <v>#REF!</v>
      </c>
      <c r="D244" s="307" t="e">
        <f>+#REF!+#REF!</f>
        <v>#REF!</v>
      </c>
      <c r="E244" s="307" t="e">
        <f>+#REF!+#REF!</f>
        <v>#REF!</v>
      </c>
      <c r="F244" s="307" t="e">
        <f t="shared" si="24"/>
        <v>#REF!</v>
      </c>
      <c r="G244" s="307" t="e">
        <f>+#REF!+#REF!</f>
        <v>#REF!</v>
      </c>
      <c r="H244" s="307" t="e">
        <f>+#REF!</f>
        <v>#REF!</v>
      </c>
      <c r="I244" s="307" t="e">
        <f>+#REF!</f>
        <v>#REF!</v>
      </c>
      <c r="J244" s="307" t="e">
        <f>+#REF!+#REF!</f>
        <v>#REF!</v>
      </c>
      <c r="K244" s="307" t="e">
        <f>+#REF!+#REF!</f>
        <v>#REF!</v>
      </c>
      <c r="L244" s="307" t="e">
        <f>+#REF!</f>
        <v>#REF!</v>
      </c>
      <c r="M244" s="307" t="e">
        <f>+#REF!+#REF!</f>
        <v>#REF!</v>
      </c>
      <c r="N244" s="307" t="e">
        <f>+#REF!</f>
        <v>#REF!</v>
      </c>
      <c r="O244" s="307" t="e">
        <f>+#REF!</f>
        <v>#REF!</v>
      </c>
      <c r="P244" s="307" t="e">
        <f>+#REF!</f>
        <v>#REF!</v>
      </c>
      <c r="Q244" s="307" t="e">
        <f>+#REF!</f>
        <v>#REF!</v>
      </c>
      <c r="R244" s="307" t="e">
        <f>+#REF!</f>
        <v>#REF!</v>
      </c>
      <c r="S244" s="307" t="e">
        <f>+#REF!</f>
        <v>#REF!</v>
      </c>
      <c r="T244" s="307" t="e">
        <f>+#REF!</f>
        <v>#REF!</v>
      </c>
      <c r="U244" s="307" t="e">
        <f>+#REF!</f>
        <v>#REF!</v>
      </c>
      <c r="V244" s="307" t="e">
        <f>+#REF!</f>
        <v>#REF!</v>
      </c>
      <c r="W244" s="307" t="e">
        <f t="shared" si="29"/>
        <v>#REF!</v>
      </c>
      <c r="X244" s="307" t="e">
        <f>+#REF!</f>
        <v>#REF!</v>
      </c>
      <c r="Y244" s="307" t="e">
        <f>+#REF!</f>
        <v>#REF!</v>
      </c>
      <c r="Z244" s="307" t="e">
        <f>+#REF!</f>
        <v>#REF!</v>
      </c>
      <c r="AA244" s="307" t="e">
        <f>+#REF!</f>
        <v>#REF!</v>
      </c>
      <c r="AB244" s="307" t="e">
        <f t="shared" si="25"/>
        <v>#REF!</v>
      </c>
      <c r="AC244" s="307" t="e">
        <f>+#REF!+#REF!</f>
        <v>#REF!</v>
      </c>
      <c r="AD244" s="307" t="e">
        <f>+#REF!+#REF!</f>
        <v>#REF!</v>
      </c>
      <c r="AE244" s="307" t="e">
        <f>+#REF!+#REF!</f>
        <v>#REF!</v>
      </c>
      <c r="AF244" s="307" t="e">
        <f>+#REF!</f>
        <v>#REF!</v>
      </c>
      <c r="AG244" s="307" t="e">
        <f>+#REF!</f>
        <v>#REF!</v>
      </c>
      <c r="AH244" s="307" t="e">
        <f>+#REF!</f>
        <v>#REF!</v>
      </c>
      <c r="AI244" s="307" t="e">
        <f>+#REF!</f>
        <v>#REF!</v>
      </c>
      <c r="AJ244" s="307" t="e">
        <f>+#REF!</f>
        <v>#REF!</v>
      </c>
      <c r="AK244" s="307" t="e">
        <f>+#REF!</f>
        <v>#REF!</v>
      </c>
      <c r="AL244" s="307" t="e">
        <f>+#REF!</f>
        <v>#REF!</v>
      </c>
      <c r="AM244" s="307" t="e">
        <f>+#REF!</f>
        <v>#REF!</v>
      </c>
      <c r="AN244" s="307"/>
      <c r="AO244" s="265"/>
      <c r="AP244" s="259" t="e">
        <f t="shared" si="27"/>
        <v>#REF!</v>
      </c>
      <c r="AQ244" s="248" t="e">
        <f>+AP244-#REF!</f>
        <v>#REF!</v>
      </c>
    </row>
    <row r="245" spans="1:43" ht="30.75" customHeight="1">
      <c r="A245" s="269">
        <f t="shared" si="26"/>
        <v>124</v>
      </c>
      <c r="B245" s="275" t="s">
        <v>964</v>
      </c>
      <c r="C245" s="307" t="e">
        <f t="shared" si="28"/>
        <v>#REF!</v>
      </c>
      <c r="D245" s="307" t="e">
        <f>+#REF!+#REF!</f>
        <v>#REF!</v>
      </c>
      <c r="E245" s="307" t="e">
        <f>+#REF!+#REF!</f>
        <v>#REF!</v>
      </c>
      <c r="F245" s="307" t="e">
        <f t="shared" si="24"/>
        <v>#REF!</v>
      </c>
      <c r="G245" s="307" t="e">
        <f>+#REF!+#REF!</f>
        <v>#REF!</v>
      </c>
      <c r="H245" s="307" t="e">
        <f>+#REF!</f>
        <v>#REF!</v>
      </c>
      <c r="I245" s="307" t="e">
        <f>+#REF!</f>
        <v>#REF!</v>
      </c>
      <c r="J245" s="307" t="e">
        <f>+#REF!+#REF!</f>
        <v>#REF!</v>
      </c>
      <c r="K245" s="307" t="e">
        <f>+#REF!+#REF!</f>
        <v>#REF!</v>
      </c>
      <c r="L245" s="307" t="e">
        <f>+#REF!</f>
        <v>#REF!</v>
      </c>
      <c r="M245" s="307" t="e">
        <f>+#REF!+#REF!</f>
        <v>#REF!</v>
      </c>
      <c r="N245" s="307" t="e">
        <f>+#REF!</f>
        <v>#REF!</v>
      </c>
      <c r="O245" s="307" t="e">
        <f>+#REF!</f>
        <v>#REF!</v>
      </c>
      <c r="P245" s="307" t="e">
        <f>+#REF!</f>
        <v>#REF!</v>
      </c>
      <c r="Q245" s="307" t="e">
        <f>+#REF!</f>
        <v>#REF!</v>
      </c>
      <c r="R245" s="307" t="e">
        <f>+#REF!</f>
        <v>#REF!</v>
      </c>
      <c r="S245" s="307" t="e">
        <f>+#REF!</f>
        <v>#REF!</v>
      </c>
      <c r="T245" s="307" t="e">
        <f>+#REF!</f>
        <v>#REF!</v>
      </c>
      <c r="U245" s="307" t="e">
        <f>+#REF!</f>
        <v>#REF!</v>
      </c>
      <c r="V245" s="307" t="e">
        <f>+#REF!</f>
        <v>#REF!</v>
      </c>
      <c r="W245" s="307" t="e">
        <f t="shared" si="29"/>
        <v>#REF!</v>
      </c>
      <c r="X245" s="307" t="e">
        <f>+#REF!</f>
        <v>#REF!</v>
      </c>
      <c r="Y245" s="307" t="e">
        <f>+#REF!</f>
        <v>#REF!</v>
      </c>
      <c r="Z245" s="307" t="e">
        <f>+#REF!</f>
        <v>#REF!</v>
      </c>
      <c r="AA245" s="307" t="e">
        <f>+#REF!</f>
        <v>#REF!</v>
      </c>
      <c r="AB245" s="307" t="e">
        <f t="shared" si="25"/>
        <v>#REF!</v>
      </c>
      <c r="AC245" s="307" t="e">
        <f>+#REF!+#REF!</f>
        <v>#REF!</v>
      </c>
      <c r="AD245" s="307" t="e">
        <f>+#REF!+#REF!</f>
        <v>#REF!</v>
      </c>
      <c r="AE245" s="307" t="e">
        <f>+#REF!+#REF!</f>
        <v>#REF!</v>
      </c>
      <c r="AF245" s="307" t="e">
        <f>+#REF!</f>
        <v>#REF!</v>
      </c>
      <c r="AG245" s="307" t="e">
        <f>+#REF!</f>
        <v>#REF!</v>
      </c>
      <c r="AH245" s="307" t="e">
        <f>+#REF!</f>
        <v>#REF!</v>
      </c>
      <c r="AI245" s="307" t="e">
        <f>+#REF!</f>
        <v>#REF!</v>
      </c>
      <c r="AJ245" s="307" t="e">
        <f>+#REF!</f>
        <v>#REF!</v>
      </c>
      <c r="AK245" s="307" t="e">
        <f>+#REF!</f>
        <v>#REF!</v>
      </c>
      <c r="AL245" s="307" t="e">
        <f>+#REF!</f>
        <v>#REF!</v>
      </c>
      <c r="AM245" s="307" t="e">
        <f>+#REF!</f>
        <v>#REF!</v>
      </c>
      <c r="AN245" s="307"/>
      <c r="AO245" s="265"/>
      <c r="AP245" s="259" t="e">
        <f t="shared" si="27"/>
        <v>#REF!</v>
      </c>
      <c r="AQ245" s="248" t="e">
        <f>+AP245-#REF!</f>
        <v>#REF!</v>
      </c>
    </row>
    <row r="246" spans="1:43" ht="30.75" customHeight="1">
      <c r="A246" s="269">
        <f t="shared" si="26"/>
        <v>125</v>
      </c>
      <c r="B246" s="275" t="s">
        <v>965</v>
      </c>
      <c r="C246" s="307" t="e">
        <f t="shared" si="28"/>
        <v>#REF!</v>
      </c>
      <c r="D246" s="307" t="e">
        <f>+#REF!+#REF!</f>
        <v>#REF!</v>
      </c>
      <c r="E246" s="307" t="e">
        <f>+#REF!+#REF!</f>
        <v>#REF!</v>
      </c>
      <c r="F246" s="307" t="e">
        <f t="shared" si="24"/>
        <v>#REF!</v>
      </c>
      <c r="G246" s="307" t="e">
        <f>+#REF!+#REF!</f>
        <v>#REF!</v>
      </c>
      <c r="H246" s="307" t="e">
        <f>+#REF!</f>
        <v>#REF!</v>
      </c>
      <c r="I246" s="307" t="e">
        <f>+#REF!</f>
        <v>#REF!</v>
      </c>
      <c r="J246" s="307" t="e">
        <f>+#REF!+#REF!</f>
        <v>#REF!</v>
      </c>
      <c r="K246" s="307" t="e">
        <f>+#REF!+#REF!</f>
        <v>#REF!</v>
      </c>
      <c r="L246" s="307" t="e">
        <f>+#REF!</f>
        <v>#REF!</v>
      </c>
      <c r="M246" s="307" t="e">
        <f>+#REF!+#REF!</f>
        <v>#REF!</v>
      </c>
      <c r="N246" s="307" t="e">
        <f>+#REF!</f>
        <v>#REF!</v>
      </c>
      <c r="O246" s="307" t="e">
        <f>+#REF!</f>
        <v>#REF!</v>
      </c>
      <c r="P246" s="307" t="e">
        <f>+#REF!</f>
        <v>#REF!</v>
      </c>
      <c r="Q246" s="307" t="e">
        <f>+#REF!</f>
        <v>#REF!</v>
      </c>
      <c r="R246" s="307" t="e">
        <f>+#REF!</f>
        <v>#REF!</v>
      </c>
      <c r="S246" s="307" t="e">
        <f>+#REF!</f>
        <v>#REF!</v>
      </c>
      <c r="T246" s="307" t="e">
        <f>+#REF!</f>
        <v>#REF!</v>
      </c>
      <c r="U246" s="307" t="e">
        <f>+#REF!</f>
        <v>#REF!</v>
      </c>
      <c r="V246" s="307" t="e">
        <f>+#REF!</f>
        <v>#REF!</v>
      </c>
      <c r="W246" s="307" t="e">
        <f t="shared" si="29"/>
        <v>#REF!</v>
      </c>
      <c r="X246" s="307" t="e">
        <f>+#REF!</f>
        <v>#REF!</v>
      </c>
      <c r="Y246" s="307" t="e">
        <f>+#REF!</f>
        <v>#REF!</v>
      </c>
      <c r="Z246" s="307" t="e">
        <f>+#REF!</f>
        <v>#REF!</v>
      </c>
      <c r="AA246" s="307" t="e">
        <f>+#REF!</f>
        <v>#REF!</v>
      </c>
      <c r="AB246" s="307" t="e">
        <f t="shared" si="25"/>
        <v>#REF!</v>
      </c>
      <c r="AC246" s="307" t="e">
        <f>+#REF!+#REF!</f>
        <v>#REF!</v>
      </c>
      <c r="AD246" s="307" t="e">
        <f>+#REF!+#REF!</f>
        <v>#REF!</v>
      </c>
      <c r="AE246" s="307" t="e">
        <f>+#REF!+#REF!</f>
        <v>#REF!</v>
      </c>
      <c r="AF246" s="307" t="e">
        <f>+#REF!</f>
        <v>#REF!</v>
      </c>
      <c r="AG246" s="307" t="e">
        <f>+#REF!</f>
        <v>#REF!</v>
      </c>
      <c r="AH246" s="307" t="e">
        <f>+#REF!</f>
        <v>#REF!</v>
      </c>
      <c r="AI246" s="307" t="e">
        <f>+#REF!</f>
        <v>#REF!</v>
      </c>
      <c r="AJ246" s="307" t="e">
        <f>+#REF!</f>
        <v>#REF!</v>
      </c>
      <c r="AK246" s="307" t="e">
        <f>+#REF!</f>
        <v>#REF!</v>
      </c>
      <c r="AL246" s="307" t="e">
        <f>+#REF!</f>
        <v>#REF!</v>
      </c>
      <c r="AM246" s="307" t="e">
        <f>+#REF!</f>
        <v>#REF!</v>
      </c>
      <c r="AN246" s="307"/>
      <c r="AO246" s="265"/>
      <c r="AP246" s="259" t="e">
        <f t="shared" si="27"/>
        <v>#REF!</v>
      </c>
      <c r="AQ246" s="248" t="e">
        <f>+AP246-#REF!</f>
        <v>#REF!</v>
      </c>
    </row>
    <row r="247" spans="1:43" ht="30.75" customHeight="1">
      <c r="A247" s="269">
        <f t="shared" si="26"/>
        <v>126</v>
      </c>
      <c r="B247" s="275" t="s">
        <v>966</v>
      </c>
      <c r="C247" s="307" t="e">
        <f t="shared" si="28"/>
        <v>#REF!</v>
      </c>
      <c r="D247" s="307" t="e">
        <f>+#REF!+#REF!</f>
        <v>#REF!</v>
      </c>
      <c r="E247" s="307" t="e">
        <f>+#REF!+#REF!</f>
        <v>#REF!</v>
      </c>
      <c r="F247" s="307" t="e">
        <f t="shared" si="24"/>
        <v>#REF!</v>
      </c>
      <c r="G247" s="307" t="e">
        <f>+#REF!+#REF!</f>
        <v>#REF!</v>
      </c>
      <c r="H247" s="307" t="e">
        <f>+#REF!</f>
        <v>#REF!</v>
      </c>
      <c r="I247" s="307" t="e">
        <f>+#REF!</f>
        <v>#REF!</v>
      </c>
      <c r="J247" s="307" t="e">
        <f>+#REF!+#REF!</f>
        <v>#REF!</v>
      </c>
      <c r="K247" s="307" t="e">
        <f>+#REF!+#REF!</f>
        <v>#REF!</v>
      </c>
      <c r="L247" s="307" t="e">
        <f>+#REF!</f>
        <v>#REF!</v>
      </c>
      <c r="M247" s="307" t="e">
        <f>+#REF!+#REF!</f>
        <v>#REF!</v>
      </c>
      <c r="N247" s="307" t="e">
        <f>+#REF!</f>
        <v>#REF!</v>
      </c>
      <c r="O247" s="307" t="e">
        <f>+#REF!</f>
        <v>#REF!</v>
      </c>
      <c r="P247" s="307" t="e">
        <f>+#REF!</f>
        <v>#REF!</v>
      </c>
      <c r="Q247" s="307" t="e">
        <f>+#REF!</f>
        <v>#REF!</v>
      </c>
      <c r="R247" s="307" t="e">
        <f>+#REF!</f>
        <v>#REF!</v>
      </c>
      <c r="S247" s="307" t="e">
        <f>+#REF!</f>
        <v>#REF!</v>
      </c>
      <c r="T247" s="307" t="e">
        <f>+#REF!</f>
        <v>#REF!</v>
      </c>
      <c r="U247" s="307" t="e">
        <f>+#REF!</f>
        <v>#REF!</v>
      </c>
      <c r="V247" s="307" t="e">
        <f>+#REF!</f>
        <v>#REF!</v>
      </c>
      <c r="W247" s="307" t="e">
        <f t="shared" si="29"/>
        <v>#REF!</v>
      </c>
      <c r="X247" s="307" t="e">
        <f>+#REF!</f>
        <v>#REF!</v>
      </c>
      <c r="Y247" s="307" t="e">
        <f>+#REF!</f>
        <v>#REF!</v>
      </c>
      <c r="Z247" s="307" t="e">
        <f>+#REF!</f>
        <v>#REF!</v>
      </c>
      <c r="AA247" s="307" t="e">
        <f>+#REF!</f>
        <v>#REF!</v>
      </c>
      <c r="AB247" s="307" t="e">
        <f t="shared" si="25"/>
        <v>#REF!</v>
      </c>
      <c r="AC247" s="307" t="e">
        <f>+#REF!+#REF!</f>
        <v>#REF!</v>
      </c>
      <c r="AD247" s="307" t="e">
        <f>+#REF!+#REF!</f>
        <v>#REF!</v>
      </c>
      <c r="AE247" s="307" t="e">
        <f>+#REF!+#REF!</f>
        <v>#REF!</v>
      </c>
      <c r="AF247" s="307" t="e">
        <f>+#REF!</f>
        <v>#REF!</v>
      </c>
      <c r="AG247" s="307" t="e">
        <f>+#REF!</f>
        <v>#REF!</v>
      </c>
      <c r="AH247" s="307" t="e">
        <f>+#REF!</f>
        <v>#REF!</v>
      </c>
      <c r="AI247" s="307" t="e">
        <f>+#REF!</f>
        <v>#REF!</v>
      </c>
      <c r="AJ247" s="307" t="e">
        <f>+#REF!</f>
        <v>#REF!</v>
      </c>
      <c r="AK247" s="307" t="e">
        <f>+#REF!</f>
        <v>#REF!</v>
      </c>
      <c r="AL247" s="307" t="e">
        <f>+#REF!</f>
        <v>#REF!</v>
      </c>
      <c r="AM247" s="307" t="e">
        <f>+#REF!</f>
        <v>#REF!</v>
      </c>
      <c r="AN247" s="307"/>
      <c r="AO247" s="265"/>
      <c r="AP247" s="259" t="e">
        <f t="shared" si="27"/>
        <v>#REF!</v>
      </c>
      <c r="AQ247" s="248" t="e">
        <f>+AP247-#REF!</f>
        <v>#REF!</v>
      </c>
    </row>
    <row r="248" spans="1:43" ht="30.75" customHeight="1">
      <c r="A248" s="269">
        <f t="shared" si="26"/>
        <v>127</v>
      </c>
      <c r="B248" s="275" t="s">
        <v>967</v>
      </c>
      <c r="C248" s="307" t="e">
        <f t="shared" si="28"/>
        <v>#REF!</v>
      </c>
      <c r="D248" s="307" t="e">
        <f>+#REF!+#REF!</f>
        <v>#REF!</v>
      </c>
      <c r="E248" s="307" t="e">
        <f>+#REF!+#REF!</f>
        <v>#REF!</v>
      </c>
      <c r="F248" s="307" t="e">
        <f t="shared" si="24"/>
        <v>#REF!</v>
      </c>
      <c r="G248" s="307" t="e">
        <f>+#REF!+#REF!</f>
        <v>#REF!</v>
      </c>
      <c r="H248" s="307" t="e">
        <f>+#REF!</f>
        <v>#REF!</v>
      </c>
      <c r="I248" s="307" t="e">
        <f>+#REF!</f>
        <v>#REF!</v>
      </c>
      <c r="J248" s="307" t="e">
        <f>+#REF!+#REF!</f>
        <v>#REF!</v>
      </c>
      <c r="K248" s="307" t="e">
        <f>+#REF!+#REF!</f>
        <v>#REF!</v>
      </c>
      <c r="L248" s="307" t="e">
        <f>+#REF!</f>
        <v>#REF!</v>
      </c>
      <c r="M248" s="307" t="e">
        <f>+#REF!+#REF!</f>
        <v>#REF!</v>
      </c>
      <c r="N248" s="307" t="e">
        <f>+#REF!</f>
        <v>#REF!</v>
      </c>
      <c r="O248" s="307" t="e">
        <f>+#REF!</f>
        <v>#REF!</v>
      </c>
      <c r="P248" s="307" t="e">
        <f>+#REF!</f>
        <v>#REF!</v>
      </c>
      <c r="Q248" s="307" t="e">
        <f>+#REF!</f>
        <v>#REF!</v>
      </c>
      <c r="R248" s="307" t="e">
        <f>+#REF!</f>
        <v>#REF!</v>
      </c>
      <c r="S248" s="307" t="e">
        <f>+#REF!</f>
        <v>#REF!</v>
      </c>
      <c r="T248" s="307" t="e">
        <f>+#REF!</f>
        <v>#REF!</v>
      </c>
      <c r="U248" s="307" t="e">
        <f>+#REF!</f>
        <v>#REF!</v>
      </c>
      <c r="V248" s="307" t="e">
        <f>+#REF!</f>
        <v>#REF!</v>
      </c>
      <c r="W248" s="307" t="e">
        <f t="shared" si="29"/>
        <v>#REF!</v>
      </c>
      <c r="X248" s="307" t="e">
        <f>+#REF!</f>
        <v>#REF!</v>
      </c>
      <c r="Y248" s="307" t="e">
        <f>+#REF!</f>
        <v>#REF!</v>
      </c>
      <c r="Z248" s="307" t="e">
        <f>+#REF!</f>
        <v>#REF!</v>
      </c>
      <c r="AA248" s="307" t="e">
        <f>+#REF!</f>
        <v>#REF!</v>
      </c>
      <c r="AB248" s="307" t="e">
        <f t="shared" si="25"/>
        <v>#REF!</v>
      </c>
      <c r="AC248" s="307" t="e">
        <f>+#REF!+#REF!</f>
        <v>#REF!</v>
      </c>
      <c r="AD248" s="307" t="e">
        <f>+#REF!+#REF!</f>
        <v>#REF!</v>
      </c>
      <c r="AE248" s="307" t="e">
        <f>+#REF!+#REF!</f>
        <v>#REF!</v>
      </c>
      <c r="AF248" s="307" t="e">
        <f>+#REF!</f>
        <v>#REF!</v>
      </c>
      <c r="AG248" s="307" t="e">
        <f>+#REF!</f>
        <v>#REF!</v>
      </c>
      <c r="AH248" s="307" t="e">
        <f>+#REF!</f>
        <v>#REF!</v>
      </c>
      <c r="AI248" s="307" t="e">
        <f>+#REF!</f>
        <v>#REF!</v>
      </c>
      <c r="AJ248" s="307" t="e">
        <f>+#REF!</f>
        <v>#REF!</v>
      </c>
      <c r="AK248" s="307" t="e">
        <f>+#REF!</f>
        <v>#REF!</v>
      </c>
      <c r="AL248" s="307" t="e">
        <f>+#REF!</f>
        <v>#REF!</v>
      </c>
      <c r="AM248" s="307" t="e">
        <f>+#REF!</f>
        <v>#REF!</v>
      </c>
      <c r="AN248" s="307"/>
      <c r="AO248" s="265"/>
      <c r="AP248" s="259" t="e">
        <f t="shared" si="27"/>
        <v>#REF!</v>
      </c>
      <c r="AQ248" s="248" t="e">
        <f>+AP248-#REF!</f>
        <v>#REF!</v>
      </c>
    </row>
    <row r="249" spans="1:43" ht="30.75" customHeight="1">
      <c r="A249" s="269">
        <f t="shared" si="26"/>
        <v>128</v>
      </c>
      <c r="B249" s="275" t="s">
        <v>968</v>
      </c>
      <c r="C249" s="307" t="e">
        <f t="shared" si="28"/>
        <v>#REF!</v>
      </c>
      <c r="D249" s="307" t="e">
        <f>+#REF!+#REF!</f>
        <v>#REF!</v>
      </c>
      <c r="E249" s="307" t="e">
        <f>+#REF!+#REF!</f>
        <v>#REF!</v>
      </c>
      <c r="F249" s="307" t="e">
        <f t="shared" si="24"/>
        <v>#REF!</v>
      </c>
      <c r="G249" s="307" t="e">
        <f>+#REF!+#REF!</f>
        <v>#REF!</v>
      </c>
      <c r="H249" s="307" t="e">
        <f>+#REF!</f>
        <v>#REF!</v>
      </c>
      <c r="I249" s="307" t="e">
        <f>+#REF!</f>
        <v>#REF!</v>
      </c>
      <c r="J249" s="307" t="e">
        <f>+#REF!+#REF!</f>
        <v>#REF!</v>
      </c>
      <c r="K249" s="307" t="e">
        <f>+#REF!+#REF!</f>
        <v>#REF!</v>
      </c>
      <c r="L249" s="307" t="e">
        <f>+#REF!</f>
        <v>#REF!</v>
      </c>
      <c r="M249" s="307" t="e">
        <f>+#REF!+#REF!</f>
        <v>#REF!</v>
      </c>
      <c r="N249" s="307" t="e">
        <f>+#REF!</f>
        <v>#REF!</v>
      </c>
      <c r="O249" s="307" t="e">
        <f>+#REF!</f>
        <v>#REF!</v>
      </c>
      <c r="P249" s="307" t="e">
        <f>+#REF!</f>
        <v>#REF!</v>
      </c>
      <c r="Q249" s="307" t="e">
        <f>+#REF!</f>
        <v>#REF!</v>
      </c>
      <c r="R249" s="307" t="e">
        <f>+#REF!</f>
        <v>#REF!</v>
      </c>
      <c r="S249" s="307" t="e">
        <f>+#REF!</f>
        <v>#REF!</v>
      </c>
      <c r="T249" s="307" t="e">
        <f>+#REF!</f>
        <v>#REF!</v>
      </c>
      <c r="U249" s="307" t="e">
        <f>+#REF!</f>
        <v>#REF!</v>
      </c>
      <c r="V249" s="307" t="e">
        <f>+#REF!</f>
        <v>#REF!</v>
      </c>
      <c r="W249" s="307" t="e">
        <f t="shared" si="29"/>
        <v>#REF!</v>
      </c>
      <c r="X249" s="307" t="e">
        <f>+#REF!</f>
        <v>#REF!</v>
      </c>
      <c r="Y249" s="307" t="e">
        <f>+#REF!</f>
        <v>#REF!</v>
      </c>
      <c r="Z249" s="307" t="e">
        <f>+#REF!</f>
        <v>#REF!</v>
      </c>
      <c r="AA249" s="307" t="e">
        <f>+#REF!</f>
        <v>#REF!</v>
      </c>
      <c r="AB249" s="307" t="e">
        <f t="shared" si="25"/>
        <v>#REF!</v>
      </c>
      <c r="AC249" s="307" t="e">
        <f>+#REF!+#REF!</f>
        <v>#REF!</v>
      </c>
      <c r="AD249" s="307" t="e">
        <f>+#REF!+#REF!</f>
        <v>#REF!</v>
      </c>
      <c r="AE249" s="307" t="e">
        <f>+#REF!+#REF!</f>
        <v>#REF!</v>
      </c>
      <c r="AF249" s="307" t="e">
        <f>+#REF!</f>
        <v>#REF!</v>
      </c>
      <c r="AG249" s="307" t="e">
        <f>+#REF!</f>
        <v>#REF!</v>
      </c>
      <c r="AH249" s="307" t="e">
        <f>+#REF!</f>
        <v>#REF!</v>
      </c>
      <c r="AI249" s="307" t="e">
        <f>+#REF!</f>
        <v>#REF!</v>
      </c>
      <c r="AJ249" s="307" t="e">
        <f>+#REF!</f>
        <v>#REF!</v>
      </c>
      <c r="AK249" s="307" t="e">
        <f>+#REF!</f>
        <v>#REF!</v>
      </c>
      <c r="AL249" s="307" t="e">
        <f>+#REF!</f>
        <v>#REF!</v>
      </c>
      <c r="AM249" s="307" t="e">
        <f>+#REF!</f>
        <v>#REF!</v>
      </c>
      <c r="AN249" s="307"/>
      <c r="AO249" s="265"/>
      <c r="AP249" s="259" t="e">
        <f t="shared" si="27"/>
        <v>#REF!</v>
      </c>
      <c r="AQ249" s="248" t="e">
        <f>+AP249-#REF!</f>
        <v>#REF!</v>
      </c>
    </row>
    <row r="250" spans="1:43" ht="30.75" customHeight="1">
      <c r="A250" s="269">
        <f t="shared" si="26"/>
        <v>129</v>
      </c>
      <c r="B250" s="275" t="s">
        <v>969</v>
      </c>
      <c r="C250" s="307" t="e">
        <f t="shared" si="28"/>
        <v>#REF!</v>
      </c>
      <c r="D250" s="307" t="e">
        <f>+#REF!+#REF!</f>
        <v>#REF!</v>
      </c>
      <c r="E250" s="307" t="e">
        <f>+#REF!+#REF!</f>
        <v>#REF!</v>
      </c>
      <c r="F250" s="307" t="e">
        <f t="shared" ref="F250:F277" si="30">SUM(G250:V250)</f>
        <v>#REF!</v>
      </c>
      <c r="G250" s="307" t="e">
        <f>+#REF!+#REF!</f>
        <v>#REF!</v>
      </c>
      <c r="H250" s="307" t="e">
        <f>+#REF!</f>
        <v>#REF!</v>
      </c>
      <c r="I250" s="307" t="e">
        <f>+#REF!</f>
        <v>#REF!</v>
      </c>
      <c r="J250" s="307" t="e">
        <f>+#REF!+#REF!</f>
        <v>#REF!</v>
      </c>
      <c r="K250" s="307" t="e">
        <f>+#REF!+#REF!</f>
        <v>#REF!</v>
      </c>
      <c r="L250" s="307" t="e">
        <f>+#REF!</f>
        <v>#REF!</v>
      </c>
      <c r="M250" s="307" t="e">
        <f>+#REF!+#REF!</f>
        <v>#REF!</v>
      </c>
      <c r="N250" s="307" t="e">
        <f>+#REF!</f>
        <v>#REF!</v>
      </c>
      <c r="O250" s="307" t="e">
        <f>+#REF!</f>
        <v>#REF!</v>
      </c>
      <c r="P250" s="307" t="e">
        <f>+#REF!</f>
        <v>#REF!</v>
      </c>
      <c r="Q250" s="307" t="e">
        <f>+#REF!</f>
        <v>#REF!</v>
      </c>
      <c r="R250" s="307" t="e">
        <f>+#REF!</f>
        <v>#REF!</v>
      </c>
      <c r="S250" s="307" t="e">
        <f>+#REF!</f>
        <v>#REF!</v>
      </c>
      <c r="T250" s="307" t="e">
        <f>+#REF!</f>
        <v>#REF!</v>
      </c>
      <c r="U250" s="307" t="e">
        <f>+#REF!</f>
        <v>#REF!</v>
      </c>
      <c r="V250" s="307" t="e">
        <f>+#REF!</f>
        <v>#REF!</v>
      </c>
      <c r="W250" s="307" t="e">
        <f t="shared" si="29"/>
        <v>#REF!</v>
      </c>
      <c r="X250" s="307" t="e">
        <f>+#REF!</f>
        <v>#REF!</v>
      </c>
      <c r="Y250" s="307" t="e">
        <f>+#REF!</f>
        <v>#REF!</v>
      </c>
      <c r="Z250" s="307" t="e">
        <f>+#REF!</f>
        <v>#REF!</v>
      </c>
      <c r="AA250" s="307" t="e">
        <f>+#REF!</f>
        <v>#REF!</v>
      </c>
      <c r="AB250" s="307" t="e">
        <f t="shared" ref="AB250:AB277" si="31">SUM(AC250:AM250)</f>
        <v>#REF!</v>
      </c>
      <c r="AC250" s="307" t="e">
        <f>+#REF!+#REF!</f>
        <v>#REF!</v>
      </c>
      <c r="AD250" s="307" t="e">
        <f>+#REF!+#REF!</f>
        <v>#REF!</v>
      </c>
      <c r="AE250" s="307" t="e">
        <f>+#REF!+#REF!</f>
        <v>#REF!</v>
      </c>
      <c r="AF250" s="307" t="e">
        <f>+#REF!</f>
        <v>#REF!</v>
      </c>
      <c r="AG250" s="307" t="e">
        <f>+#REF!</f>
        <v>#REF!</v>
      </c>
      <c r="AH250" s="307" t="e">
        <f>+#REF!</f>
        <v>#REF!</v>
      </c>
      <c r="AI250" s="307" t="e">
        <f>+#REF!</f>
        <v>#REF!</v>
      </c>
      <c r="AJ250" s="307" t="e">
        <f>+#REF!</f>
        <v>#REF!</v>
      </c>
      <c r="AK250" s="307" t="e">
        <f>+#REF!</f>
        <v>#REF!</v>
      </c>
      <c r="AL250" s="307" t="e">
        <f>+#REF!</f>
        <v>#REF!</v>
      </c>
      <c r="AM250" s="307" t="e">
        <f>+#REF!</f>
        <v>#REF!</v>
      </c>
      <c r="AN250" s="307"/>
      <c r="AO250" s="265"/>
      <c r="AP250" s="259" t="e">
        <f t="shared" si="27"/>
        <v>#REF!</v>
      </c>
      <c r="AQ250" s="248" t="e">
        <f>+AP250-#REF!</f>
        <v>#REF!</v>
      </c>
    </row>
    <row r="251" spans="1:43" ht="30.75" customHeight="1">
      <c r="A251" s="269">
        <f t="shared" si="26"/>
        <v>130</v>
      </c>
      <c r="B251" s="275" t="s">
        <v>970</v>
      </c>
      <c r="C251" s="307" t="e">
        <f t="shared" si="28"/>
        <v>#REF!</v>
      </c>
      <c r="D251" s="307" t="e">
        <f>+#REF!+#REF!</f>
        <v>#REF!</v>
      </c>
      <c r="E251" s="307" t="e">
        <f>+#REF!+#REF!</f>
        <v>#REF!</v>
      </c>
      <c r="F251" s="307" t="e">
        <f t="shared" si="30"/>
        <v>#REF!</v>
      </c>
      <c r="G251" s="307" t="e">
        <f>+#REF!+#REF!</f>
        <v>#REF!</v>
      </c>
      <c r="H251" s="307" t="e">
        <f>+#REF!</f>
        <v>#REF!</v>
      </c>
      <c r="I251" s="307" t="e">
        <f>+#REF!</f>
        <v>#REF!</v>
      </c>
      <c r="J251" s="307" t="e">
        <f>+#REF!+#REF!</f>
        <v>#REF!</v>
      </c>
      <c r="K251" s="307" t="e">
        <f>+#REF!+#REF!</f>
        <v>#REF!</v>
      </c>
      <c r="L251" s="307" t="e">
        <f>+#REF!</f>
        <v>#REF!</v>
      </c>
      <c r="M251" s="307" t="e">
        <f>+#REF!+#REF!</f>
        <v>#REF!</v>
      </c>
      <c r="N251" s="307" t="e">
        <f>+#REF!</f>
        <v>#REF!</v>
      </c>
      <c r="O251" s="307" t="e">
        <f>+#REF!</f>
        <v>#REF!</v>
      </c>
      <c r="P251" s="307" t="e">
        <f>+#REF!</f>
        <v>#REF!</v>
      </c>
      <c r="Q251" s="307" t="e">
        <f>+#REF!</f>
        <v>#REF!</v>
      </c>
      <c r="R251" s="307" t="e">
        <f>+#REF!</f>
        <v>#REF!</v>
      </c>
      <c r="S251" s="307" t="e">
        <f>+#REF!</f>
        <v>#REF!</v>
      </c>
      <c r="T251" s="307" t="e">
        <f>+#REF!</f>
        <v>#REF!</v>
      </c>
      <c r="U251" s="307" t="e">
        <f>+#REF!</f>
        <v>#REF!</v>
      </c>
      <c r="V251" s="307" t="e">
        <f>+#REF!</f>
        <v>#REF!</v>
      </c>
      <c r="W251" s="307" t="e">
        <f t="shared" si="29"/>
        <v>#REF!</v>
      </c>
      <c r="X251" s="307" t="e">
        <f>+#REF!</f>
        <v>#REF!</v>
      </c>
      <c r="Y251" s="307" t="e">
        <f>+#REF!</f>
        <v>#REF!</v>
      </c>
      <c r="Z251" s="307" t="e">
        <f>+#REF!</f>
        <v>#REF!</v>
      </c>
      <c r="AA251" s="307" t="e">
        <f>+#REF!</f>
        <v>#REF!</v>
      </c>
      <c r="AB251" s="307" t="e">
        <f t="shared" si="31"/>
        <v>#REF!</v>
      </c>
      <c r="AC251" s="307" t="e">
        <f>+#REF!+#REF!</f>
        <v>#REF!</v>
      </c>
      <c r="AD251" s="307" t="e">
        <f>+#REF!+#REF!</f>
        <v>#REF!</v>
      </c>
      <c r="AE251" s="307" t="e">
        <f>+#REF!+#REF!</f>
        <v>#REF!</v>
      </c>
      <c r="AF251" s="307" t="e">
        <f>+#REF!</f>
        <v>#REF!</v>
      </c>
      <c r="AG251" s="307" t="e">
        <f>+#REF!</f>
        <v>#REF!</v>
      </c>
      <c r="AH251" s="307" t="e">
        <f>+#REF!</f>
        <v>#REF!</v>
      </c>
      <c r="AI251" s="307" t="e">
        <f>+#REF!</f>
        <v>#REF!</v>
      </c>
      <c r="AJ251" s="307" t="e">
        <f>+#REF!</f>
        <v>#REF!</v>
      </c>
      <c r="AK251" s="307" t="e">
        <f>+#REF!</f>
        <v>#REF!</v>
      </c>
      <c r="AL251" s="307" t="e">
        <f>+#REF!</f>
        <v>#REF!</v>
      </c>
      <c r="AM251" s="307" t="e">
        <f>+#REF!</f>
        <v>#REF!</v>
      </c>
      <c r="AN251" s="307"/>
      <c r="AO251" s="265"/>
      <c r="AP251" s="259" t="e">
        <f t="shared" si="27"/>
        <v>#REF!</v>
      </c>
      <c r="AQ251" s="248" t="e">
        <f>+AP251-#REF!</f>
        <v>#REF!</v>
      </c>
    </row>
    <row r="252" spans="1:43" ht="30.75" customHeight="1">
      <c r="A252" s="269">
        <f t="shared" ref="A252:A277" si="32">+A251+1</f>
        <v>131</v>
      </c>
      <c r="B252" s="275" t="s">
        <v>971</v>
      </c>
      <c r="C252" s="307" t="e">
        <f t="shared" si="28"/>
        <v>#REF!</v>
      </c>
      <c r="D252" s="307" t="e">
        <f>+#REF!+#REF!</f>
        <v>#REF!</v>
      </c>
      <c r="E252" s="307" t="e">
        <f>+#REF!+#REF!</f>
        <v>#REF!</v>
      </c>
      <c r="F252" s="307" t="e">
        <f t="shared" si="30"/>
        <v>#REF!</v>
      </c>
      <c r="G252" s="307" t="e">
        <f>+#REF!+#REF!</f>
        <v>#REF!</v>
      </c>
      <c r="H252" s="307" t="e">
        <f>+#REF!</f>
        <v>#REF!</v>
      </c>
      <c r="I252" s="307" t="e">
        <f>+#REF!</f>
        <v>#REF!</v>
      </c>
      <c r="J252" s="307" t="e">
        <f>+#REF!+#REF!</f>
        <v>#REF!</v>
      </c>
      <c r="K252" s="307" t="e">
        <f>+#REF!+#REF!</f>
        <v>#REF!</v>
      </c>
      <c r="L252" s="307" t="e">
        <f>+#REF!</f>
        <v>#REF!</v>
      </c>
      <c r="M252" s="307" t="e">
        <f>+#REF!+#REF!</f>
        <v>#REF!</v>
      </c>
      <c r="N252" s="307" t="e">
        <f>+#REF!</f>
        <v>#REF!</v>
      </c>
      <c r="O252" s="307" t="e">
        <f>+#REF!</f>
        <v>#REF!</v>
      </c>
      <c r="P252" s="307" t="e">
        <f>+#REF!</f>
        <v>#REF!</v>
      </c>
      <c r="Q252" s="307" t="e">
        <f>+#REF!</f>
        <v>#REF!</v>
      </c>
      <c r="R252" s="307" t="e">
        <f>+#REF!</f>
        <v>#REF!</v>
      </c>
      <c r="S252" s="307" t="e">
        <f>+#REF!</f>
        <v>#REF!</v>
      </c>
      <c r="T252" s="307" t="e">
        <f>+#REF!</f>
        <v>#REF!</v>
      </c>
      <c r="U252" s="307" t="e">
        <f>+#REF!</f>
        <v>#REF!</v>
      </c>
      <c r="V252" s="307" t="e">
        <f>+#REF!</f>
        <v>#REF!</v>
      </c>
      <c r="W252" s="307" t="e">
        <f t="shared" si="29"/>
        <v>#REF!</v>
      </c>
      <c r="X252" s="307" t="e">
        <f>+#REF!</f>
        <v>#REF!</v>
      </c>
      <c r="Y252" s="307" t="e">
        <f>+#REF!</f>
        <v>#REF!</v>
      </c>
      <c r="Z252" s="307" t="e">
        <f>+#REF!</f>
        <v>#REF!</v>
      </c>
      <c r="AA252" s="307" t="e">
        <f>+#REF!</f>
        <v>#REF!</v>
      </c>
      <c r="AB252" s="307" t="e">
        <f t="shared" si="31"/>
        <v>#REF!</v>
      </c>
      <c r="AC252" s="307" t="e">
        <f>+#REF!+#REF!</f>
        <v>#REF!</v>
      </c>
      <c r="AD252" s="307" t="e">
        <f>+#REF!+#REF!</f>
        <v>#REF!</v>
      </c>
      <c r="AE252" s="307" t="e">
        <f>+#REF!+#REF!</f>
        <v>#REF!</v>
      </c>
      <c r="AF252" s="307" t="e">
        <f>+#REF!</f>
        <v>#REF!</v>
      </c>
      <c r="AG252" s="307" t="e">
        <f>+#REF!</f>
        <v>#REF!</v>
      </c>
      <c r="AH252" s="307" t="e">
        <f>+#REF!</f>
        <v>#REF!</v>
      </c>
      <c r="AI252" s="307" t="e">
        <f>+#REF!</f>
        <v>#REF!</v>
      </c>
      <c r="AJ252" s="307" t="e">
        <f>+#REF!</f>
        <v>#REF!</v>
      </c>
      <c r="AK252" s="307" t="e">
        <f>+#REF!</f>
        <v>#REF!</v>
      </c>
      <c r="AL252" s="307" t="e">
        <f>+#REF!</f>
        <v>#REF!</v>
      </c>
      <c r="AM252" s="307" t="e">
        <f>+#REF!</f>
        <v>#REF!</v>
      </c>
      <c r="AN252" s="307"/>
      <c r="AO252" s="265"/>
      <c r="AP252" s="259" t="e">
        <f t="shared" si="27"/>
        <v>#REF!</v>
      </c>
      <c r="AQ252" s="248" t="e">
        <f>+AP252-#REF!</f>
        <v>#REF!</v>
      </c>
    </row>
    <row r="253" spans="1:43" ht="30.75" customHeight="1">
      <c r="A253" s="269">
        <f t="shared" si="32"/>
        <v>132</v>
      </c>
      <c r="B253" s="275" t="s">
        <v>972</v>
      </c>
      <c r="C253" s="307" t="e">
        <f t="shared" si="28"/>
        <v>#REF!</v>
      </c>
      <c r="D253" s="307" t="e">
        <f>+#REF!+#REF!</f>
        <v>#REF!</v>
      </c>
      <c r="E253" s="307" t="e">
        <f>+#REF!+#REF!</f>
        <v>#REF!</v>
      </c>
      <c r="F253" s="307" t="e">
        <f t="shared" si="30"/>
        <v>#REF!</v>
      </c>
      <c r="G253" s="307" t="e">
        <f>+#REF!+#REF!</f>
        <v>#REF!</v>
      </c>
      <c r="H253" s="307" t="e">
        <f>+#REF!</f>
        <v>#REF!</v>
      </c>
      <c r="I253" s="307" t="e">
        <f>+#REF!</f>
        <v>#REF!</v>
      </c>
      <c r="J253" s="307" t="e">
        <f>+#REF!+#REF!</f>
        <v>#REF!</v>
      </c>
      <c r="K253" s="307" t="e">
        <f>+#REF!+#REF!</f>
        <v>#REF!</v>
      </c>
      <c r="L253" s="307" t="e">
        <f>+#REF!</f>
        <v>#REF!</v>
      </c>
      <c r="M253" s="307" t="e">
        <f>+#REF!+#REF!</f>
        <v>#REF!</v>
      </c>
      <c r="N253" s="307" t="e">
        <f>+#REF!</f>
        <v>#REF!</v>
      </c>
      <c r="O253" s="307" t="e">
        <f>+#REF!</f>
        <v>#REF!</v>
      </c>
      <c r="P253" s="307" t="e">
        <f>+#REF!</f>
        <v>#REF!</v>
      </c>
      <c r="Q253" s="307" t="e">
        <f>+#REF!</f>
        <v>#REF!</v>
      </c>
      <c r="R253" s="307" t="e">
        <f>+#REF!</f>
        <v>#REF!</v>
      </c>
      <c r="S253" s="307" t="e">
        <f>+#REF!</f>
        <v>#REF!</v>
      </c>
      <c r="T253" s="307" t="e">
        <f>+#REF!</f>
        <v>#REF!</v>
      </c>
      <c r="U253" s="307" t="e">
        <f>+#REF!</f>
        <v>#REF!</v>
      </c>
      <c r="V253" s="307" t="e">
        <f>+#REF!</f>
        <v>#REF!</v>
      </c>
      <c r="W253" s="307" t="e">
        <f t="shared" si="29"/>
        <v>#REF!</v>
      </c>
      <c r="X253" s="307" t="e">
        <f>+#REF!</f>
        <v>#REF!</v>
      </c>
      <c r="Y253" s="307" t="e">
        <f>+#REF!</f>
        <v>#REF!</v>
      </c>
      <c r="Z253" s="307" t="e">
        <f>+#REF!</f>
        <v>#REF!</v>
      </c>
      <c r="AA253" s="307" t="e">
        <f>+#REF!</f>
        <v>#REF!</v>
      </c>
      <c r="AB253" s="307" t="e">
        <f t="shared" si="31"/>
        <v>#REF!</v>
      </c>
      <c r="AC253" s="307" t="e">
        <f>+#REF!+#REF!</f>
        <v>#REF!</v>
      </c>
      <c r="AD253" s="307" t="e">
        <f>+#REF!+#REF!</f>
        <v>#REF!</v>
      </c>
      <c r="AE253" s="307" t="e">
        <f>+#REF!+#REF!</f>
        <v>#REF!</v>
      </c>
      <c r="AF253" s="307" t="e">
        <f>+#REF!</f>
        <v>#REF!</v>
      </c>
      <c r="AG253" s="307" t="e">
        <f>+#REF!</f>
        <v>#REF!</v>
      </c>
      <c r="AH253" s="307" t="e">
        <f>+#REF!</f>
        <v>#REF!</v>
      </c>
      <c r="AI253" s="307" t="e">
        <f>+#REF!</f>
        <v>#REF!</v>
      </c>
      <c r="AJ253" s="307" t="e">
        <f>+#REF!</f>
        <v>#REF!</v>
      </c>
      <c r="AK253" s="307" t="e">
        <f>+#REF!</f>
        <v>#REF!</v>
      </c>
      <c r="AL253" s="307" t="e">
        <f>+#REF!</f>
        <v>#REF!</v>
      </c>
      <c r="AM253" s="307" t="e">
        <f>+#REF!</f>
        <v>#REF!</v>
      </c>
      <c r="AN253" s="307"/>
      <c r="AO253" s="265"/>
      <c r="AP253" s="259" t="e">
        <f t="shared" si="27"/>
        <v>#REF!</v>
      </c>
      <c r="AQ253" s="248" t="e">
        <f>+AP253-#REF!</f>
        <v>#REF!</v>
      </c>
    </row>
    <row r="254" spans="1:43" ht="30.75" customHeight="1">
      <c r="A254" s="269">
        <f t="shared" si="32"/>
        <v>133</v>
      </c>
      <c r="B254" s="275" t="s">
        <v>973</v>
      </c>
      <c r="C254" s="307" t="e">
        <f t="shared" si="28"/>
        <v>#REF!</v>
      </c>
      <c r="D254" s="307" t="e">
        <f>+#REF!+#REF!</f>
        <v>#REF!</v>
      </c>
      <c r="E254" s="307" t="e">
        <f>+#REF!+#REF!</f>
        <v>#REF!</v>
      </c>
      <c r="F254" s="307" t="e">
        <f t="shared" si="30"/>
        <v>#REF!</v>
      </c>
      <c r="G254" s="307" t="e">
        <f>+#REF!+#REF!</f>
        <v>#REF!</v>
      </c>
      <c r="H254" s="307" t="e">
        <f>+#REF!</f>
        <v>#REF!</v>
      </c>
      <c r="I254" s="307" t="e">
        <f>+#REF!</f>
        <v>#REF!</v>
      </c>
      <c r="J254" s="307" t="e">
        <f>+#REF!+#REF!</f>
        <v>#REF!</v>
      </c>
      <c r="K254" s="307" t="e">
        <f>+#REF!+#REF!</f>
        <v>#REF!</v>
      </c>
      <c r="L254" s="307" t="e">
        <f>+#REF!</f>
        <v>#REF!</v>
      </c>
      <c r="M254" s="307" t="e">
        <f>+#REF!+#REF!</f>
        <v>#REF!</v>
      </c>
      <c r="N254" s="307" t="e">
        <f>+#REF!</f>
        <v>#REF!</v>
      </c>
      <c r="O254" s="307" t="e">
        <f>+#REF!</f>
        <v>#REF!</v>
      </c>
      <c r="P254" s="307" t="e">
        <f>+#REF!</f>
        <v>#REF!</v>
      </c>
      <c r="Q254" s="307" t="e">
        <f>+#REF!</f>
        <v>#REF!</v>
      </c>
      <c r="R254" s="307" t="e">
        <f>+#REF!</f>
        <v>#REF!</v>
      </c>
      <c r="S254" s="307" t="e">
        <f>+#REF!</f>
        <v>#REF!</v>
      </c>
      <c r="T254" s="307" t="e">
        <f>+#REF!</f>
        <v>#REF!</v>
      </c>
      <c r="U254" s="307" t="e">
        <f>+#REF!</f>
        <v>#REF!</v>
      </c>
      <c r="V254" s="307" t="e">
        <f>+#REF!</f>
        <v>#REF!</v>
      </c>
      <c r="W254" s="307" t="e">
        <f t="shared" si="29"/>
        <v>#REF!</v>
      </c>
      <c r="X254" s="307" t="e">
        <f>+#REF!</f>
        <v>#REF!</v>
      </c>
      <c r="Y254" s="307" t="e">
        <f>+#REF!</f>
        <v>#REF!</v>
      </c>
      <c r="Z254" s="307" t="e">
        <f>+#REF!</f>
        <v>#REF!</v>
      </c>
      <c r="AA254" s="307" t="e">
        <f>+#REF!</f>
        <v>#REF!</v>
      </c>
      <c r="AB254" s="307" t="e">
        <f t="shared" si="31"/>
        <v>#REF!</v>
      </c>
      <c r="AC254" s="307" t="e">
        <f>+#REF!+#REF!</f>
        <v>#REF!</v>
      </c>
      <c r="AD254" s="307" t="e">
        <f>+#REF!+#REF!</f>
        <v>#REF!</v>
      </c>
      <c r="AE254" s="307" t="e">
        <f>+#REF!+#REF!</f>
        <v>#REF!</v>
      </c>
      <c r="AF254" s="307" t="e">
        <f>+#REF!</f>
        <v>#REF!</v>
      </c>
      <c r="AG254" s="307" t="e">
        <f>+#REF!</f>
        <v>#REF!</v>
      </c>
      <c r="AH254" s="307" t="e">
        <f>+#REF!</f>
        <v>#REF!</v>
      </c>
      <c r="AI254" s="307" t="e">
        <f>+#REF!</f>
        <v>#REF!</v>
      </c>
      <c r="AJ254" s="307" t="e">
        <f>+#REF!</f>
        <v>#REF!</v>
      </c>
      <c r="AK254" s="307" t="e">
        <f>+#REF!</f>
        <v>#REF!</v>
      </c>
      <c r="AL254" s="307" t="e">
        <f>+#REF!</f>
        <v>#REF!</v>
      </c>
      <c r="AM254" s="307" t="e">
        <f>+#REF!</f>
        <v>#REF!</v>
      </c>
      <c r="AN254" s="307"/>
      <c r="AO254" s="265"/>
      <c r="AP254" s="259" t="e">
        <f t="shared" si="27"/>
        <v>#REF!</v>
      </c>
      <c r="AQ254" s="248" t="e">
        <f>+AP254-#REF!</f>
        <v>#REF!</v>
      </c>
    </row>
    <row r="255" spans="1:43" ht="30.75" customHeight="1">
      <c r="A255" s="269">
        <f t="shared" si="32"/>
        <v>134</v>
      </c>
      <c r="B255" s="275" t="s">
        <v>974</v>
      </c>
      <c r="C255" s="307" t="e">
        <f t="shared" si="28"/>
        <v>#REF!</v>
      </c>
      <c r="D255" s="307" t="e">
        <f>+#REF!+#REF!</f>
        <v>#REF!</v>
      </c>
      <c r="E255" s="307" t="e">
        <f>+#REF!+#REF!</f>
        <v>#REF!</v>
      </c>
      <c r="F255" s="307" t="e">
        <f t="shared" si="30"/>
        <v>#REF!</v>
      </c>
      <c r="G255" s="307" t="e">
        <f>+#REF!+#REF!</f>
        <v>#REF!</v>
      </c>
      <c r="H255" s="307" t="e">
        <f>+#REF!</f>
        <v>#REF!</v>
      </c>
      <c r="I255" s="307" t="e">
        <f>+#REF!</f>
        <v>#REF!</v>
      </c>
      <c r="J255" s="307" t="e">
        <f>+#REF!+#REF!</f>
        <v>#REF!</v>
      </c>
      <c r="K255" s="307" t="e">
        <f>+#REF!+#REF!</f>
        <v>#REF!</v>
      </c>
      <c r="L255" s="307" t="e">
        <f>+#REF!</f>
        <v>#REF!</v>
      </c>
      <c r="M255" s="307" t="e">
        <f>+#REF!+#REF!</f>
        <v>#REF!</v>
      </c>
      <c r="N255" s="307" t="e">
        <f>+#REF!</f>
        <v>#REF!</v>
      </c>
      <c r="O255" s="307" t="e">
        <f>+#REF!</f>
        <v>#REF!</v>
      </c>
      <c r="P255" s="307" t="e">
        <f>+#REF!</f>
        <v>#REF!</v>
      </c>
      <c r="Q255" s="307" t="e">
        <f>+#REF!</f>
        <v>#REF!</v>
      </c>
      <c r="R255" s="307" t="e">
        <f>+#REF!</f>
        <v>#REF!</v>
      </c>
      <c r="S255" s="307" t="e">
        <f>+#REF!</f>
        <v>#REF!</v>
      </c>
      <c r="T255" s="307" t="e">
        <f>+#REF!</f>
        <v>#REF!</v>
      </c>
      <c r="U255" s="307" t="e">
        <f>+#REF!</f>
        <v>#REF!</v>
      </c>
      <c r="V255" s="307" t="e">
        <f>+#REF!</f>
        <v>#REF!</v>
      </c>
      <c r="W255" s="307" t="e">
        <f t="shared" si="29"/>
        <v>#REF!</v>
      </c>
      <c r="X255" s="307" t="e">
        <f>+#REF!</f>
        <v>#REF!</v>
      </c>
      <c r="Y255" s="307" t="e">
        <f>+#REF!</f>
        <v>#REF!</v>
      </c>
      <c r="Z255" s="307" t="e">
        <f>+#REF!</f>
        <v>#REF!</v>
      </c>
      <c r="AA255" s="307" t="e">
        <f>+#REF!</f>
        <v>#REF!</v>
      </c>
      <c r="AB255" s="307" t="e">
        <f t="shared" si="31"/>
        <v>#REF!</v>
      </c>
      <c r="AC255" s="307" t="e">
        <f>+#REF!+#REF!</f>
        <v>#REF!</v>
      </c>
      <c r="AD255" s="307" t="e">
        <f>+#REF!+#REF!</f>
        <v>#REF!</v>
      </c>
      <c r="AE255" s="307" t="e">
        <f>+#REF!+#REF!</f>
        <v>#REF!</v>
      </c>
      <c r="AF255" s="307" t="e">
        <f>+#REF!</f>
        <v>#REF!</v>
      </c>
      <c r="AG255" s="307" t="e">
        <f>+#REF!</f>
        <v>#REF!</v>
      </c>
      <c r="AH255" s="307" t="e">
        <f>+#REF!</f>
        <v>#REF!</v>
      </c>
      <c r="AI255" s="307" t="e">
        <f>+#REF!</f>
        <v>#REF!</v>
      </c>
      <c r="AJ255" s="307" t="e">
        <f>+#REF!</f>
        <v>#REF!</v>
      </c>
      <c r="AK255" s="307" t="e">
        <f>+#REF!</f>
        <v>#REF!</v>
      </c>
      <c r="AL255" s="307" t="e">
        <f>+#REF!</f>
        <v>#REF!</v>
      </c>
      <c r="AM255" s="307" t="e">
        <f>+#REF!</f>
        <v>#REF!</v>
      </c>
      <c r="AN255" s="307"/>
      <c r="AO255" s="265"/>
      <c r="AP255" s="259" t="e">
        <f t="shared" si="27"/>
        <v>#REF!</v>
      </c>
      <c r="AQ255" s="248" t="e">
        <f>+AP255-#REF!</f>
        <v>#REF!</v>
      </c>
    </row>
    <row r="256" spans="1:43" ht="30.75" customHeight="1">
      <c r="A256" s="269">
        <f t="shared" si="32"/>
        <v>135</v>
      </c>
      <c r="B256" s="275" t="s">
        <v>975</v>
      </c>
      <c r="C256" s="307" t="e">
        <f t="shared" si="28"/>
        <v>#REF!</v>
      </c>
      <c r="D256" s="307" t="e">
        <f>+#REF!+#REF!</f>
        <v>#REF!</v>
      </c>
      <c r="E256" s="307" t="e">
        <f>+#REF!+#REF!</f>
        <v>#REF!</v>
      </c>
      <c r="F256" s="307" t="e">
        <f t="shared" si="30"/>
        <v>#REF!</v>
      </c>
      <c r="G256" s="307" t="e">
        <f>+#REF!+#REF!</f>
        <v>#REF!</v>
      </c>
      <c r="H256" s="307" t="e">
        <f>+#REF!</f>
        <v>#REF!</v>
      </c>
      <c r="I256" s="307" t="e">
        <f>+#REF!</f>
        <v>#REF!</v>
      </c>
      <c r="J256" s="307" t="e">
        <f>+#REF!+#REF!</f>
        <v>#REF!</v>
      </c>
      <c r="K256" s="307" t="e">
        <f>+#REF!+#REF!</f>
        <v>#REF!</v>
      </c>
      <c r="L256" s="307" t="e">
        <f>+#REF!</f>
        <v>#REF!</v>
      </c>
      <c r="M256" s="307" t="e">
        <f>+#REF!+#REF!</f>
        <v>#REF!</v>
      </c>
      <c r="N256" s="307" t="e">
        <f>+#REF!</f>
        <v>#REF!</v>
      </c>
      <c r="O256" s="307" t="e">
        <f>+#REF!</f>
        <v>#REF!</v>
      </c>
      <c r="P256" s="307" t="e">
        <f>+#REF!</f>
        <v>#REF!</v>
      </c>
      <c r="Q256" s="307" t="e">
        <f>+#REF!</f>
        <v>#REF!</v>
      </c>
      <c r="R256" s="307" t="e">
        <f>+#REF!</f>
        <v>#REF!</v>
      </c>
      <c r="S256" s="307" t="e">
        <f>+#REF!</f>
        <v>#REF!</v>
      </c>
      <c r="T256" s="307" t="e">
        <f>+#REF!</f>
        <v>#REF!</v>
      </c>
      <c r="U256" s="307" t="e">
        <f>+#REF!</f>
        <v>#REF!</v>
      </c>
      <c r="V256" s="307" t="e">
        <f>+#REF!</f>
        <v>#REF!</v>
      </c>
      <c r="W256" s="307" t="e">
        <f t="shared" si="29"/>
        <v>#REF!</v>
      </c>
      <c r="X256" s="307" t="e">
        <f>+#REF!</f>
        <v>#REF!</v>
      </c>
      <c r="Y256" s="307" t="e">
        <f>+#REF!</f>
        <v>#REF!</v>
      </c>
      <c r="Z256" s="307" t="e">
        <f>+#REF!</f>
        <v>#REF!</v>
      </c>
      <c r="AA256" s="307" t="e">
        <f>+#REF!</f>
        <v>#REF!</v>
      </c>
      <c r="AB256" s="307" t="e">
        <f t="shared" si="31"/>
        <v>#REF!</v>
      </c>
      <c r="AC256" s="307" t="e">
        <f>+#REF!+#REF!</f>
        <v>#REF!</v>
      </c>
      <c r="AD256" s="307" t="e">
        <f>+#REF!+#REF!</f>
        <v>#REF!</v>
      </c>
      <c r="AE256" s="307" t="e">
        <f>+#REF!+#REF!</f>
        <v>#REF!</v>
      </c>
      <c r="AF256" s="307" t="e">
        <f>+#REF!</f>
        <v>#REF!</v>
      </c>
      <c r="AG256" s="307" t="e">
        <f>+#REF!</f>
        <v>#REF!</v>
      </c>
      <c r="AH256" s="307" t="e">
        <f>+#REF!</f>
        <v>#REF!</v>
      </c>
      <c r="AI256" s="307" t="e">
        <f>+#REF!</f>
        <v>#REF!</v>
      </c>
      <c r="AJ256" s="307" t="e">
        <f>+#REF!</f>
        <v>#REF!</v>
      </c>
      <c r="AK256" s="307" t="e">
        <f>+#REF!</f>
        <v>#REF!</v>
      </c>
      <c r="AL256" s="307" t="e">
        <f>+#REF!</f>
        <v>#REF!</v>
      </c>
      <c r="AM256" s="307" t="e">
        <f>+#REF!</f>
        <v>#REF!</v>
      </c>
      <c r="AN256" s="307"/>
      <c r="AO256" s="265"/>
      <c r="AP256" s="259" t="e">
        <f t="shared" si="27"/>
        <v>#REF!</v>
      </c>
      <c r="AQ256" s="248" t="e">
        <f>+AP256-#REF!</f>
        <v>#REF!</v>
      </c>
    </row>
    <row r="257" spans="1:43" ht="30.75" customHeight="1">
      <c r="A257" s="269">
        <f t="shared" si="32"/>
        <v>136</v>
      </c>
      <c r="B257" s="275" t="s">
        <v>976</v>
      </c>
      <c r="C257" s="307" t="e">
        <f t="shared" si="28"/>
        <v>#REF!</v>
      </c>
      <c r="D257" s="307" t="e">
        <f>+#REF!+#REF!</f>
        <v>#REF!</v>
      </c>
      <c r="E257" s="307" t="e">
        <f>+#REF!+#REF!</f>
        <v>#REF!</v>
      </c>
      <c r="F257" s="307" t="e">
        <f t="shared" si="30"/>
        <v>#REF!</v>
      </c>
      <c r="G257" s="307" t="e">
        <f>+#REF!+#REF!</f>
        <v>#REF!</v>
      </c>
      <c r="H257" s="307" t="e">
        <f>+#REF!</f>
        <v>#REF!</v>
      </c>
      <c r="I257" s="307" t="e">
        <f>+#REF!</f>
        <v>#REF!</v>
      </c>
      <c r="J257" s="307" t="e">
        <f>+#REF!+#REF!</f>
        <v>#REF!</v>
      </c>
      <c r="K257" s="307" t="e">
        <f>+#REF!+#REF!</f>
        <v>#REF!</v>
      </c>
      <c r="L257" s="307" t="e">
        <f>+#REF!</f>
        <v>#REF!</v>
      </c>
      <c r="M257" s="307" t="e">
        <f>+#REF!+#REF!</f>
        <v>#REF!</v>
      </c>
      <c r="N257" s="307" t="e">
        <f>+#REF!</f>
        <v>#REF!</v>
      </c>
      <c r="O257" s="307" t="e">
        <f>+#REF!</f>
        <v>#REF!</v>
      </c>
      <c r="P257" s="307" t="e">
        <f>+#REF!</f>
        <v>#REF!</v>
      </c>
      <c r="Q257" s="307" t="e">
        <f>+#REF!</f>
        <v>#REF!</v>
      </c>
      <c r="R257" s="307" t="e">
        <f>+#REF!</f>
        <v>#REF!</v>
      </c>
      <c r="S257" s="307" t="e">
        <f>+#REF!</f>
        <v>#REF!</v>
      </c>
      <c r="T257" s="307" t="e">
        <f>+#REF!</f>
        <v>#REF!</v>
      </c>
      <c r="U257" s="307" t="e">
        <f>+#REF!</f>
        <v>#REF!</v>
      </c>
      <c r="V257" s="307" t="e">
        <f>+#REF!</f>
        <v>#REF!</v>
      </c>
      <c r="W257" s="307" t="e">
        <f t="shared" si="29"/>
        <v>#REF!</v>
      </c>
      <c r="X257" s="307" t="e">
        <f>+#REF!</f>
        <v>#REF!</v>
      </c>
      <c r="Y257" s="307" t="e">
        <f>+#REF!</f>
        <v>#REF!</v>
      </c>
      <c r="Z257" s="307" t="e">
        <f>+#REF!</f>
        <v>#REF!</v>
      </c>
      <c r="AA257" s="307" t="e">
        <f>+#REF!</f>
        <v>#REF!</v>
      </c>
      <c r="AB257" s="307" t="e">
        <f t="shared" si="31"/>
        <v>#REF!</v>
      </c>
      <c r="AC257" s="307" t="e">
        <f>+#REF!+#REF!</f>
        <v>#REF!</v>
      </c>
      <c r="AD257" s="307" t="e">
        <f>+#REF!+#REF!</f>
        <v>#REF!</v>
      </c>
      <c r="AE257" s="307" t="e">
        <f>+#REF!+#REF!</f>
        <v>#REF!</v>
      </c>
      <c r="AF257" s="307" t="e">
        <f>+#REF!</f>
        <v>#REF!</v>
      </c>
      <c r="AG257" s="307" t="e">
        <f>+#REF!</f>
        <v>#REF!</v>
      </c>
      <c r="AH257" s="307" t="e">
        <f>+#REF!</f>
        <v>#REF!</v>
      </c>
      <c r="AI257" s="307" t="e">
        <f>+#REF!</f>
        <v>#REF!</v>
      </c>
      <c r="AJ257" s="307" t="e">
        <f>+#REF!</f>
        <v>#REF!</v>
      </c>
      <c r="AK257" s="307" t="e">
        <f>+#REF!</f>
        <v>#REF!</v>
      </c>
      <c r="AL257" s="307" t="e">
        <f>+#REF!</f>
        <v>#REF!</v>
      </c>
      <c r="AM257" s="307" t="e">
        <f>+#REF!</f>
        <v>#REF!</v>
      </c>
      <c r="AN257" s="307"/>
      <c r="AO257" s="265"/>
      <c r="AP257" s="259" t="e">
        <f t="shared" si="27"/>
        <v>#REF!</v>
      </c>
      <c r="AQ257" s="248" t="e">
        <f>+AP257-#REF!</f>
        <v>#REF!</v>
      </c>
    </row>
    <row r="258" spans="1:43" ht="30.75" customHeight="1">
      <c r="A258" s="269">
        <f t="shared" si="32"/>
        <v>137</v>
      </c>
      <c r="B258" s="276" t="s">
        <v>977</v>
      </c>
      <c r="C258" s="307" t="e">
        <f t="shared" si="28"/>
        <v>#REF!</v>
      </c>
      <c r="D258" s="307" t="e">
        <f>+#REF!+#REF!</f>
        <v>#REF!</v>
      </c>
      <c r="E258" s="307" t="e">
        <f>+#REF!+#REF!</f>
        <v>#REF!</v>
      </c>
      <c r="F258" s="307" t="e">
        <f t="shared" si="30"/>
        <v>#REF!</v>
      </c>
      <c r="G258" s="307" t="e">
        <f>+#REF!+#REF!</f>
        <v>#REF!</v>
      </c>
      <c r="H258" s="307" t="e">
        <f>+#REF!</f>
        <v>#REF!</v>
      </c>
      <c r="I258" s="307" t="e">
        <f>+#REF!</f>
        <v>#REF!</v>
      </c>
      <c r="J258" s="307" t="e">
        <f>+#REF!+#REF!</f>
        <v>#REF!</v>
      </c>
      <c r="K258" s="307" t="e">
        <f>+#REF!+#REF!</f>
        <v>#REF!</v>
      </c>
      <c r="L258" s="307" t="e">
        <f>+#REF!</f>
        <v>#REF!</v>
      </c>
      <c r="M258" s="307" t="e">
        <f>+#REF!+#REF!</f>
        <v>#REF!</v>
      </c>
      <c r="N258" s="307" t="e">
        <f>+#REF!</f>
        <v>#REF!</v>
      </c>
      <c r="O258" s="307" t="e">
        <f>+#REF!</f>
        <v>#REF!</v>
      </c>
      <c r="P258" s="307" t="e">
        <f>+#REF!</f>
        <v>#REF!</v>
      </c>
      <c r="Q258" s="307" t="e">
        <f>+#REF!</f>
        <v>#REF!</v>
      </c>
      <c r="R258" s="307" t="e">
        <f>+#REF!</f>
        <v>#REF!</v>
      </c>
      <c r="S258" s="307" t="e">
        <f>+#REF!</f>
        <v>#REF!</v>
      </c>
      <c r="T258" s="307" t="e">
        <f>+#REF!</f>
        <v>#REF!</v>
      </c>
      <c r="U258" s="307" t="e">
        <f>+#REF!</f>
        <v>#REF!</v>
      </c>
      <c r="V258" s="307" t="e">
        <f>+#REF!</f>
        <v>#REF!</v>
      </c>
      <c r="W258" s="307" t="e">
        <f t="shared" si="29"/>
        <v>#REF!</v>
      </c>
      <c r="X258" s="307" t="e">
        <f>+#REF!</f>
        <v>#REF!</v>
      </c>
      <c r="Y258" s="307" t="e">
        <f>+#REF!</f>
        <v>#REF!</v>
      </c>
      <c r="Z258" s="307" t="e">
        <f>+#REF!</f>
        <v>#REF!</v>
      </c>
      <c r="AA258" s="307" t="e">
        <f>+#REF!</f>
        <v>#REF!</v>
      </c>
      <c r="AB258" s="307" t="e">
        <f t="shared" si="31"/>
        <v>#REF!</v>
      </c>
      <c r="AC258" s="307" t="e">
        <f>+#REF!+#REF!</f>
        <v>#REF!</v>
      </c>
      <c r="AD258" s="307" t="e">
        <f>+#REF!+#REF!</f>
        <v>#REF!</v>
      </c>
      <c r="AE258" s="307" t="e">
        <f>+#REF!+#REF!</f>
        <v>#REF!</v>
      </c>
      <c r="AF258" s="307" t="e">
        <f>+#REF!</f>
        <v>#REF!</v>
      </c>
      <c r="AG258" s="307" t="e">
        <f>+#REF!</f>
        <v>#REF!</v>
      </c>
      <c r="AH258" s="307" t="e">
        <f>+#REF!</f>
        <v>#REF!</v>
      </c>
      <c r="AI258" s="307" t="e">
        <f>+#REF!</f>
        <v>#REF!</v>
      </c>
      <c r="AJ258" s="307" t="e">
        <f>+#REF!</f>
        <v>#REF!</v>
      </c>
      <c r="AK258" s="307" t="e">
        <f>+#REF!</f>
        <v>#REF!</v>
      </c>
      <c r="AL258" s="307" t="e">
        <f>+#REF!</f>
        <v>#REF!</v>
      </c>
      <c r="AM258" s="307" t="e">
        <f>+#REF!</f>
        <v>#REF!</v>
      </c>
      <c r="AN258" s="307"/>
      <c r="AO258" s="265"/>
      <c r="AP258" s="259" t="e">
        <f t="shared" si="27"/>
        <v>#REF!</v>
      </c>
      <c r="AQ258" s="248" t="e">
        <f>+AP258-#REF!</f>
        <v>#REF!</v>
      </c>
    </row>
    <row r="259" spans="1:43" ht="30.75" customHeight="1">
      <c r="A259" s="269">
        <f t="shared" si="32"/>
        <v>138</v>
      </c>
      <c r="B259" s="276" t="s">
        <v>978</v>
      </c>
      <c r="C259" s="307" t="e">
        <f t="shared" si="28"/>
        <v>#REF!</v>
      </c>
      <c r="D259" s="307" t="e">
        <f>+#REF!+#REF!</f>
        <v>#REF!</v>
      </c>
      <c r="E259" s="307" t="e">
        <f>+#REF!+#REF!</f>
        <v>#REF!</v>
      </c>
      <c r="F259" s="307" t="e">
        <f t="shared" si="30"/>
        <v>#REF!</v>
      </c>
      <c r="G259" s="307" t="e">
        <f>+#REF!+#REF!</f>
        <v>#REF!</v>
      </c>
      <c r="H259" s="307" t="e">
        <f>+#REF!</f>
        <v>#REF!</v>
      </c>
      <c r="I259" s="307" t="e">
        <f>+#REF!</f>
        <v>#REF!</v>
      </c>
      <c r="J259" s="307" t="e">
        <f>+#REF!+#REF!</f>
        <v>#REF!</v>
      </c>
      <c r="K259" s="307" t="e">
        <f>+#REF!+#REF!</f>
        <v>#REF!</v>
      </c>
      <c r="L259" s="307" t="e">
        <f>+#REF!</f>
        <v>#REF!</v>
      </c>
      <c r="M259" s="307" t="e">
        <f>+#REF!+#REF!</f>
        <v>#REF!</v>
      </c>
      <c r="N259" s="307" t="e">
        <f>+#REF!</f>
        <v>#REF!</v>
      </c>
      <c r="O259" s="307" t="e">
        <f>+#REF!</f>
        <v>#REF!</v>
      </c>
      <c r="P259" s="307" t="e">
        <f>+#REF!</f>
        <v>#REF!</v>
      </c>
      <c r="Q259" s="307" t="e">
        <f>+#REF!</f>
        <v>#REF!</v>
      </c>
      <c r="R259" s="307" t="e">
        <f>+#REF!</f>
        <v>#REF!</v>
      </c>
      <c r="S259" s="307" t="e">
        <f>+#REF!</f>
        <v>#REF!</v>
      </c>
      <c r="T259" s="307" t="e">
        <f>+#REF!</f>
        <v>#REF!</v>
      </c>
      <c r="U259" s="307" t="e">
        <f>+#REF!</f>
        <v>#REF!</v>
      </c>
      <c r="V259" s="307" t="e">
        <f>+#REF!</f>
        <v>#REF!</v>
      </c>
      <c r="W259" s="307" t="e">
        <f t="shared" si="29"/>
        <v>#REF!</v>
      </c>
      <c r="X259" s="307" t="e">
        <f>+#REF!</f>
        <v>#REF!</v>
      </c>
      <c r="Y259" s="307" t="e">
        <f>+#REF!</f>
        <v>#REF!</v>
      </c>
      <c r="Z259" s="307" t="e">
        <f>+#REF!</f>
        <v>#REF!</v>
      </c>
      <c r="AA259" s="307" t="e">
        <f>+#REF!</f>
        <v>#REF!</v>
      </c>
      <c r="AB259" s="307" t="e">
        <f t="shared" si="31"/>
        <v>#REF!</v>
      </c>
      <c r="AC259" s="307" t="e">
        <f>+#REF!+#REF!</f>
        <v>#REF!</v>
      </c>
      <c r="AD259" s="307" t="e">
        <f>+#REF!+#REF!</f>
        <v>#REF!</v>
      </c>
      <c r="AE259" s="307" t="e">
        <f>+#REF!+#REF!</f>
        <v>#REF!</v>
      </c>
      <c r="AF259" s="307" t="e">
        <f>+#REF!</f>
        <v>#REF!</v>
      </c>
      <c r="AG259" s="307" t="e">
        <f>+#REF!</f>
        <v>#REF!</v>
      </c>
      <c r="AH259" s="307" t="e">
        <f>+#REF!</f>
        <v>#REF!</v>
      </c>
      <c r="AI259" s="307" t="e">
        <f>+#REF!</f>
        <v>#REF!</v>
      </c>
      <c r="AJ259" s="307" t="e">
        <f>+#REF!</f>
        <v>#REF!</v>
      </c>
      <c r="AK259" s="307" t="e">
        <f>+#REF!</f>
        <v>#REF!</v>
      </c>
      <c r="AL259" s="307" t="e">
        <f>+#REF!</f>
        <v>#REF!</v>
      </c>
      <c r="AM259" s="307" t="e">
        <f>+#REF!</f>
        <v>#REF!</v>
      </c>
      <c r="AN259" s="307"/>
      <c r="AO259" s="265"/>
      <c r="AP259" s="259" t="e">
        <f t="shared" si="27"/>
        <v>#REF!</v>
      </c>
      <c r="AQ259" s="248" t="e">
        <f>+AP259-#REF!</f>
        <v>#REF!</v>
      </c>
    </row>
    <row r="260" spans="1:43" ht="30.75" customHeight="1">
      <c r="A260" s="269">
        <f t="shared" si="32"/>
        <v>139</v>
      </c>
      <c r="B260" s="277" t="s">
        <v>979</v>
      </c>
      <c r="C260" s="307" t="e">
        <f t="shared" si="28"/>
        <v>#REF!</v>
      </c>
      <c r="D260" s="307" t="e">
        <f>+#REF!+#REF!</f>
        <v>#REF!</v>
      </c>
      <c r="E260" s="307" t="e">
        <f>+#REF!+#REF!</f>
        <v>#REF!</v>
      </c>
      <c r="F260" s="307" t="e">
        <f t="shared" si="30"/>
        <v>#REF!</v>
      </c>
      <c r="G260" s="307" t="e">
        <f>+#REF!+#REF!</f>
        <v>#REF!</v>
      </c>
      <c r="H260" s="307" t="e">
        <f>+#REF!</f>
        <v>#REF!</v>
      </c>
      <c r="I260" s="307" t="e">
        <f>+#REF!</f>
        <v>#REF!</v>
      </c>
      <c r="J260" s="307" t="e">
        <f>+#REF!+#REF!</f>
        <v>#REF!</v>
      </c>
      <c r="K260" s="307" t="e">
        <f>+#REF!+#REF!</f>
        <v>#REF!</v>
      </c>
      <c r="L260" s="307" t="e">
        <f>+#REF!</f>
        <v>#REF!</v>
      </c>
      <c r="M260" s="307" t="e">
        <f>+#REF!+#REF!</f>
        <v>#REF!</v>
      </c>
      <c r="N260" s="307" t="e">
        <f>+#REF!</f>
        <v>#REF!</v>
      </c>
      <c r="O260" s="307" t="e">
        <f>+#REF!</f>
        <v>#REF!</v>
      </c>
      <c r="P260" s="307" t="e">
        <f>+#REF!</f>
        <v>#REF!</v>
      </c>
      <c r="Q260" s="307" t="e">
        <f>+#REF!</f>
        <v>#REF!</v>
      </c>
      <c r="R260" s="307" t="e">
        <f>+#REF!</f>
        <v>#REF!</v>
      </c>
      <c r="S260" s="307" t="e">
        <f>+#REF!</f>
        <v>#REF!</v>
      </c>
      <c r="T260" s="307" t="e">
        <f>+#REF!</f>
        <v>#REF!</v>
      </c>
      <c r="U260" s="307" t="e">
        <f>+#REF!</f>
        <v>#REF!</v>
      </c>
      <c r="V260" s="307" t="e">
        <f>+#REF!</f>
        <v>#REF!</v>
      </c>
      <c r="W260" s="307" t="e">
        <f t="shared" si="29"/>
        <v>#REF!</v>
      </c>
      <c r="X260" s="307" t="e">
        <f>+#REF!</f>
        <v>#REF!</v>
      </c>
      <c r="Y260" s="307" t="e">
        <f>+#REF!</f>
        <v>#REF!</v>
      </c>
      <c r="Z260" s="307" t="e">
        <f>+#REF!</f>
        <v>#REF!</v>
      </c>
      <c r="AA260" s="307" t="e">
        <f>+#REF!</f>
        <v>#REF!</v>
      </c>
      <c r="AB260" s="307" t="e">
        <f t="shared" si="31"/>
        <v>#REF!</v>
      </c>
      <c r="AC260" s="307" t="e">
        <f>+#REF!+#REF!</f>
        <v>#REF!</v>
      </c>
      <c r="AD260" s="307" t="e">
        <f>+#REF!+#REF!</f>
        <v>#REF!</v>
      </c>
      <c r="AE260" s="307" t="e">
        <f>+#REF!+#REF!</f>
        <v>#REF!</v>
      </c>
      <c r="AF260" s="307" t="e">
        <f>+#REF!</f>
        <v>#REF!</v>
      </c>
      <c r="AG260" s="307" t="e">
        <f>+#REF!</f>
        <v>#REF!</v>
      </c>
      <c r="AH260" s="307" t="e">
        <f>+#REF!</f>
        <v>#REF!</v>
      </c>
      <c r="AI260" s="307" t="e">
        <f>+#REF!</f>
        <v>#REF!</v>
      </c>
      <c r="AJ260" s="307" t="e">
        <f>+#REF!</f>
        <v>#REF!</v>
      </c>
      <c r="AK260" s="307" t="e">
        <f>+#REF!</f>
        <v>#REF!</v>
      </c>
      <c r="AL260" s="307" t="e">
        <f>+#REF!</f>
        <v>#REF!</v>
      </c>
      <c r="AM260" s="307" t="e">
        <f>+#REF!</f>
        <v>#REF!</v>
      </c>
      <c r="AN260" s="307"/>
      <c r="AO260" s="265"/>
      <c r="AP260" s="259" t="e">
        <f t="shared" si="27"/>
        <v>#REF!</v>
      </c>
      <c r="AQ260" s="248" t="e">
        <f>+AP260-#REF!</f>
        <v>#REF!</v>
      </c>
    </row>
    <row r="261" spans="1:43" ht="30.75" customHeight="1">
      <c r="A261" s="269">
        <f t="shared" si="32"/>
        <v>140</v>
      </c>
      <c r="B261" s="277" t="s">
        <v>980</v>
      </c>
      <c r="C261" s="307" t="e">
        <f t="shared" si="28"/>
        <v>#REF!</v>
      </c>
      <c r="D261" s="307" t="e">
        <f>+#REF!+#REF!</f>
        <v>#REF!</v>
      </c>
      <c r="E261" s="307" t="e">
        <f>+#REF!+#REF!</f>
        <v>#REF!</v>
      </c>
      <c r="F261" s="307" t="e">
        <f t="shared" si="30"/>
        <v>#REF!</v>
      </c>
      <c r="G261" s="307" t="e">
        <f>+#REF!+#REF!</f>
        <v>#REF!</v>
      </c>
      <c r="H261" s="307" t="e">
        <f>+#REF!</f>
        <v>#REF!</v>
      </c>
      <c r="I261" s="307" t="e">
        <f>+#REF!</f>
        <v>#REF!</v>
      </c>
      <c r="J261" s="307" t="e">
        <f>+#REF!+#REF!</f>
        <v>#REF!</v>
      </c>
      <c r="K261" s="307" t="e">
        <f>+#REF!+#REF!</f>
        <v>#REF!</v>
      </c>
      <c r="L261" s="307" t="e">
        <f>+#REF!</f>
        <v>#REF!</v>
      </c>
      <c r="M261" s="307" t="e">
        <f>+#REF!+#REF!</f>
        <v>#REF!</v>
      </c>
      <c r="N261" s="307" t="e">
        <f>+#REF!</f>
        <v>#REF!</v>
      </c>
      <c r="O261" s="307" t="e">
        <f>+#REF!</f>
        <v>#REF!</v>
      </c>
      <c r="P261" s="307" t="e">
        <f>+#REF!</f>
        <v>#REF!</v>
      </c>
      <c r="Q261" s="307" t="e">
        <f>+#REF!</f>
        <v>#REF!</v>
      </c>
      <c r="R261" s="307" t="e">
        <f>+#REF!</f>
        <v>#REF!</v>
      </c>
      <c r="S261" s="307" t="e">
        <f>+#REF!</f>
        <v>#REF!</v>
      </c>
      <c r="T261" s="307" t="e">
        <f>+#REF!</f>
        <v>#REF!</v>
      </c>
      <c r="U261" s="307" t="e">
        <f>+#REF!</f>
        <v>#REF!</v>
      </c>
      <c r="V261" s="307" t="e">
        <f>+#REF!</f>
        <v>#REF!</v>
      </c>
      <c r="W261" s="307" t="e">
        <f t="shared" si="29"/>
        <v>#REF!</v>
      </c>
      <c r="X261" s="307" t="e">
        <f>+#REF!</f>
        <v>#REF!</v>
      </c>
      <c r="Y261" s="307" t="e">
        <f>+#REF!</f>
        <v>#REF!</v>
      </c>
      <c r="Z261" s="307" t="e">
        <f>+#REF!</f>
        <v>#REF!</v>
      </c>
      <c r="AA261" s="307" t="e">
        <f>+#REF!</f>
        <v>#REF!</v>
      </c>
      <c r="AB261" s="307" t="e">
        <f t="shared" si="31"/>
        <v>#REF!</v>
      </c>
      <c r="AC261" s="307" t="e">
        <f>+#REF!+#REF!</f>
        <v>#REF!</v>
      </c>
      <c r="AD261" s="307" t="e">
        <f>+#REF!+#REF!</f>
        <v>#REF!</v>
      </c>
      <c r="AE261" s="307" t="e">
        <f>+#REF!+#REF!</f>
        <v>#REF!</v>
      </c>
      <c r="AF261" s="307" t="e">
        <f>+#REF!</f>
        <v>#REF!</v>
      </c>
      <c r="AG261" s="307" t="e">
        <f>+#REF!</f>
        <v>#REF!</v>
      </c>
      <c r="AH261" s="307" t="e">
        <f>+#REF!</f>
        <v>#REF!</v>
      </c>
      <c r="AI261" s="307" t="e">
        <f>+#REF!</f>
        <v>#REF!</v>
      </c>
      <c r="AJ261" s="307" t="e">
        <f>+#REF!</f>
        <v>#REF!</v>
      </c>
      <c r="AK261" s="307" t="e">
        <f>+#REF!</f>
        <v>#REF!</v>
      </c>
      <c r="AL261" s="307" t="e">
        <f>+#REF!</f>
        <v>#REF!</v>
      </c>
      <c r="AM261" s="307" t="e">
        <f>+#REF!</f>
        <v>#REF!</v>
      </c>
      <c r="AN261" s="307"/>
      <c r="AO261" s="265"/>
      <c r="AP261" s="259" t="e">
        <f t="shared" si="27"/>
        <v>#REF!</v>
      </c>
      <c r="AQ261" s="248" t="e">
        <f>+AP261-#REF!</f>
        <v>#REF!</v>
      </c>
    </row>
    <row r="262" spans="1:43" ht="30.75" customHeight="1">
      <c r="A262" s="269">
        <f t="shared" si="32"/>
        <v>141</v>
      </c>
      <c r="B262" s="277" t="s">
        <v>981</v>
      </c>
      <c r="C262" s="307" t="e">
        <f t="shared" si="28"/>
        <v>#REF!</v>
      </c>
      <c r="D262" s="307" t="e">
        <f>+#REF!+#REF!</f>
        <v>#REF!</v>
      </c>
      <c r="E262" s="307" t="e">
        <f>+#REF!+#REF!</f>
        <v>#REF!</v>
      </c>
      <c r="F262" s="307" t="e">
        <f t="shared" si="30"/>
        <v>#REF!</v>
      </c>
      <c r="G262" s="307" t="e">
        <f>+#REF!+#REF!</f>
        <v>#REF!</v>
      </c>
      <c r="H262" s="307" t="e">
        <f>+#REF!</f>
        <v>#REF!</v>
      </c>
      <c r="I262" s="307" t="e">
        <f>+#REF!</f>
        <v>#REF!</v>
      </c>
      <c r="J262" s="307" t="e">
        <f>+#REF!+#REF!</f>
        <v>#REF!</v>
      </c>
      <c r="K262" s="307" t="e">
        <f>+#REF!+#REF!</f>
        <v>#REF!</v>
      </c>
      <c r="L262" s="307" t="e">
        <f>+#REF!</f>
        <v>#REF!</v>
      </c>
      <c r="M262" s="307" t="e">
        <f>+#REF!+#REF!</f>
        <v>#REF!</v>
      </c>
      <c r="N262" s="307" t="e">
        <f>+#REF!</f>
        <v>#REF!</v>
      </c>
      <c r="O262" s="307" t="e">
        <f>+#REF!</f>
        <v>#REF!</v>
      </c>
      <c r="P262" s="307" t="e">
        <f>+#REF!</f>
        <v>#REF!</v>
      </c>
      <c r="Q262" s="307" t="e">
        <f>+#REF!</f>
        <v>#REF!</v>
      </c>
      <c r="R262" s="307" t="e">
        <f>+#REF!</f>
        <v>#REF!</v>
      </c>
      <c r="S262" s="307" t="e">
        <f>+#REF!</f>
        <v>#REF!</v>
      </c>
      <c r="T262" s="307" t="e">
        <f>+#REF!</f>
        <v>#REF!</v>
      </c>
      <c r="U262" s="307" t="e">
        <f>+#REF!</f>
        <v>#REF!</v>
      </c>
      <c r="V262" s="307" t="e">
        <f>+#REF!</f>
        <v>#REF!</v>
      </c>
      <c r="W262" s="307" t="e">
        <f t="shared" si="29"/>
        <v>#REF!</v>
      </c>
      <c r="X262" s="307" t="e">
        <f>+#REF!</f>
        <v>#REF!</v>
      </c>
      <c r="Y262" s="307" t="e">
        <f>+#REF!</f>
        <v>#REF!</v>
      </c>
      <c r="Z262" s="307" t="e">
        <f>+#REF!</f>
        <v>#REF!</v>
      </c>
      <c r="AA262" s="307" t="e">
        <f>+#REF!</f>
        <v>#REF!</v>
      </c>
      <c r="AB262" s="307" t="e">
        <f t="shared" si="31"/>
        <v>#REF!</v>
      </c>
      <c r="AC262" s="307" t="e">
        <f>+#REF!+#REF!</f>
        <v>#REF!</v>
      </c>
      <c r="AD262" s="307" t="e">
        <f>+#REF!+#REF!</f>
        <v>#REF!</v>
      </c>
      <c r="AE262" s="307" t="e">
        <f>+#REF!+#REF!</f>
        <v>#REF!</v>
      </c>
      <c r="AF262" s="307" t="e">
        <f>+#REF!</f>
        <v>#REF!</v>
      </c>
      <c r="AG262" s="307" t="e">
        <f>+#REF!</f>
        <v>#REF!</v>
      </c>
      <c r="AH262" s="307" t="e">
        <f>+#REF!</f>
        <v>#REF!</v>
      </c>
      <c r="AI262" s="307" t="e">
        <f>+#REF!</f>
        <v>#REF!</v>
      </c>
      <c r="AJ262" s="307" t="e">
        <f>+#REF!</f>
        <v>#REF!</v>
      </c>
      <c r="AK262" s="307" t="e">
        <f>+#REF!</f>
        <v>#REF!</v>
      </c>
      <c r="AL262" s="307" t="e">
        <f>+#REF!</f>
        <v>#REF!</v>
      </c>
      <c r="AM262" s="307" t="e">
        <f>+#REF!</f>
        <v>#REF!</v>
      </c>
      <c r="AN262" s="307"/>
      <c r="AO262" s="265"/>
      <c r="AP262" s="259" t="e">
        <f t="shared" si="27"/>
        <v>#REF!</v>
      </c>
      <c r="AQ262" s="248" t="e">
        <f>+AP262-#REF!</f>
        <v>#REF!</v>
      </c>
    </row>
    <row r="263" spans="1:43" ht="30.75" customHeight="1">
      <c r="A263" s="269">
        <f t="shared" si="32"/>
        <v>142</v>
      </c>
      <c r="B263" s="277" t="s">
        <v>982</v>
      </c>
      <c r="C263" s="307" t="e">
        <f t="shared" si="28"/>
        <v>#REF!</v>
      </c>
      <c r="D263" s="307" t="e">
        <f>+#REF!+#REF!</f>
        <v>#REF!</v>
      </c>
      <c r="E263" s="307" t="e">
        <f>+#REF!+#REF!</f>
        <v>#REF!</v>
      </c>
      <c r="F263" s="307" t="e">
        <f t="shared" si="30"/>
        <v>#REF!</v>
      </c>
      <c r="G263" s="307" t="e">
        <f>+#REF!+#REF!</f>
        <v>#REF!</v>
      </c>
      <c r="H263" s="307" t="e">
        <f>+#REF!</f>
        <v>#REF!</v>
      </c>
      <c r="I263" s="307" t="e">
        <f>+#REF!</f>
        <v>#REF!</v>
      </c>
      <c r="J263" s="307" t="e">
        <f>+#REF!+#REF!</f>
        <v>#REF!</v>
      </c>
      <c r="K263" s="307" t="e">
        <f>+#REF!+#REF!</f>
        <v>#REF!</v>
      </c>
      <c r="L263" s="307" t="e">
        <f>+#REF!</f>
        <v>#REF!</v>
      </c>
      <c r="M263" s="307" t="e">
        <f>+#REF!+#REF!</f>
        <v>#REF!</v>
      </c>
      <c r="N263" s="307" t="e">
        <f>+#REF!</f>
        <v>#REF!</v>
      </c>
      <c r="O263" s="307" t="e">
        <f>+#REF!</f>
        <v>#REF!</v>
      </c>
      <c r="P263" s="307" t="e">
        <f>+#REF!</f>
        <v>#REF!</v>
      </c>
      <c r="Q263" s="307" t="e">
        <f>+#REF!</f>
        <v>#REF!</v>
      </c>
      <c r="R263" s="307" t="e">
        <f>+#REF!</f>
        <v>#REF!</v>
      </c>
      <c r="S263" s="307" t="e">
        <f>+#REF!</f>
        <v>#REF!</v>
      </c>
      <c r="T263" s="307" t="e">
        <f>+#REF!</f>
        <v>#REF!</v>
      </c>
      <c r="U263" s="307" t="e">
        <f>+#REF!</f>
        <v>#REF!</v>
      </c>
      <c r="V263" s="307" t="e">
        <f>+#REF!</f>
        <v>#REF!</v>
      </c>
      <c r="W263" s="307" t="e">
        <f t="shared" si="29"/>
        <v>#REF!</v>
      </c>
      <c r="X263" s="307" t="e">
        <f>+#REF!</f>
        <v>#REF!</v>
      </c>
      <c r="Y263" s="307" t="e">
        <f>+#REF!</f>
        <v>#REF!</v>
      </c>
      <c r="Z263" s="307" t="e">
        <f>+#REF!</f>
        <v>#REF!</v>
      </c>
      <c r="AA263" s="307" t="e">
        <f>+#REF!</f>
        <v>#REF!</v>
      </c>
      <c r="AB263" s="307" t="e">
        <f t="shared" si="31"/>
        <v>#REF!</v>
      </c>
      <c r="AC263" s="307" t="e">
        <f>+#REF!+#REF!</f>
        <v>#REF!</v>
      </c>
      <c r="AD263" s="307" t="e">
        <f>+#REF!+#REF!</f>
        <v>#REF!</v>
      </c>
      <c r="AE263" s="307" t="e">
        <f>+#REF!+#REF!</f>
        <v>#REF!</v>
      </c>
      <c r="AF263" s="307" t="e">
        <f>+#REF!</f>
        <v>#REF!</v>
      </c>
      <c r="AG263" s="307" t="e">
        <f>+#REF!</f>
        <v>#REF!</v>
      </c>
      <c r="AH263" s="307" t="e">
        <f>+#REF!</f>
        <v>#REF!</v>
      </c>
      <c r="AI263" s="307" t="e">
        <f>+#REF!</f>
        <v>#REF!</v>
      </c>
      <c r="AJ263" s="307" t="e">
        <f>+#REF!</f>
        <v>#REF!</v>
      </c>
      <c r="AK263" s="307" t="e">
        <f>+#REF!</f>
        <v>#REF!</v>
      </c>
      <c r="AL263" s="307" t="e">
        <f>+#REF!</f>
        <v>#REF!</v>
      </c>
      <c r="AM263" s="307" t="e">
        <f>+#REF!</f>
        <v>#REF!</v>
      </c>
      <c r="AN263" s="307"/>
      <c r="AO263" s="265"/>
      <c r="AP263" s="259" t="e">
        <f t="shared" si="27"/>
        <v>#REF!</v>
      </c>
      <c r="AQ263" s="248" t="e">
        <f>+AP263-#REF!</f>
        <v>#REF!</v>
      </c>
    </row>
    <row r="264" spans="1:43" ht="30.75" customHeight="1">
      <c r="A264" s="269">
        <f t="shared" si="32"/>
        <v>143</v>
      </c>
      <c r="B264" s="276" t="s">
        <v>983</v>
      </c>
      <c r="C264" s="307" t="e">
        <f t="shared" si="28"/>
        <v>#REF!</v>
      </c>
      <c r="D264" s="307" t="e">
        <f>+#REF!+#REF!</f>
        <v>#REF!</v>
      </c>
      <c r="E264" s="307" t="e">
        <f>+#REF!+#REF!</f>
        <v>#REF!</v>
      </c>
      <c r="F264" s="307" t="e">
        <f t="shared" si="30"/>
        <v>#REF!</v>
      </c>
      <c r="G264" s="307" t="e">
        <f>+#REF!+#REF!</f>
        <v>#REF!</v>
      </c>
      <c r="H264" s="307" t="e">
        <f>+#REF!</f>
        <v>#REF!</v>
      </c>
      <c r="I264" s="307" t="e">
        <f>+#REF!</f>
        <v>#REF!</v>
      </c>
      <c r="J264" s="307" t="e">
        <f>+#REF!+#REF!</f>
        <v>#REF!</v>
      </c>
      <c r="K264" s="307" t="e">
        <f>+#REF!+#REF!</f>
        <v>#REF!</v>
      </c>
      <c r="L264" s="307" t="e">
        <f>+#REF!</f>
        <v>#REF!</v>
      </c>
      <c r="M264" s="307" t="e">
        <f>+#REF!+#REF!</f>
        <v>#REF!</v>
      </c>
      <c r="N264" s="307" t="e">
        <f>+#REF!</f>
        <v>#REF!</v>
      </c>
      <c r="O264" s="307" t="e">
        <f>+#REF!</f>
        <v>#REF!</v>
      </c>
      <c r="P264" s="307" t="e">
        <f>+#REF!</f>
        <v>#REF!</v>
      </c>
      <c r="Q264" s="307" t="e">
        <f>+#REF!</f>
        <v>#REF!</v>
      </c>
      <c r="R264" s="307" t="e">
        <f>+#REF!</f>
        <v>#REF!</v>
      </c>
      <c r="S264" s="307" t="e">
        <f>+#REF!</f>
        <v>#REF!</v>
      </c>
      <c r="T264" s="307" t="e">
        <f>+#REF!</f>
        <v>#REF!</v>
      </c>
      <c r="U264" s="307" t="e">
        <f>+#REF!</f>
        <v>#REF!</v>
      </c>
      <c r="V264" s="307" t="e">
        <f>+#REF!</f>
        <v>#REF!</v>
      </c>
      <c r="W264" s="307" t="e">
        <f t="shared" si="29"/>
        <v>#REF!</v>
      </c>
      <c r="X264" s="307" t="e">
        <f>+#REF!</f>
        <v>#REF!</v>
      </c>
      <c r="Y264" s="307" t="e">
        <f>+#REF!</f>
        <v>#REF!</v>
      </c>
      <c r="Z264" s="307" t="e">
        <f>+#REF!</f>
        <v>#REF!</v>
      </c>
      <c r="AA264" s="307" t="e">
        <f>+#REF!</f>
        <v>#REF!</v>
      </c>
      <c r="AB264" s="307" t="e">
        <f t="shared" si="31"/>
        <v>#REF!</v>
      </c>
      <c r="AC264" s="307" t="e">
        <f>+#REF!+#REF!</f>
        <v>#REF!</v>
      </c>
      <c r="AD264" s="307" t="e">
        <f>+#REF!+#REF!</f>
        <v>#REF!</v>
      </c>
      <c r="AE264" s="307" t="e">
        <f>+#REF!+#REF!</f>
        <v>#REF!</v>
      </c>
      <c r="AF264" s="307" t="e">
        <f>+#REF!</f>
        <v>#REF!</v>
      </c>
      <c r="AG264" s="307" t="e">
        <f>+#REF!</f>
        <v>#REF!</v>
      </c>
      <c r="AH264" s="307" t="e">
        <f>+#REF!</f>
        <v>#REF!</v>
      </c>
      <c r="AI264" s="307" t="e">
        <f>+#REF!</f>
        <v>#REF!</v>
      </c>
      <c r="AJ264" s="307" t="e">
        <f>+#REF!</f>
        <v>#REF!</v>
      </c>
      <c r="AK264" s="307" t="e">
        <f>+#REF!</f>
        <v>#REF!</v>
      </c>
      <c r="AL264" s="307" t="e">
        <f>+#REF!</f>
        <v>#REF!</v>
      </c>
      <c r="AM264" s="307" t="e">
        <f>+#REF!</f>
        <v>#REF!</v>
      </c>
      <c r="AN264" s="307"/>
      <c r="AO264" s="265"/>
      <c r="AP264" s="259" t="e">
        <f t="shared" si="27"/>
        <v>#REF!</v>
      </c>
      <c r="AQ264" s="248" t="e">
        <f>+AP264-#REF!</f>
        <v>#REF!</v>
      </c>
    </row>
    <row r="265" spans="1:43" ht="30.75" customHeight="1">
      <c r="A265" s="269">
        <f t="shared" si="32"/>
        <v>144</v>
      </c>
      <c r="B265" s="275" t="s">
        <v>984</v>
      </c>
      <c r="C265" s="307" t="e">
        <f t="shared" si="28"/>
        <v>#REF!</v>
      </c>
      <c r="D265" s="307" t="e">
        <f>+#REF!+#REF!</f>
        <v>#REF!</v>
      </c>
      <c r="E265" s="307" t="e">
        <f>+#REF!+#REF!</f>
        <v>#REF!</v>
      </c>
      <c r="F265" s="307" t="e">
        <f t="shared" si="30"/>
        <v>#REF!</v>
      </c>
      <c r="G265" s="307" t="e">
        <f>+#REF!+#REF!</f>
        <v>#REF!</v>
      </c>
      <c r="H265" s="307" t="e">
        <f>+#REF!</f>
        <v>#REF!</v>
      </c>
      <c r="I265" s="307" t="e">
        <f>+#REF!</f>
        <v>#REF!</v>
      </c>
      <c r="J265" s="307" t="e">
        <f>+#REF!+#REF!</f>
        <v>#REF!</v>
      </c>
      <c r="K265" s="307" t="e">
        <f>+#REF!+#REF!</f>
        <v>#REF!</v>
      </c>
      <c r="L265" s="307" t="e">
        <f>+#REF!</f>
        <v>#REF!</v>
      </c>
      <c r="M265" s="307" t="e">
        <f>+#REF!+#REF!</f>
        <v>#REF!</v>
      </c>
      <c r="N265" s="307" t="e">
        <f>+#REF!</f>
        <v>#REF!</v>
      </c>
      <c r="O265" s="307" t="e">
        <f>+#REF!</f>
        <v>#REF!</v>
      </c>
      <c r="P265" s="307" t="e">
        <f>+#REF!</f>
        <v>#REF!</v>
      </c>
      <c r="Q265" s="307" t="e">
        <f>+#REF!</f>
        <v>#REF!</v>
      </c>
      <c r="R265" s="307" t="e">
        <f>+#REF!</f>
        <v>#REF!</v>
      </c>
      <c r="S265" s="307" t="e">
        <f>+#REF!</f>
        <v>#REF!</v>
      </c>
      <c r="T265" s="307" t="e">
        <f>+#REF!</f>
        <v>#REF!</v>
      </c>
      <c r="U265" s="307" t="e">
        <f>+#REF!</f>
        <v>#REF!</v>
      </c>
      <c r="V265" s="307" t="e">
        <f>+#REF!</f>
        <v>#REF!</v>
      </c>
      <c r="W265" s="307" t="e">
        <f t="shared" si="29"/>
        <v>#REF!</v>
      </c>
      <c r="X265" s="307" t="e">
        <f>+#REF!</f>
        <v>#REF!</v>
      </c>
      <c r="Y265" s="307" t="e">
        <f>+#REF!</f>
        <v>#REF!</v>
      </c>
      <c r="Z265" s="307" t="e">
        <f>+#REF!</f>
        <v>#REF!</v>
      </c>
      <c r="AA265" s="307" t="e">
        <f>+#REF!</f>
        <v>#REF!</v>
      </c>
      <c r="AB265" s="307" t="e">
        <f t="shared" si="31"/>
        <v>#REF!</v>
      </c>
      <c r="AC265" s="307" t="e">
        <f>+#REF!+#REF!</f>
        <v>#REF!</v>
      </c>
      <c r="AD265" s="307" t="e">
        <f>+#REF!+#REF!</f>
        <v>#REF!</v>
      </c>
      <c r="AE265" s="307" t="e">
        <f>+#REF!+#REF!</f>
        <v>#REF!</v>
      </c>
      <c r="AF265" s="307" t="e">
        <f>+#REF!</f>
        <v>#REF!</v>
      </c>
      <c r="AG265" s="307" t="e">
        <f>+#REF!</f>
        <v>#REF!</v>
      </c>
      <c r="AH265" s="307" t="e">
        <f>+#REF!</f>
        <v>#REF!</v>
      </c>
      <c r="AI265" s="307" t="e">
        <f>+#REF!</f>
        <v>#REF!</v>
      </c>
      <c r="AJ265" s="307" t="e">
        <f>+#REF!</f>
        <v>#REF!</v>
      </c>
      <c r="AK265" s="307" t="e">
        <f>+#REF!</f>
        <v>#REF!</v>
      </c>
      <c r="AL265" s="307" t="e">
        <f>+#REF!</f>
        <v>#REF!</v>
      </c>
      <c r="AM265" s="307" t="e">
        <f>+#REF!</f>
        <v>#REF!</v>
      </c>
      <c r="AN265" s="307"/>
      <c r="AO265" s="265"/>
      <c r="AP265" s="259" t="e">
        <f t="shared" si="27"/>
        <v>#REF!</v>
      </c>
      <c r="AQ265" s="248" t="e">
        <f>+AP265-#REF!</f>
        <v>#REF!</v>
      </c>
    </row>
    <row r="266" spans="1:43" ht="30.75" customHeight="1">
      <c r="A266" s="269">
        <f t="shared" si="32"/>
        <v>145</v>
      </c>
      <c r="B266" s="275" t="s">
        <v>985</v>
      </c>
      <c r="C266" s="307" t="e">
        <f t="shared" si="28"/>
        <v>#REF!</v>
      </c>
      <c r="D266" s="307" t="e">
        <f>+#REF!+#REF!</f>
        <v>#REF!</v>
      </c>
      <c r="E266" s="307" t="e">
        <f>+#REF!+#REF!</f>
        <v>#REF!</v>
      </c>
      <c r="F266" s="307" t="e">
        <f t="shared" si="30"/>
        <v>#REF!</v>
      </c>
      <c r="G266" s="307" t="e">
        <f>+#REF!+#REF!</f>
        <v>#REF!</v>
      </c>
      <c r="H266" s="307" t="e">
        <f>+#REF!</f>
        <v>#REF!</v>
      </c>
      <c r="I266" s="307" t="e">
        <f>+#REF!</f>
        <v>#REF!</v>
      </c>
      <c r="J266" s="307" t="e">
        <f>+#REF!+#REF!</f>
        <v>#REF!</v>
      </c>
      <c r="K266" s="307" t="e">
        <f>+#REF!+#REF!</f>
        <v>#REF!</v>
      </c>
      <c r="L266" s="307" t="e">
        <f>+#REF!</f>
        <v>#REF!</v>
      </c>
      <c r="M266" s="307" t="e">
        <f>+#REF!+#REF!</f>
        <v>#REF!</v>
      </c>
      <c r="N266" s="307" t="e">
        <f>+#REF!</f>
        <v>#REF!</v>
      </c>
      <c r="O266" s="307" t="e">
        <f>+#REF!</f>
        <v>#REF!</v>
      </c>
      <c r="P266" s="307" t="e">
        <f>+#REF!</f>
        <v>#REF!</v>
      </c>
      <c r="Q266" s="307" t="e">
        <f>+#REF!</f>
        <v>#REF!</v>
      </c>
      <c r="R266" s="307" t="e">
        <f>+#REF!</f>
        <v>#REF!</v>
      </c>
      <c r="S266" s="307" t="e">
        <f>+#REF!</f>
        <v>#REF!</v>
      </c>
      <c r="T266" s="307" t="e">
        <f>+#REF!</f>
        <v>#REF!</v>
      </c>
      <c r="U266" s="307" t="e">
        <f>+#REF!</f>
        <v>#REF!</v>
      </c>
      <c r="V266" s="307" t="e">
        <f>+#REF!</f>
        <v>#REF!</v>
      </c>
      <c r="W266" s="307" t="e">
        <f t="shared" si="29"/>
        <v>#REF!</v>
      </c>
      <c r="X266" s="307" t="e">
        <f>+#REF!</f>
        <v>#REF!</v>
      </c>
      <c r="Y266" s="307" t="e">
        <f>+#REF!</f>
        <v>#REF!</v>
      </c>
      <c r="Z266" s="307" t="e">
        <f>+#REF!</f>
        <v>#REF!</v>
      </c>
      <c r="AA266" s="307" t="e">
        <f>+#REF!</f>
        <v>#REF!</v>
      </c>
      <c r="AB266" s="307" t="e">
        <f t="shared" si="31"/>
        <v>#REF!</v>
      </c>
      <c r="AC266" s="307" t="e">
        <f>+#REF!+#REF!</f>
        <v>#REF!</v>
      </c>
      <c r="AD266" s="307" t="e">
        <f>+#REF!+#REF!</f>
        <v>#REF!</v>
      </c>
      <c r="AE266" s="307" t="e">
        <f>+#REF!+#REF!</f>
        <v>#REF!</v>
      </c>
      <c r="AF266" s="307" t="e">
        <f>+#REF!</f>
        <v>#REF!</v>
      </c>
      <c r="AG266" s="307" t="e">
        <f>+#REF!</f>
        <v>#REF!</v>
      </c>
      <c r="AH266" s="307" t="e">
        <f>+#REF!</f>
        <v>#REF!</v>
      </c>
      <c r="AI266" s="307" t="e">
        <f>+#REF!</f>
        <v>#REF!</v>
      </c>
      <c r="AJ266" s="307" t="e">
        <f>+#REF!</f>
        <v>#REF!</v>
      </c>
      <c r="AK266" s="307" t="e">
        <f>+#REF!</f>
        <v>#REF!</v>
      </c>
      <c r="AL266" s="307" t="e">
        <f>+#REF!</f>
        <v>#REF!</v>
      </c>
      <c r="AM266" s="307" t="e">
        <f>+#REF!</f>
        <v>#REF!</v>
      </c>
      <c r="AN266" s="307"/>
      <c r="AO266" s="265"/>
      <c r="AP266" s="259" t="e">
        <f t="shared" si="27"/>
        <v>#REF!</v>
      </c>
      <c r="AQ266" s="248" t="e">
        <f>+AP266-#REF!</f>
        <v>#REF!</v>
      </c>
    </row>
    <row r="267" spans="1:43" ht="30.75" customHeight="1">
      <c r="A267" s="269">
        <f t="shared" si="32"/>
        <v>146</v>
      </c>
      <c r="B267" s="274" t="s">
        <v>986</v>
      </c>
      <c r="C267" s="307" t="e">
        <f t="shared" si="28"/>
        <v>#REF!</v>
      </c>
      <c r="D267" s="307" t="e">
        <f>+#REF!+#REF!</f>
        <v>#REF!</v>
      </c>
      <c r="E267" s="307" t="e">
        <f>+#REF!+#REF!</f>
        <v>#REF!</v>
      </c>
      <c r="F267" s="307" t="e">
        <f t="shared" si="30"/>
        <v>#REF!</v>
      </c>
      <c r="G267" s="307" t="e">
        <f>+#REF!+#REF!</f>
        <v>#REF!</v>
      </c>
      <c r="H267" s="307" t="e">
        <f>+#REF!</f>
        <v>#REF!</v>
      </c>
      <c r="I267" s="307" t="e">
        <f>+#REF!</f>
        <v>#REF!</v>
      </c>
      <c r="J267" s="307" t="e">
        <f>+#REF!+#REF!</f>
        <v>#REF!</v>
      </c>
      <c r="K267" s="307" t="e">
        <f>+#REF!+#REF!</f>
        <v>#REF!</v>
      </c>
      <c r="L267" s="307" t="e">
        <f>+#REF!</f>
        <v>#REF!</v>
      </c>
      <c r="M267" s="307" t="e">
        <f>+#REF!+#REF!</f>
        <v>#REF!</v>
      </c>
      <c r="N267" s="307" t="e">
        <f>+#REF!</f>
        <v>#REF!</v>
      </c>
      <c r="O267" s="307" t="e">
        <f>+#REF!</f>
        <v>#REF!</v>
      </c>
      <c r="P267" s="307" t="e">
        <f>+#REF!</f>
        <v>#REF!</v>
      </c>
      <c r="Q267" s="307" t="e">
        <f>+#REF!</f>
        <v>#REF!</v>
      </c>
      <c r="R267" s="307" t="e">
        <f>+#REF!</f>
        <v>#REF!</v>
      </c>
      <c r="S267" s="307" t="e">
        <f>+#REF!</f>
        <v>#REF!</v>
      </c>
      <c r="T267" s="307" t="e">
        <f>+#REF!</f>
        <v>#REF!</v>
      </c>
      <c r="U267" s="307" t="e">
        <f>+#REF!</f>
        <v>#REF!</v>
      </c>
      <c r="V267" s="307" t="e">
        <f>+#REF!</f>
        <v>#REF!</v>
      </c>
      <c r="W267" s="307" t="e">
        <f t="shared" si="29"/>
        <v>#REF!</v>
      </c>
      <c r="X267" s="307" t="e">
        <f>+#REF!</f>
        <v>#REF!</v>
      </c>
      <c r="Y267" s="307" t="e">
        <f>+#REF!</f>
        <v>#REF!</v>
      </c>
      <c r="Z267" s="307" t="e">
        <f>+#REF!</f>
        <v>#REF!</v>
      </c>
      <c r="AA267" s="307" t="e">
        <f>+#REF!</f>
        <v>#REF!</v>
      </c>
      <c r="AB267" s="307" t="e">
        <f t="shared" si="31"/>
        <v>#REF!</v>
      </c>
      <c r="AC267" s="307" t="e">
        <f>+#REF!+#REF!</f>
        <v>#REF!</v>
      </c>
      <c r="AD267" s="307" t="e">
        <f>+#REF!+#REF!</f>
        <v>#REF!</v>
      </c>
      <c r="AE267" s="307" t="e">
        <f>+#REF!+#REF!</f>
        <v>#REF!</v>
      </c>
      <c r="AF267" s="307" t="e">
        <f>+#REF!</f>
        <v>#REF!</v>
      </c>
      <c r="AG267" s="307" t="e">
        <f>+#REF!</f>
        <v>#REF!</v>
      </c>
      <c r="AH267" s="307" t="e">
        <f>+#REF!</f>
        <v>#REF!</v>
      </c>
      <c r="AI267" s="307" t="e">
        <f>+#REF!</f>
        <v>#REF!</v>
      </c>
      <c r="AJ267" s="307" t="e">
        <f>+#REF!</f>
        <v>#REF!</v>
      </c>
      <c r="AK267" s="307" t="e">
        <f>+#REF!</f>
        <v>#REF!</v>
      </c>
      <c r="AL267" s="307" t="e">
        <f>+#REF!</f>
        <v>#REF!</v>
      </c>
      <c r="AM267" s="307" t="e">
        <f>+#REF!</f>
        <v>#REF!</v>
      </c>
      <c r="AN267" s="307"/>
      <c r="AO267" s="265"/>
      <c r="AP267" s="259" t="e">
        <f t="shared" si="27"/>
        <v>#REF!</v>
      </c>
      <c r="AQ267" s="248" t="e">
        <f>+AP267-#REF!</f>
        <v>#REF!</v>
      </c>
    </row>
    <row r="268" spans="1:43" ht="30.75" customHeight="1">
      <c r="A268" s="269">
        <f t="shared" si="32"/>
        <v>147</v>
      </c>
      <c r="B268" s="278" t="s">
        <v>987</v>
      </c>
      <c r="C268" s="307" t="e">
        <f t="shared" si="28"/>
        <v>#REF!</v>
      </c>
      <c r="D268" s="307" t="e">
        <f>+#REF!+#REF!</f>
        <v>#REF!</v>
      </c>
      <c r="E268" s="307" t="e">
        <f>+#REF!+#REF!</f>
        <v>#REF!</v>
      </c>
      <c r="F268" s="307" t="e">
        <f t="shared" si="30"/>
        <v>#REF!</v>
      </c>
      <c r="G268" s="307" t="e">
        <f>+#REF!+#REF!</f>
        <v>#REF!</v>
      </c>
      <c r="H268" s="307" t="e">
        <f>+#REF!</f>
        <v>#REF!</v>
      </c>
      <c r="I268" s="307" t="e">
        <f>+#REF!</f>
        <v>#REF!</v>
      </c>
      <c r="J268" s="307" t="e">
        <f>+#REF!+#REF!</f>
        <v>#REF!</v>
      </c>
      <c r="K268" s="307" t="e">
        <f>+#REF!+#REF!</f>
        <v>#REF!</v>
      </c>
      <c r="L268" s="307" t="e">
        <f>+#REF!</f>
        <v>#REF!</v>
      </c>
      <c r="M268" s="307" t="e">
        <f>+#REF!+#REF!</f>
        <v>#REF!</v>
      </c>
      <c r="N268" s="307" t="e">
        <f>+#REF!</f>
        <v>#REF!</v>
      </c>
      <c r="O268" s="307" t="e">
        <f>+#REF!</f>
        <v>#REF!</v>
      </c>
      <c r="P268" s="307" t="e">
        <f>+#REF!</f>
        <v>#REF!</v>
      </c>
      <c r="Q268" s="307" t="e">
        <f>+#REF!</f>
        <v>#REF!</v>
      </c>
      <c r="R268" s="307" t="e">
        <f>+#REF!</f>
        <v>#REF!</v>
      </c>
      <c r="S268" s="307" t="e">
        <f>+#REF!</f>
        <v>#REF!</v>
      </c>
      <c r="T268" s="307" t="e">
        <f>+#REF!</f>
        <v>#REF!</v>
      </c>
      <c r="U268" s="307" t="e">
        <f>+#REF!</f>
        <v>#REF!</v>
      </c>
      <c r="V268" s="307" t="e">
        <f>+#REF!</f>
        <v>#REF!</v>
      </c>
      <c r="W268" s="307" t="e">
        <f t="shared" si="29"/>
        <v>#REF!</v>
      </c>
      <c r="X268" s="307" t="e">
        <f>+#REF!</f>
        <v>#REF!</v>
      </c>
      <c r="Y268" s="307" t="e">
        <f>+#REF!</f>
        <v>#REF!</v>
      </c>
      <c r="Z268" s="307" t="e">
        <f>+#REF!</f>
        <v>#REF!</v>
      </c>
      <c r="AA268" s="307" t="e">
        <f>+#REF!</f>
        <v>#REF!</v>
      </c>
      <c r="AB268" s="307" t="e">
        <f t="shared" si="31"/>
        <v>#REF!</v>
      </c>
      <c r="AC268" s="307" t="e">
        <f>+#REF!+#REF!</f>
        <v>#REF!</v>
      </c>
      <c r="AD268" s="307" t="e">
        <f>+#REF!+#REF!</f>
        <v>#REF!</v>
      </c>
      <c r="AE268" s="307" t="e">
        <f>+#REF!+#REF!</f>
        <v>#REF!</v>
      </c>
      <c r="AF268" s="307" t="e">
        <f>+#REF!</f>
        <v>#REF!</v>
      </c>
      <c r="AG268" s="307" t="e">
        <f>+#REF!</f>
        <v>#REF!</v>
      </c>
      <c r="AH268" s="307" t="e">
        <f>+#REF!</f>
        <v>#REF!</v>
      </c>
      <c r="AI268" s="307" t="e">
        <f>+#REF!</f>
        <v>#REF!</v>
      </c>
      <c r="AJ268" s="307" t="e">
        <f>+#REF!</f>
        <v>#REF!</v>
      </c>
      <c r="AK268" s="307" t="e">
        <f>+#REF!</f>
        <v>#REF!</v>
      </c>
      <c r="AL268" s="307" t="e">
        <f>+#REF!</f>
        <v>#REF!</v>
      </c>
      <c r="AM268" s="307" t="e">
        <f>+#REF!</f>
        <v>#REF!</v>
      </c>
      <c r="AN268" s="307"/>
      <c r="AO268" s="265"/>
      <c r="AP268" s="259" t="e">
        <f t="shared" ref="AP268:AP277" si="33">SUM(C268:AM268)-C268-F268-W268-AB268</f>
        <v>#REF!</v>
      </c>
      <c r="AQ268" s="248" t="e">
        <f>+AP268-#REF!</f>
        <v>#REF!</v>
      </c>
    </row>
    <row r="269" spans="1:43" ht="30.75" customHeight="1">
      <c r="A269" s="269">
        <f t="shared" si="32"/>
        <v>148</v>
      </c>
      <c r="B269" s="279" t="s">
        <v>988</v>
      </c>
      <c r="C269" s="307" t="e">
        <f t="shared" ref="C269:C277" si="34">SUM(D269:E269)</f>
        <v>#REF!</v>
      </c>
      <c r="D269" s="307" t="e">
        <f>+#REF!+#REF!</f>
        <v>#REF!</v>
      </c>
      <c r="E269" s="307" t="e">
        <f>+#REF!+#REF!</f>
        <v>#REF!</v>
      </c>
      <c r="F269" s="307" t="e">
        <f t="shared" si="30"/>
        <v>#REF!</v>
      </c>
      <c r="G269" s="307" t="e">
        <f>+#REF!+#REF!</f>
        <v>#REF!</v>
      </c>
      <c r="H269" s="307" t="e">
        <f>+#REF!</f>
        <v>#REF!</v>
      </c>
      <c r="I269" s="307" t="e">
        <f>+#REF!</f>
        <v>#REF!</v>
      </c>
      <c r="J269" s="307" t="e">
        <f>+#REF!+#REF!</f>
        <v>#REF!</v>
      </c>
      <c r="K269" s="307" t="e">
        <f>+#REF!+#REF!</f>
        <v>#REF!</v>
      </c>
      <c r="L269" s="307" t="e">
        <f>+#REF!</f>
        <v>#REF!</v>
      </c>
      <c r="M269" s="307" t="e">
        <f>+#REF!+#REF!</f>
        <v>#REF!</v>
      </c>
      <c r="N269" s="307" t="e">
        <f>+#REF!</f>
        <v>#REF!</v>
      </c>
      <c r="O269" s="307" t="e">
        <f>+#REF!</f>
        <v>#REF!</v>
      </c>
      <c r="P269" s="307" t="e">
        <f>+#REF!</f>
        <v>#REF!</v>
      </c>
      <c r="Q269" s="307" t="e">
        <f>+#REF!</f>
        <v>#REF!</v>
      </c>
      <c r="R269" s="307" t="e">
        <f>+#REF!</f>
        <v>#REF!</v>
      </c>
      <c r="S269" s="307" t="e">
        <f>+#REF!</f>
        <v>#REF!</v>
      </c>
      <c r="T269" s="307" t="e">
        <f>+#REF!</f>
        <v>#REF!</v>
      </c>
      <c r="U269" s="307" t="e">
        <f>+#REF!</f>
        <v>#REF!</v>
      </c>
      <c r="V269" s="307" t="e">
        <f>+#REF!</f>
        <v>#REF!</v>
      </c>
      <c r="W269" s="307" t="e">
        <f t="shared" si="29"/>
        <v>#REF!</v>
      </c>
      <c r="X269" s="307" t="e">
        <f>+#REF!</f>
        <v>#REF!</v>
      </c>
      <c r="Y269" s="307" t="e">
        <f>+#REF!</f>
        <v>#REF!</v>
      </c>
      <c r="Z269" s="307" t="e">
        <f>+#REF!</f>
        <v>#REF!</v>
      </c>
      <c r="AA269" s="307" t="e">
        <f>+#REF!</f>
        <v>#REF!</v>
      </c>
      <c r="AB269" s="307" t="e">
        <f t="shared" si="31"/>
        <v>#REF!</v>
      </c>
      <c r="AC269" s="307" t="e">
        <f>+#REF!+#REF!</f>
        <v>#REF!</v>
      </c>
      <c r="AD269" s="307" t="e">
        <f>+#REF!+#REF!</f>
        <v>#REF!</v>
      </c>
      <c r="AE269" s="307" t="e">
        <f>+#REF!+#REF!</f>
        <v>#REF!</v>
      </c>
      <c r="AF269" s="307" t="e">
        <f>+#REF!</f>
        <v>#REF!</v>
      </c>
      <c r="AG269" s="307" t="e">
        <f>+#REF!</f>
        <v>#REF!</v>
      </c>
      <c r="AH269" s="307" t="e">
        <f>+#REF!</f>
        <v>#REF!</v>
      </c>
      <c r="AI269" s="307" t="e">
        <f>+#REF!</f>
        <v>#REF!</v>
      </c>
      <c r="AJ269" s="307" t="e">
        <f>+#REF!</f>
        <v>#REF!</v>
      </c>
      <c r="AK269" s="307" t="e">
        <f>+#REF!</f>
        <v>#REF!</v>
      </c>
      <c r="AL269" s="307" t="e">
        <f>+#REF!</f>
        <v>#REF!</v>
      </c>
      <c r="AM269" s="307" t="e">
        <f>+#REF!</f>
        <v>#REF!</v>
      </c>
      <c r="AN269" s="307"/>
      <c r="AO269" s="265"/>
      <c r="AP269" s="259" t="e">
        <f t="shared" si="33"/>
        <v>#REF!</v>
      </c>
      <c r="AQ269" s="248" t="e">
        <f>+AP269-#REF!</f>
        <v>#REF!</v>
      </c>
    </row>
    <row r="270" spans="1:43" ht="30.75" customHeight="1">
      <c r="A270" s="269">
        <f t="shared" si="32"/>
        <v>149</v>
      </c>
      <c r="B270" s="280" t="s">
        <v>989</v>
      </c>
      <c r="C270" s="307" t="e">
        <f t="shared" si="34"/>
        <v>#REF!</v>
      </c>
      <c r="D270" s="307" t="e">
        <f>+#REF!+#REF!</f>
        <v>#REF!</v>
      </c>
      <c r="E270" s="307" t="e">
        <f>+#REF!+#REF!</f>
        <v>#REF!</v>
      </c>
      <c r="F270" s="307" t="e">
        <f t="shared" si="30"/>
        <v>#REF!</v>
      </c>
      <c r="G270" s="307" t="e">
        <f>+#REF!+#REF!</f>
        <v>#REF!</v>
      </c>
      <c r="H270" s="307" t="e">
        <f>+#REF!</f>
        <v>#REF!</v>
      </c>
      <c r="I270" s="307" t="e">
        <f>+#REF!</f>
        <v>#REF!</v>
      </c>
      <c r="J270" s="307" t="e">
        <f>+#REF!+#REF!</f>
        <v>#REF!</v>
      </c>
      <c r="K270" s="307" t="e">
        <f>+#REF!+#REF!</f>
        <v>#REF!</v>
      </c>
      <c r="L270" s="307" t="e">
        <f>+#REF!</f>
        <v>#REF!</v>
      </c>
      <c r="M270" s="307" t="e">
        <f>+#REF!+#REF!</f>
        <v>#REF!</v>
      </c>
      <c r="N270" s="307" t="e">
        <f>+#REF!</f>
        <v>#REF!</v>
      </c>
      <c r="O270" s="307" t="e">
        <f>+#REF!</f>
        <v>#REF!</v>
      </c>
      <c r="P270" s="307" t="e">
        <f>+#REF!</f>
        <v>#REF!</v>
      </c>
      <c r="Q270" s="307" t="e">
        <f>+#REF!</f>
        <v>#REF!</v>
      </c>
      <c r="R270" s="307" t="e">
        <f>+#REF!</f>
        <v>#REF!</v>
      </c>
      <c r="S270" s="307" t="e">
        <f>+#REF!</f>
        <v>#REF!</v>
      </c>
      <c r="T270" s="307" t="e">
        <f>+#REF!</f>
        <v>#REF!</v>
      </c>
      <c r="U270" s="307" t="e">
        <f>+#REF!</f>
        <v>#REF!</v>
      </c>
      <c r="V270" s="307" t="e">
        <f>+#REF!</f>
        <v>#REF!</v>
      </c>
      <c r="W270" s="307" t="e">
        <f t="shared" ref="W270:W277" si="35">SUM(X270:AA270)</f>
        <v>#REF!</v>
      </c>
      <c r="X270" s="307" t="e">
        <f>+#REF!</f>
        <v>#REF!</v>
      </c>
      <c r="Y270" s="307" t="e">
        <f>+#REF!</f>
        <v>#REF!</v>
      </c>
      <c r="Z270" s="307" t="e">
        <f>+#REF!</f>
        <v>#REF!</v>
      </c>
      <c r="AA270" s="307" t="e">
        <f>+#REF!</f>
        <v>#REF!</v>
      </c>
      <c r="AB270" s="307" t="e">
        <f t="shared" si="31"/>
        <v>#REF!</v>
      </c>
      <c r="AC270" s="307" t="e">
        <f>+#REF!+#REF!</f>
        <v>#REF!</v>
      </c>
      <c r="AD270" s="307" t="e">
        <f>+#REF!+#REF!</f>
        <v>#REF!</v>
      </c>
      <c r="AE270" s="307" t="e">
        <f>+#REF!+#REF!</f>
        <v>#REF!</v>
      </c>
      <c r="AF270" s="307" t="e">
        <f>+#REF!</f>
        <v>#REF!</v>
      </c>
      <c r="AG270" s="307" t="e">
        <f>+#REF!</f>
        <v>#REF!</v>
      </c>
      <c r="AH270" s="307" t="e">
        <f>+#REF!</f>
        <v>#REF!</v>
      </c>
      <c r="AI270" s="307" t="e">
        <f>+#REF!</f>
        <v>#REF!</v>
      </c>
      <c r="AJ270" s="307" t="e">
        <f>+#REF!</f>
        <v>#REF!</v>
      </c>
      <c r="AK270" s="307" t="e">
        <f>+#REF!</f>
        <v>#REF!</v>
      </c>
      <c r="AL270" s="307" t="e">
        <f>+#REF!</f>
        <v>#REF!</v>
      </c>
      <c r="AM270" s="307" t="e">
        <f>+#REF!</f>
        <v>#REF!</v>
      </c>
      <c r="AN270" s="307"/>
      <c r="AO270" s="265"/>
      <c r="AP270" s="259" t="e">
        <f t="shared" si="33"/>
        <v>#REF!</v>
      </c>
      <c r="AQ270" s="248" t="e">
        <f>+AP270-#REF!</f>
        <v>#REF!</v>
      </c>
    </row>
    <row r="271" spans="1:43" ht="30.75" customHeight="1">
      <c r="A271" s="269">
        <f t="shared" si="32"/>
        <v>150</v>
      </c>
      <c r="B271" s="280" t="s">
        <v>990</v>
      </c>
      <c r="C271" s="307" t="e">
        <f t="shared" si="34"/>
        <v>#REF!</v>
      </c>
      <c r="D271" s="307" t="e">
        <f>+#REF!+#REF!</f>
        <v>#REF!</v>
      </c>
      <c r="E271" s="307" t="e">
        <f>+#REF!+#REF!</f>
        <v>#REF!</v>
      </c>
      <c r="F271" s="307" t="e">
        <f t="shared" si="30"/>
        <v>#REF!</v>
      </c>
      <c r="G271" s="307" t="e">
        <f>+#REF!+#REF!</f>
        <v>#REF!</v>
      </c>
      <c r="H271" s="307" t="e">
        <f>+#REF!</f>
        <v>#REF!</v>
      </c>
      <c r="I271" s="307" t="e">
        <f>+#REF!</f>
        <v>#REF!</v>
      </c>
      <c r="J271" s="307" t="e">
        <f>+#REF!+#REF!</f>
        <v>#REF!</v>
      </c>
      <c r="K271" s="307" t="e">
        <f>+#REF!+#REF!</f>
        <v>#REF!</v>
      </c>
      <c r="L271" s="307" t="e">
        <f>+#REF!</f>
        <v>#REF!</v>
      </c>
      <c r="M271" s="307" t="e">
        <f>+#REF!+#REF!</f>
        <v>#REF!</v>
      </c>
      <c r="N271" s="307" t="e">
        <f>+#REF!</f>
        <v>#REF!</v>
      </c>
      <c r="O271" s="307" t="e">
        <f>+#REF!</f>
        <v>#REF!</v>
      </c>
      <c r="P271" s="307" t="e">
        <f>+#REF!</f>
        <v>#REF!</v>
      </c>
      <c r="Q271" s="307" t="e">
        <f>+#REF!</f>
        <v>#REF!</v>
      </c>
      <c r="R271" s="307" t="e">
        <f>+#REF!</f>
        <v>#REF!</v>
      </c>
      <c r="S271" s="307" t="e">
        <f>+#REF!</f>
        <v>#REF!</v>
      </c>
      <c r="T271" s="307" t="e">
        <f>+#REF!</f>
        <v>#REF!</v>
      </c>
      <c r="U271" s="307" t="e">
        <f>+#REF!</f>
        <v>#REF!</v>
      </c>
      <c r="V271" s="307" t="e">
        <f>+#REF!</f>
        <v>#REF!</v>
      </c>
      <c r="W271" s="307" t="e">
        <f t="shared" si="35"/>
        <v>#REF!</v>
      </c>
      <c r="X271" s="307" t="e">
        <f>+#REF!</f>
        <v>#REF!</v>
      </c>
      <c r="Y271" s="307" t="e">
        <f>+#REF!</f>
        <v>#REF!</v>
      </c>
      <c r="Z271" s="307" t="e">
        <f>+#REF!</f>
        <v>#REF!</v>
      </c>
      <c r="AA271" s="307" t="e">
        <f>+#REF!</f>
        <v>#REF!</v>
      </c>
      <c r="AB271" s="307" t="e">
        <f t="shared" si="31"/>
        <v>#REF!</v>
      </c>
      <c r="AC271" s="307" t="e">
        <f>+#REF!+#REF!</f>
        <v>#REF!</v>
      </c>
      <c r="AD271" s="307" t="e">
        <f>+#REF!+#REF!</f>
        <v>#REF!</v>
      </c>
      <c r="AE271" s="307" t="e">
        <f>+#REF!+#REF!</f>
        <v>#REF!</v>
      </c>
      <c r="AF271" s="307" t="e">
        <f>+#REF!</f>
        <v>#REF!</v>
      </c>
      <c r="AG271" s="307" t="e">
        <f>+#REF!</f>
        <v>#REF!</v>
      </c>
      <c r="AH271" s="307" t="e">
        <f>+#REF!</f>
        <v>#REF!</v>
      </c>
      <c r="AI271" s="307" t="e">
        <f>+#REF!</f>
        <v>#REF!</v>
      </c>
      <c r="AJ271" s="307" t="e">
        <f>+#REF!</f>
        <v>#REF!</v>
      </c>
      <c r="AK271" s="307" t="e">
        <f>+#REF!</f>
        <v>#REF!</v>
      </c>
      <c r="AL271" s="307" t="e">
        <f>+#REF!</f>
        <v>#REF!</v>
      </c>
      <c r="AM271" s="307" t="e">
        <f>+#REF!</f>
        <v>#REF!</v>
      </c>
      <c r="AN271" s="307"/>
      <c r="AO271" s="265"/>
      <c r="AP271" s="259" t="e">
        <f t="shared" si="33"/>
        <v>#REF!</v>
      </c>
      <c r="AQ271" s="248" t="e">
        <f>+AP271-#REF!</f>
        <v>#REF!</v>
      </c>
    </row>
    <row r="272" spans="1:43" ht="30.75" customHeight="1">
      <c r="A272" s="269">
        <f t="shared" si="32"/>
        <v>151</v>
      </c>
      <c r="B272" s="278" t="s">
        <v>991</v>
      </c>
      <c r="C272" s="307" t="e">
        <f t="shared" si="34"/>
        <v>#REF!</v>
      </c>
      <c r="D272" s="307" t="e">
        <f>+#REF!+#REF!</f>
        <v>#REF!</v>
      </c>
      <c r="E272" s="307" t="e">
        <f>+#REF!+#REF!</f>
        <v>#REF!</v>
      </c>
      <c r="F272" s="307" t="e">
        <f t="shared" si="30"/>
        <v>#REF!</v>
      </c>
      <c r="G272" s="307" t="e">
        <f>+#REF!+#REF!</f>
        <v>#REF!</v>
      </c>
      <c r="H272" s="307" t="e">
        <f>+#REF!</f>
        <v>#REF!</v>
      </c>
      <c r="I272" s="307" t="e">
        <f>+#REF!</f>
        <v>#REF!</v>
      </c>
      <c r="J272" s="307" t="e">
        <f>+#REF!+#REF!</f>
        <v>#REF!</v>
      </c>
      <c r="K272" s="307" t="e">
        <f>+#REF!+#REF!</f>
        <v>#REF!</v>
      </c>
      <c r="L272" s="307" t="e">
        <f>+#REF!</f>
        <v>#REF!</v>
      </c>
      <c r="M272" s="307" t="e">
        <f>+#REF!+#REF!</f>
        <v>#REF!</v>
      </c>
      <c r="N272" s="307" t="e">
        <f>+#REF!</f>
        <v>#REF!</v>
      </c>
      <c r="O272" s="307" t="e">
        <f>+#REF!</f>
        <v>#REF!</v>
      </c>
      <c r="P272" s="307" t="e">
        <f>+#REF!</f>
        <v>#REF!</v>
      </c>
      <c r="Q272" s="307" t="e">
        <f>+#REF!</f>
        <v>#REF!</v>
      </c>
      <c r="R272" s="307" t="e">
        <f>+#REF!</f>
        <v>#REF!</v>
      </c>
      <c r="S272" s="307" t="e">
        <f>+#REF!</f>
        <v>#REF!</v>
      </c>
      <c r="T272" s="307" t="e">
        <f>+#REF!</f>
        <v>#REF!</v>
      </c>
      <c r="U272" s="307" t="e">
        <f>+#REF!</f>
        <v>#REF!</v>
      </c>
      <c r="V272" s="307" t="e">
        <f>+#REF!</f>
        <v>#REF!</v>
      </c>
      <c r="W272" s="307" t="e">
        <f t="shared" si="35"/>
        <v>#REF!</v>
      </c>
      <c r="X272" s="307" t="e">
        <f>+#REF!</f>
        <v>#REF!</v>
      </c>
      <c r="Y272" s="307" t="e">
        <f>+#REF!</f>
        <v>#REF!</v>
      </c>
      <c r="Z272" s="307" t="e">
        <f>+#REF!</f>
        <v>#REF!</v>
      </c>
      <c r="AA272" s="307" t="e">
        <f>+#REF!</f>
        <v>#REF!</v>
      </c>
      <c r="AB272" s="307" t="e">
        <f t="shared" si="31"/>
        <v>#REF!</v>
      </c>
      <c r="AC272" s="307" t="e">
        <f>+#REF!+#REF!</f>
        <v>#REF!</v>
      </c>
      <c r="AD272" s="307" t="e">
        <f>+#REF!+#REF!</f>
        <v>#REF!</v>
      </c>
      <c r="AE272" s="307" t="e">
        <f>+#REF!+#REF!</f>
        <v>#REF!</v>
      </c>
      <c r="AF272" s="307" t="e">
        <f>+#REF!</f>
        <v>#REF!</v>
      </c>
      <c r="AG272" s="307" t="e">
        <f>+#REF!</f>
        <v>#REF!</v>
      </c>
      <c r="AH272" s="307" t="e">
        <f>+#REF!</f>
        <v>#REF!</v>
      </c>
      <c r="AI272" s="307" t="e">
        <f>+#REF!</f>
        <v>#REF!</v>
      </c>
      <c r="AJ272" s="307" t="e">
        <f>+#REF!</f>
        <v>#REF!</v>
      </c>
      <c r="AK272" s="307" t="e">
        <f>+#REF!</f>
        <v>#REF!</v>
      </c>
      <c r="AL272" s="307" t="e">
        <f>+#REF!</f>
        <v>#REF!</v>
      </c>
      <c r="AM272" s="307" t="e">
        <f>+#REF!</f>
        <v>#REF!</v>
      </c>
      <c r="AN272" s="307"/>
      <c r="AO272" s="265"/>
      <c r="AP272" s="259" t="e">
        <f t="shared" si="33"/>
        <v>#REF!</v>
      </c>
      <c r="AQ272" s="248" t="e">
        <f>+AP272-#REF!</f>
        <v>#REF!</v>
      </c>
    </row>
    <row r="273" spans="1:43" ht="30.75" customHeight="1">
      <c r="A273" s="269">
        <f t="shared" si="32"/>
        <v>152</v>
      </c>
      <c r="B273" s="279" t="s">
        <v>992</v>
      </c>
      <c r="C273" s="307" t="e">
        <f t="shared" si="34"/>
        <v>#REF!</v>
      </c>
      <c r="D273" s="307" t="e">
        <f>+#REF!+#REF!</f>
        <v>#REF!</v>
      </c>
      <c r="E273" s="307" t="e">
        <f>+#REF!+#REF!</f>
        <v>#REF!</v>
      </c>
      <c r="F273" s="307" t="e">
        <f t="shared" si="30"/>
        <v>#REF!</v>
      </c>
      <c r="G273" s="307" t="e">
        <f>+#REF!+#REF!</f>
        <v>#REF!</v>
      </c>
      <c r="H273" s="307" t="e">
        <f>+#REF!</f>
        <v>#REF!</v>
      </c>
      <c r="I273" s="307" t="e">
        <f>+#REF!</f>
        <v>#REF!</v>
      </c>
      <c r="J273" s="307" t="e">
        <f>+#REF!+#REF!</f>
        <v>#REF!</v>
      </c>
      <c r="K273" s="307" t="e">
        <f>+#REF!+#REF!</f>
        <v>#REF!</v>
      </c>
      <c r="L273" s="307" t="e">
        <f>+#REF!</f>
        <v>#REF!</v>
      </c>
      <c r="M273" s="307" t="e">
        <f>+#REF!+#REF!</f>
        <v>#REF!</v>
      </c>
      <c r="N273" s="307" t="e">
        <f>+#REF!</f>
        <v>#REF!</v>
      </c>
      <c r="O273" s="307" t="e">
        <f>+#REF!</f>
        <v>#REF!</v>
      </c>
      <c r="P273" s="307" t="e">
        <f>+#REF!</f>
        <v>#REF!</v>
      </c>
      <c r="Q273" s="307" t="e">
        <f>+#REF!</f>
        <v>#REF!</v>
      </c>
      <c r="R273" s="307" t="e">
        <f>+#REF!</f>
        <v>#REF!</v>
      </c>
      <c r="S273" s="307" t="e">
        <f>+#REF!</f>
        <v>#REF!</v>
      </c>
      <c r="T273" s="307" t="e">
        <f>+#REF!</f>
        <v>#REF!</v>
      </c>
      <c r="U273" s="307" t="e">
        <f>+#REF!</f>
        <v>#REF!</v>
      </c>
      <c r="V273" s="307" t="e">
        <f>+#REF!</f>
        <v>#REF!</v>
      </c>
      <c r="W273" s="307" t="e">
        <f t="shared" si="35"/>
        <v>#REF!</v>
      </c>
      <c r="X273" s="307" t="e">
        <f>+#REF!</f>
        <v>#REF!</v>
      </c>
      <c r="Y273" s="307" t="e">
        <f>+#REF!</f>
        <v>#REF!</v>
      </c>
      <c r="Z273" s="307" t="e">
        <f>+#REF!</f>
        <v>#REF!</v>
      </c>
      <c r="AA273" s="307" t="e">
        <f>+#REF!</f>
        <v>#REF!</v>
      </c>
      <c r="AB273" s="307" t="e">
        <f t="shared" si="31"/>
        <v>#REF!</v>
      </c>
      <c r="AC273" s="307" t="e">
        <f>+#REF!+#REF!</f>
        <v>#REF!</v>
      </c>
      <c r="AD273" s="307" t="e">
        <f>+#REF!+#REF!</f>
        <v>#REF!</v>
      </c>
      <c r="AE273" s="307" t="e">
        <f>+#REF!+#REF!</f>
        <v>#REF!</v>
      </c>
      <c r="AF273" s="307" t="e">
        <f>+#REF!</f>
        <v>#REF!</v>
      </c>
      <c r="AG273" s="307" t="e">
        <f>+#REF!</f>
        <v>#REF!</v>
      </c>
      <c r="AH273" s="307" t="e">
        <f>+#REF!</f>
        <v>#REF!</v>
      </c>
      <c r="AI273" s="307" t="e">
        <f>+#REF!</f>
        <v>#REF!</v>
      </c>
      <c r="AJ273" s="307" t="e">
        <f>+#REF!</f>
        <v>#REF!</v>
      </c>
      <c r="AK273" s="307" t="e">
        <f>+#REF!</f>
        <v>#REF!</v>
      </c>
      <c r="AL273" s="307" t="e">
        <f>+#REF!</f>
        <v>#REF!</v>
      </c>
      <c r="AM273" s="307" t="e">
        <f>+#REF!</f>
        <v>#REF!</v>
      </c>
      <c r="AN273" s="307"/>
      <c r="AO273" s="265"/>
      <c r="AP273" s="259" t="e">
        <f t="shared" si="33"/>
        <v>#REF!</v>
      </c>
      <c r="AQ273" s="248" t="e">
        <f>+AP273-#REF!</f>
        <v>#REF!</v>
      </c>
    </row>
    <row r="274" spans="1:43" ht="30.75" customHeight="1">
      <c r="A274" s="269">
        <f t="shared" si="32"/>
        <v>153</v>
      </c>
      <c r="B274" s="278" t="s">
        <v>993</v>
      </c>
      <c r="C274" s="307" t="e">
        <f t="shared" si="34"/>
        <v>#REF!</v>
      </c>
      <c r="D274" s="307" t="e">
        <f>+#REF!+#REF!</f>
        <v>#REF!</v>
      </c>
      <c r="E274" s="307" t="e">
        <f>+#REF!+#REF!</f>
        <v>#REF!</v>
      </c>
      <c r="F274" s="307" t="e">
        <f t="shared" si="30"/>
        <v>#REF!</v>
      </c>
      <c r="G274" s="307" t="e">
        <f>+#REF!+#REF!</f>
        <v>#REF!</v>
      </c>
      <c r="H274" s="307" t="e">
        <f>+#REF!</f>
        <v>#REF!</v>
      </c>
      <c r="I274" s="307" t="e">
        <f>+#REF!</f>
        <v>#REF!</v>
      </c>
      <c r="J274" s="307" t="e">
        <f>+#REF!+#REF!</f>
        <v>#REF!</v>
      </c>
      <c r="K274" s="307" t="e">
        <f>+#REF!+#REF!</f>
        <v>#REF!</v>
      </c>
      <c r="L274" s="307" t="e">
        <f>+#REF!</f>
        <v>#REF!</v>
      </c>
      <c r="M274" s="307" t="e">
        <f>+#REF!+#REF!</f>
        <v>#REF!</v>
      </c>
      <c r="N274" s="307" t="e">
        <f>+#REF!</f>
        <v>#REF!</v>
      </c>
      <c r="O274" s="307" t="e">
        <f>+#REF!</f>
        <v>#REF!</v>
      </c>
      <c r="P274" s="307" t="e">
        <f>+#REF!</f>
        <v>#REF!</v>
      </c>
      <c r="Q274" s="307" t="e">
        <f>+#REF!</f>
        <v>#REF!</v>
      </c>
      <c r="R274" s="307" t="e">
        <f>+#REF!</f>
        <v>#REF!</v>
      </c>
      <c r="S274" s="307" t="e">
        <f>+#REF!</f>
        <v>#REF!</v>
      </c>
      <c r="T274" s="307" t="e">
        <f>+#REF!</f>
        <v>#REF!</v>
      </c>
      <c r="U274" s="307" t="e">
        <f>+#REF!</f>
        <v>#REF!</v>
      </c>
      <c r="V274" s="307" t="e">
        <f>+#REF!</f>
        <v>#REF!</v>
      </c>
      <c r="W274" s="307" t="e">
        <f t="shared" si="35"/>
        <v>#REF!</v>
      </c>
      <c r="X274" s="307" t="e">
        <f>+#REF!</f>
        <v>#REF!</v>
      </c>
      <c r="Y274" s="307" t="e">
        <f>+#REF!</f>
        <v>#REF!</v>
      </c>
      <c r="Z274" s="307" t="e">
        <f>+#REF!</f>
        <v>#REF!</v>
      </c>
      <c r="AA274" s="307" t="e">
        <f>+#REF!</f>
        <v>#REF!</v>
      </c>
      <c r="AB274" s="307" t="e">
        <f t="shared" si="31"/>
        <v>#REF!</v>
      </c>
      <c r="AC274" s="307" t="e">
        <f>+#REF!+#REF!</f>
        <v>#REF!</v>
      </c>
      <c r="AD274" s="307" t="e">
        <f>+#REF!+#REF!</f>
        <v>#REF!</v>
      </c>
      <c r="AE274" s="307" t="e">
        <f>+#REF!+#REF!</f>
        <v>#REF!</v>
      </c>
      <c r="AF274" s="307" t="e">
        <f>+#REF!</f>
        <v>#REF!</v>
      </c>
      <c r="AG274" s="307" t="e">
        <f>+#REF!</f>
        <v>#REF!</v>
      </c>
      <c r="AH274" s="307" t="e">
        <f>+#REF!</f>
        <v>#REF!</v>
      </c>
      <c r="AI274" s="307" t="e">
        <f>+#REF!</f>
        <v>#REF!</v>
      </c>
      <c r="AJ274" s="307" t="e">
        <f>+#REF!</f>
        <v>#REF!</v>
      </c>
      <c r="AK274" s="307" t="e">
        <f>+#REF!</f>
        <v>#REF!</v>
      </c>
      <c r="AL274" s="307" t="e">
        <f>+#REF!</f>
        <v>#REF!</v>
      </c>
      <c r="AM274" s="307" t="e">
        <f>+#REF!</f>
        <v>#REF!</v>
      </c>
      <c r="AN274" s="307"/>
      <c r="AO274" s="265"/>
      <c r="AP274" s="259" t="e">
        <f t="shared" si="33"/>
        <v>#REF!</v>
      </c>
      <c r="AQ274" s="248" t="e">
        <f>+AP274-#REF!</f>
        <v>#REF!</v>
      </c>
    </row>
    <row r="275" spans="1:43" ht="30.75" customHeight="1">
      <c r="A275" s="269">
        <f t="shared" si="32"/>
        <v>154</v>
      </c>
      <c r="B275" s="279" t="s">
        <v>994</v>
      </c>
      <c r="C275" s="307" t="e">
        <f t="shared" si="34"/>
        <v>#REF!</v>
      </c>
      <c r="D275" s="307" t="e">
        <f>+#REF!+#REF!</f>
        <v>#REF!</v>
      </c>
      <c r="E275" s="307" t="e">
        <f>+#REF!+#REF!</f>
        <v>#REF!</v>
      </c>
      <c r="F275" s="307" t="e">
        <f t="shared" si="30"/>
        <v>#REF!</v>
      </c>
      <c r="G275" s="307" t="e">
        <f>+#REF!+#REF!</f>
        <v>#REF!</v>
      </c>
      <c r="H275" s="307" t="e">
        <f>+#REF!</f>
        <v>#REF!</v>
      </c>
      <c r="I275" s="307" t="e">
        <f>+#REF!</f>
        <v>#REF!</v>
      </c>
      <c r="J275" s="307" t="e">
        <f>+#REF!+#REF!</f>
        <v>#REF!</v>
      </c>
      <c r="K275" s="307" t="e">
        <f>+#REF!+#REF!</f>
        <v>#REF!</v>
      </c>
      <c r="L275" s="307" t="e">
        <f>+#REF!</f>
        <v>#REF!</v>
      </c>
      <c r="M275" s="307" t="e">
        <f>+#REF!+#REF!</f>
        <v>#REF!</v>
      </c>
      <c r="N275" s="307" t="e">
        <f>+#REF!</f>
        <v>#REF!</v>
      </c>
      <c r="O275" s="307" t="e">
        <f>+#REF!</f>
        <v>#REF!</v>
      </c>
      <c r="P275" s="307" t="e">
        <f>+#REF!</f>
        <v>#REF!</v>
      </c>
      <c r="Q275" s="307" t="e">
        <f>+#REF!</f>
        <v>#REF!</v>
      </c>
      <c r="R275" s="307" t="e">
        <f>+#REF!</f>
        <v>#REF!</v>
      </c>
      <c r="S275" s="307" t="e">
        <f>+#REF!</f>
        <v>#REF!</v>
      </c>
      <c r="T275" s="307" t="e">
        <f>+#REF!</f>
        <v>#REF!</v>
      </c>
      <c r="U275" s="307" t="e">
        <f>+#REF!</f>
        <v>#REF!</v>
      </c>
      <c r="V275" s="307" t="e">
        <f>+#REF!</f>
        <v>#REF!</v>
      </c>
      <c r="W275" s="307" t="e">
        <f t="shared" si="35"/>
        <v>#REF!</v>
      </c>
      <c r="X275" s="307" t="e">
        <f>+#REF!</f>
        <v>#REF!</v>
      </c>
      <c r="Y275" s="307" t="e">
        <f>+#REF!</f>
        <v>#REF!</v>
      </c>
      <c r="Z275" s="307" t="e">
        <f>+#REF!</f>
        <v>#REF!</v>
      </c>
      <c r="AA275" s="307" t="e">
        <f>+#REF!</f>
        <v>#REF!</v>
      </c>
      <c r="AB275" s="307" t="e">
        <f t="shared" si="31"/>
        <v>#REF!</v>
      </c>
      <c r="AC275" s="307" t="e">
        <f>+#REF!+#REF!</f>
        <v>#REF!</v>
      </c>
      <c r="AD275" s="307" t="e">
        <f>+#REF!+#REF!</f>
        <v>#REF!</v>
      </c>
      <c r="AE275" s="307" t="e">
        <f>+#REF!+#REF!</f>
        <v>#REF!</v>
      </c>
      <c r="AF275" s="307" t="e">
        <f>+#REF!</f>
        <v>#REF!</v>
      </c>
      <c r="AG275" s="307" t="e">
        <f>+#REF!</f>
        <v>#REF!</v>
      </c>
      <c r="AH275" s="307" t="e">
        <f>+#REF!</f>
        <v>#REF!</v>
      </c>
      <c r="AI275" s="307" t="e">
        <f>+#REF!</f>
        <v>#REF!</v>
      </c>
      <c r="AJ275" s="307" t="e">
        <f>+#REF!</f>
        <v>#REF!</v>
      </c>
      <c r="AK275" s="307" t="e">
        <f>+#REF!</f>
        <v>#REF!</v>
      </c>
      <c r="AL275" s="307" t="e">
        <f>+#REF!</f>
        <v>#REF!</v>
      </c>
      <c r="AM275" s="307" t="e">
        <f>+#REF!</f>
        <v>#REF!</v>
      </c>
      <c r="AN275" s="307"/>
      <c r="AO275" s="265"/>
      <c r="AP275" s="259" t="e">
        <f t="shared" si="33"/>
        <v>#REF!</v>
      </c>
      <c r="AQ275" s="248" t="e">
        <f>+AP275-#REF!</f>
        <v>#REF!</v>
      </c>
    </row>
    <row r="276" spans="1:43" ht="30.75" customHeight="1">
      <c r="A276" s="269">
        <f t="shared" si="32"/>
        <v>155</v>
      </c>
      <c r="B276" s="278" t="s">
        <v>995</v>
      </c>
      <c r="C276" s="307" t="e">
        <f t="shared" si="34"/>
        <v>#REF!</v>
      </c>
      <c r="D276" s="307" t="e">
        <f>+#REF!+#REF!</f>
        <v>#REF!</v>
      </c>
      <c r="E276" s="307" t="e">
        <f>+#REF!+#REF!</f>
        <v>#REF!</v>
      </c>
      <c r="F276" s="307" t="e">
        <f t="shared" si="30"/>
        <v>#REF!</v>
      </c>
      <c r="G276" s="307" t="e">
        <f>+#REF!+#REF!</f>
        <v>#REF!</v>
      </c>
      <c r="H276" s="307" t="e">
        <f>+#REF!</f>
        <v>#REF!</v>
      </c>
      <c r="I276" s="307" t="e">
        <f>+#REF!</f>
        <v>#REF!</v>
      </c>
      <c r="J276" s="307" t="e">
        <f>+#REF!+#REF!</f>
        <v>#REF!</v>
      </c>
      <c r="K276" s="307" t="e">
        <f>+#REF!+#REF!</f>
        <v>#REF!</v>
      </c>
      <c r="L276" s="307" t="e">
        <f>+#REF!</f>
        <v>#REF!</v>
      </c>
      <c r="M276" s="307" t="e">
        <f>+#REF!+#REF!</f>
        <v>#REF!</v>
      </c>
      <c r="N276" s="307" t="e">
        <f>+#REF!</f>
        <v>#REF!</v>
      </c>
      <c r="O276" s="307" t="e">
        <f>+#REF!</f>
        <v>#REF!</v>
      </c>
      <c r="P276" s="307" t="e">
        <f>+#REF!</f>
        <v>#REF!</v>
      </c>
      <c r="Q276" s="307" t="e">
        <f>+#REF!</f>
        <v>#REF!</v>
      </c>
      <c r="R276" s="307" t="e">
        <f>+#REF!</f>
        <v>#REF!</v>
      </c>
      <c r="S276" s="307" t="e">
        <f>+#REF!</f>
        <v>#REF!</v>
      </c>
      <c r="T276" s="307" t="e">
        <f>+#REF!</f>
        <v>#REF!</v>
      </c>
      <c r="U276" s="307" t="e">
        <f>+#REF!</f>
        <v>#REF!</v>
      </c>
      <c r="V276" s="307" t="e">
        <f>+#REF!</f>
        <v>#REF!</v>
      </c>
      <c r="W276" s="307" t="e">
        <f t="shared" si="35"/>
        <v>#REF!</v>
      </c>
      <c r="X276" s="307" t="e">
        <f>+#REF!</f>
        <v>#REF!</v>
      </c>
      <c r="Y276" s="307" t="e">
        <f>+#REF!</f>
        <v>#REF!</v>
      </c>
      <c r="Z276" s="307" t="e">
        <f>+#REF!</f>
        <v>#REF!</v>
      </c>
      <c r="AA276" s="307" t="e">
        <f>+#REF!</f>
        <v>#REF!</v>
      </c>
      <c r="AB276" s="307" t="e">
        <f t="shared" si="31"/>
        <v>#REF!</v>
      </c>
      <c r="AC276" s="307" t="e">
        <f>+#REF!+#REF!</f>
        <v>#REF!</v>
      </c>
      <c r="AD276" s="307" t="e">
        <f>+#REF!+#REF!</f>
        <v>#REF!</v>
      </c>
      <c r="AE276" s="307" t="e">
        <f>+#REF!+#REF!</f>
        <v>#REF!</v>
      </c>
      <c r="AF276" s="307" t="e">
        <f>+#REF!</f>
        <v>#REF!</v>
      </c>
      <c r="AG276" s="307" t="e">
        <f>+#REF!</f>
        <v>#REF!</v>
      </c>
      <c r="AH276" s="307" t="e">
        <f>+#REF!</f>
        <v>#REF!</v>
      </c>
      <c r="AI276" s="307" t="e">
        <f>+#REF!</f>
        <v>#REF!</v>
      </c>
      <c r="AJ276" s="307" t="e">
        <f>+#REF!</f>
        <v>#REF!</v>
      </c>
      <c r="AK276" s="307" t="e">
        <f>+#REF!</f>
        <v>#REF!</v>
      </c>
      <c r="AL276" s="307" t="e">
        <f>+#REF!</f>
        <v>#REF!</v>
      </c>
      <c r="AM276" s="307" t="e">
        <f>+#REF!</f>
        <v>#REF!</v>
      </c>
      <c r="AN276" s="307"/>
      <c r="AO276" s="265"/>
      <c r="AP276" s="259" t="e">
        <f t="shared" si="33"/>
        <v>#REF!</v>
      </c>
      <c r="AQ276" s="248" t="e">
        <f>+AP276-#REF!</f>
        <v>#REF!</v>
      </c>
    </row>
    <row r="277" spans="1:43" ht="30.75" customHeight="1">
      <c r="A277" s="281">
        <f t="shared" si="32"/>
        <v>156</v>
      </c>
      <c r="B277" s="282" t="s">
        <v>996</v>
      </c>
      <c r="C277" s="308" t="e">
        <f t="shared" si="34"/>
        <v>#REF!</v>
      </c>
      <c r="D277" s="308" t="e">
        <f>+#REF!+#REF!</f>
        <v>#REF!</v>
      </c>
      <c r="E277" s="308" t="e">
        <f>+#REF!+#REF!</f>
        <v>#REF!</v>
      </c>
      <c r="F277" s="308" t="e">
        <f t="shared" si="30"/>
        <v>#REF!</v>
      </c>
      <c r="G277" s="308" t="e">
        <f>+#REF!+#REF!</f>
        <v>#REF!</v>
      </c>
      <c r="H277" s="308" t="e">
        <f>+#REF!</f>
        <v>#REF!</v>
      </c>
      <c r="I277" s="308" t="e">
        <f>+#REF!</f>
        <v>#REF!</v>
      </c>
      <c r="J277" s="308" t="e">
        <f>+#REF!+#REF!</f>
        <v>#REF!</v>
      </c>
      <c r="K277" s="308" t="e">
        <f>+#REF!+#REF!</f>
        <v>#REF!</v>
      </c>
      <c r="L277" s="308" t="e">
        <f>+#REF!</f>
        <v>#REF!</v>
      </c>
      <c r="M277" s="308" t="e">
        <f>+#REF!+#REF!</f>
        <v>#REF!</v>
      </c>
      <c r="N277" s="308" t="e">
        <f>+#REF!</f>
        <v>#REF!</v>
      </c>
      <c r="O277" s="308" t="e">
        <f>+#REF!</f>
        <v>#REF!</v>
      </c>
      <c r="P277" s="308" t="e">
        <f>+#REF!</f>
        <v>#REF!</v>
      </c>
      <c r="Q277" s="308" t="e">
        <f>+#REF!</f>
        <v>#REF!</v>
      </c>
      <c r="R277" s="308" t="e">
        <f>+#REF!</f>
        <v>#REF!</v>
      </c>
      <c r="S277" s="308" t="e">
        <f>+#REF!</f>
        <v>#REF!</v>
      </c>
      <c r="T277" s="308" t="e">
        <f>+#REF!</f>
        <v>#REF!</v>
      </c>
      <c r="U277" s="308" t="e">
        <f>+#REF!</f>
        <v>#REF!</v>
      </c>
      <c r="V277" s="308" t="e">
        <f>+#REF!</f>
        <v>#REF!</v>
      </c>
      <c r="W277" s="308" t="e">
        <f t="shared" si="35"/>
        <v>#REF!</v>
      </c>
      <c r="X277" s="308" t="e">
        <f>+#REF!</f>
        <v>#REF!</v>
      </c>
      <c r="Y277" s="308" t="e">
        <f>+#REF!</f>
        <v>#REF!</v>
      </c>
      <c r="Z277" s="308" t="e">
        <f>+#REF!</f>
        <v>#REF!</v>
      </c>
      <c r="AA277" s="308" t="e">
        <f>+#REF!</f>
        <v>#REF!</v>
      </c>
      <c r="AB277" s="308" t="e">
        <f t="shared" si="31"/>
        <v>#REF!</v>
      </c>
      <c r="AC277" s="308" t="e">
        <f>+#REF!+#REF!</f>
        <v>#REF!</v>
      </c>
      <c r="AD277" s="308" t="e">
        <f>+#REF!+#REF!</f>
        <v>#REF!</v>
      </c>
      <c r="AE277" s="307" t="e">
        <f>+#REF!+#REF!</f>
        <v>#REF!</v>
      </c>
      <c r="AF277" s="308" t="e">
        <f>+#REF!</f>
        <v>#REF!</v>
      </c>
      <c r="AG277" s="308" t="e">
        <f>+#REF!</f>
        <v>#REF!</v>
      </c>
      <c r="AH277" s="308" t="e">
        <f>+#REF!</f>
        <v>#REF!</v>
      </c>
      <c r="AI277" s="308" t="e">
        <f>+#REF!</f>
        <v>#REF!</v>
      </c>
      <c r="AJ277" s="308" t="e">
        <f>+#REF!</f>
        <v>#REF!</v>
      </c>
      <c r="AK277" s="308" t="e">
        <f>+#REF!</f>
        <v>#REF!</v>
      </c>
      <c r="AL277" s="308" t="e">
        <f>+#REF!</f>
        <v>#REF!</v>
      </c>
      <c r="AM277" s="308" t="e">
        <f>+#REF!</f>
        <v>#REF!</v>
      </c>
      <c r="AN277" s="308"/>
      <c r="AO277" s="283"/>
      <c r="AP277" s="259" t="e">
        <f t="shared" si="33"/>
        <v>#REF!</v>
      </c>
      <c r="AQ277" s="248" t="e">
        <f>+AP277-#REF!</f>
        <v>#REF!</v>
      </c>
    </row>
    <row r="278" spans="1:43" ht="15.75" hidden="1">
      <c r="B278" s="710" t="s">
        <v>1473</v>
      </c>
    </row>
    <row r="279" spans="1:43" ht="15.75" hidden="1">
      <c r="B279" s="720" t="s">
        <v>1474</v>
      </c>
    </row>
    <row r="280" spans="1:43" ht="15.75" hidden="1">
      <c r="B280" s="720" t="s">
        <v>1475</v>
      </c>
    </row>
    <row r="281" spans="1:43" ht="15.75" hidden="1">
      <c r="B281" s="720" t="s">
        <v>1476</v>
      </c>
    </row>
    <row r="282" spans="1:43" ht="15.75" hidden="1">
      <c r="B282" s="720" t="s">
        <v>1477</v>
      </c>
    </row>
    <row r="283" spans="1:43" ht="15.75" hidden="1">
      <c r="B283" s="720" t="s">
        <v>1478</v>
      </c>
    </row>
    <row r="284" spans="1:43" ht="15.75" hidden="1">
      <c r="B284" s="720" t="s">
        <v>1479</v>
      </c>
    </row>
  </sheetData>
  <mergeCells count="15">
    <mergeCell ref="AO7:AO9"/>
    <mergeCell ref="C8:C9"/>
    <mergeCell ref="D8:E8"/>
    <mergeCell ref="F8:F9"/>
    <mergeCell ref="G8:V8"/>
    <mergeCell ref="W8:W9"/>
    <mergeCell ref="X8:AA8"/>
    <mergeCell ref="AB8:AB9"/>
    <mergeCell ref="AC8:AM8"/>
    <mergeCell ref="Q1:R1"/>
    <mergeCell ref="A4:S4"/>
    <mergeCell ref="A7:A9"/>
    <mergeCell ref="B7:B9"/>
    <mergeCell ref="C7:AM7"/>
    <mergeCell ref="A3:R3"/>
  </mergeCells>
  <printOptions horizontalCentered="1"/>
  <pageMargins left="0.2" right="0.18" top="0.21" bottom="0.31" header="0.17" footer="0.17"/>
  <pageSetup paperSize="9" scale="70" orientation="landscape" r:id="rId1"/>
  <headerFooter>
    <oddFooter>Page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5"/>
  <sheetViews>
    <sheetView zoomScaleNormal="100" workbookViewId="0">
      <pane xSplit="2" ySplit="8" topLeftCell="C57" activePane="bottomRight" state="frozen"/>
      <selection pane="topRight" activeCell="C1" sqref="C1"/>
      <selection pane="bottomLeft" activeCell="A9" sqref="A9"/>
      <selection pane="bottomRight" activeCell="C9" sqref="C9"/>
    </sheetView>
  </sheetViews>
  <sheetFormatPr defaultColWidth="8.85546875" defaultRowHeight="15.75"/>
  <cols>
    <col min="1" max="1" width="3.85546875" style="541" bestFit="1" customWidth="1"/>
    <col min="2" max="2" width="24" style="541" customWidth="1"/>
    <col min="3" max="3" width="11.28515625" style="541" customWidth="1"/>
    <col min="4" max="4" width="13.140625" style="541" hidden="1" customWidth="1"/>
    <col min="5" max="5" width="16" style="541" customWidth="1"/>
    <col min="6" max="6" width="1.140625" style="541" hidden="1" customWidth="1"/>
    <col min="7" max="7" width="15.7109375" style="546" customWidth="1"/>
    <col min="8" max="8" width="15" style="541" hidden="1" customWidth="1"/>
    <col min="9" max="9" width="17" style="541" customWidth="1"/>
    <col min="10" max="10" width="13.140625" style="541" hidden="1" customWidth="1"/>
    <col min="11" max="11" width="8.7109375" style="541" customWidth="1"/>
    <col min="12" max="12" width="11.28515625" style="541" hidden="1" customWidth="1"/>
    <col min="13" max="13" width="22.7109375" style="541" customWidth="1"/>
    <col min="14" max="14" width="28.28515625" style="541" customWidth="1"/>
    <col min="15" max="15" width="26.85546875" style="545" customWidth="1"/>
    <col min="16" max="16" width="15" style="541" customWidth="1"/>
    <col min="17" max="17" width="8.85546875" style="541"/>
    <col min="18" max="20" width="21.28515625" style="541" customWidth="1"/>
    <col min="21" max="16384" width="8.85546875" style="541"/>
  </cols>
  <sheetData>
    <row r="1" spans="1:16" ht="25.35" customHeight="1">
      <c r="B1" s="542" t="s">
        <v>1335</v>
      </c>
      <c r="G1" s="543"/>
      <c r="I1" s="542"/>
      <c r="J1" s="544" t="s">
        <v>1336</v>
      </c>
      <c r="P1" s="542" t="s">
        <v>1335</v>
      </c>
    </row>
    <row r="2" spans="1:16" ht="46.5" customHeight="1">
      <c r="A2" s="847" t="s">
        <v>1337</v>
      </c>
      <c r="B2" s="847"/>
      <c r="C2" s="847"/>
      <c r="D2" s="847"/>
      <c r="E2" s="847"/>
      <c r="F2" s="847"/>
      <c r="G2" s="847"/>
      <c r="H2" s="847"/>
      <c r="I2" s="847"/>
      <c r="J2" s="847"/>
      <c r="K2" s="847"/>
      <c r="L2" s="847"/>
      <c r="M2" s="847"/>
      <c r="N2" s="847"/>
      <c r="O2" s="847"/>
      <c r="P2" s="847"/>
    </row>
    <row r="3" spans="1:16" ht="15.75" customHeight="1">
      <c r="A3" s="847" t="s">
        <v>1338</v>
      </c>
      <c r="B3" s="847"/>
      <c r="C3" s="847"/>
      <c r="D3" s="847"/>
      <c r="E3" s="847"/>
      <c r="F3" s="847"/>
      <c r="G3" s="847"/>
      <c r="H3" s="847"/>
      <c r="I3" s="847"/>
      <c r="J3" s="847"/>
      <c r="K3" s="847"/>
      <c r="L3" s="847"/>
      <c r="M3" s="847"/>
      <c r="N3" s="847"/>
      <c r="O3" s="847"/>
      <c r="P3" s="847"/>
    </row>
    <row r="4" spans="1:16" ht="17.45" customHeight="1">
      <c r="B4" s="542" t="s">
        <v>1339</v>
      </c>
    </row>
    <row r="5" spans="1:16" ht="31.35" customHeight="1">
      <c r="A5" s="806" t="s">
        <v>393</v>
      </c>
      <c r="B5" s="806" t="s">
        <v>394</v>
      </c>
      <c r="C5" s="806" t="s">
        <v>395</v>
      </c>
      <c r="D5" s="806"/>
      <c r="E5" s="806" t="s">
        <v>1340</v>
      </c>
      <c r="F5" s="806"/>
      <c r="G5" s="848" t="s">
        <v>396</v>
      </c>
      <c r="H5" s="848"/>
      <c r="I5" s="849" t="s">
        <v>397</v>
      </c>
      <c r="J5" s="849"/>
      <c r="K5" s="806" t="s">
        <v>398</v>
      </c>
      <c r="L5" s="806"/>
      <c r="M5" s="850" t="s">
        <v>544</v>
      </c>
      <c r="N5" s="850"/>
      <c r="O5" s="850"/>
      <c r="P5" s="850"/>
    </row>
    <row r="6" spans="1:16" s="547" customFormat="1" ht="16.350000000000001" customHeight="1">
      <c r="A6" s="806"/>
      <c r="B6" s="806"/>
      <c r="C6" s="812" t="s">
        <v>53</v>
      </c>
      <c r="D6" s="852" t="s">
        <v>399</v>
      </c>
      <c r="E6" s="812" t="s">
        <v>53</v>
      </c>
      <c r="F6" s="852" t="s">
        <v>399</v>
      </c>
      <c r="G6" s="853" t="s">
        <v>53</v>
      </c>
      <c r="H6" s="855" t="s">
        <v>399</v>
      </c>
      <c r="I6" s="856" t="s">
        <v>53</v>
      </c>
      <c r="J6" s="857" t="s">
        <v>399</v>
      </c>
      <c r="K6" s="812" t="s">
        <v>53</v>
      </c>
      <c r="L6" s="852" t="s">
        <v>399</v>
      </c>
      <c r="M6" s="854" t="s">
        <v>638</v>
      </c>
      <c r="N6" s="851" t="s">
        <v>1341</v>
      </c>
      <c r="O6" s="851"/>
      <c r="P6" s="851"/>
    </row>
    <row r="7" spans="1:16" s="548" customFormat="1">
      <c r="A7" s="806"/>
      <c r="B7" s="806"/>
      <c r="C7" s="812"/>
      <c r="D7" s="852"/>
      <c r="E7" s="812"/>
      <c r="F7" s="852"/>
      <c r="G7" s="853"/>
      <c r="H7" s="855"/>
      <c r="I7" s="856"/>
      <c r="J7" s="857"/>
      <c r="K7" s="812"/>
      <c r="L7" s="852"/>
      <c r="M7" s="854"/>
      <c r="N7" s="851"/>
      <c r="O7" s="851"/>
      <c r="P7" s="851"/>
    </row>
    <row r="8" spans="1:16" s="553" customFormat="1" ht="43.5" customHeight="1">
      <c r="A8" s="410"/>
      <c r="B8" s="549"/>
      <c r="C8" s="549">
        <v>1</v>
      </c>
      <c r="D8" s="549">
        <v>2</v>
      </c>
      <c r="E8" s="549">
        <v>3</v>
      </c>
      <c r="F8" s="549">
        <v>4</v>
      </c>
      <c r="G8" s="550">
        <v>5</v>
      </c>
      <c r="H8" s="550">
        <v>6</v>
      </c>
      <c r="I8" s="551" t="s">
        <v>400</v>
      </c>
      <c r="J8" s="551" t="s">
        <v>401</v>
      </c>
      <c r="K8" s="549" t="s">
        <v>402</v>
      </c>
      <c r="L8" s="549" t="s">
        <v>403</v>
      </c>
      <c r="M8" s="854"/>
      <c r="N8" s="552" t="s">
        <v>1342</v>
      </c>
      <c r="O8" s="552" t="s">
        <v>1343</v>
      </c>
      <c r="P8" s="552" t="s">
        <v>1344</v>
      </c>
    </row>
    <row r="9" spans="1:16">
      <c r="A9" s="554"/>
      <c r="B9" s="555" t="s">
        <v>404</v>
      </c>
      <c r="C9" s="16"/>
      <c r="D9" s="16"/>
      <c r="E9" s="556">
        <f>SUM(E10+E32+E54)</f>
        <v>3098675</v>
      </c>
      <c r="F9" s="557" t="e">
        <f>SUM(F10+F32+F54)</f>
        <v>#REF!</v>
      </c>
      <c r="G9" s="558">
        <f>SUM(G10+G32+G54)</f>
        <v>2480947</v>
      </c>
      <c r="H9" s="558">
        <f>SUM(H10+H32+H54)</f>
        <v>282674.78325436998</v>
      </c>
      <c r="I9" s="559">
        <f>E9-G9</f>
        <v>617728</v>
      </c>
      <c r="J9" s="560" t="e">
        <f t="shared" ref="I9:J24" si="0">F9-H9</f>
        <v>#REF!</v>
      </c>
      <c r="K9" s="16"/>
      <c r="L9" s="16"/>
      <c r="M9" s="561"/>
      <c r="N9" s="552"/>
      <c r="O9" s="562"/>
      <c r="P9" s="562"/>
    </row>
    <row r="10" spans="1:16">
      <c r="A10" s="554" t="s">
        <v>405</v>
      </c>
      <c r="B10" s="555" t="s">
        <v>406</v>
      </c>
      <c r="C10" s="16"/>
      <c r="D10" s="16"/>
      <c r="E10" s="556">
        <f>SUM(E11:E27)</f>
        <v>28896</v>
      </c>
      <c r="F10" s="557" t="e">
        <f>SUM(F11:F27)</f>
        <v>#REF!</v>
      </c>
      <c r="G10" s="558">
        <f>SUM(G11:G27)</f>
        <v>15108</v>
      </c>
      <c r="H10" s="563">
        <f>SUM(H11:H27)</f>
        <v>184745.95985703997</v>
      </c>
      <c r="I10" s="559">
        <f t="shared" si="0"/>
        <v>13788</v>
      </c>
      <c r="J10" s="560" t="e">
        <f t="shared" si="0"/>
        <v>#REF!</v>
      </c>
      <c r="K10" s="16"/>
      <c r="L10" s="16"/>
      <c r="M10" s="561"/>
      <c r="N10" s="562"/>
      <c r="O10" s="562"/>
      <c r="P10" s="562"/>
    </row>
    <row r="11" spans="1:16" ht="99.75" customHeight="1">
      <c r="A11" s="564">
        <v>1</v>
      </c>
      <c r="B11" s="564" t="s">
        <v>11</v>
      </c>
      <c r="C11" s="16"/>
      <c r="D11" s="16"/>
      <c r="E11" s="218">
        <f>'[2]DS Tổng hợp viện trợ'!$BG$6</f>
        <v>2089</v>
      </c>
      <c r="F11" s="565">
        <f>'[2]DS Tổng hợp viện trợ'!$BK$6/1000000</f>
        <v>80415.134193199992</v>
      </c>
      <c r="G11" s="563">
        <f>'[2]BTC.B7 (làm lại)'!P12</f>
        <v>1804</v>
      </c>
      <c r="H11" s="563">
        <f>('[2]DS Tổng hợp viện trợ'!BK48+'[2]DS Tổng hợp viện trợ'!BK50)/1000000</f>
        <v>7996.2889331999995</v>
      </c>
      <c r="I11" s="566">
        <f t="shared" si="0"/>
        <v>285</v>
      </c>
      <c r="J11" s="567">
        <f t="shared" si="0"/>
        <v>72418.845259999987</v>
      </c>
      <c r="K11" s="16"/>
      <c r="L11" s="16"/>
      <c r="M11" s="568" t="s">
        <v>1345</v>
      </c>
      <c r="N11" s="569" t="s">
        <v>1346</v>
      </c>
      <c r="O11" s="562"/>
      <c r="P11" s="562"/>
    </row>
    <row r="12" spans="1:16" ht="100.5" customHeight="1">
      <c r="A12" s="564">
        <v>2</v>
      </c>
      <c r="B12" s="564" t="s">
        <v>9</v>
      </c>
      <c r="C12" s="16"/>
      <c r="D12" s="16"/>
      <c r="E12" s="218">
        <f>'[2]DS Tổng hợp viện trợ'!$AW$6</f>
        <v>392</v>
      </c>
      <c r="F12" s="565">
        <f>'[2]DS Tổng hợp viện trợ'!$BA$6/1000000</f>
        <v>158297.23280860001</v>
      </c>
      <c r="G12" s="563">
        <f>'[2]BTC.B7 (làm lại)'!V7</f>
        <v>258</v>
      </c>
      <c r="H12" s="563">
        <f>('[2]DS Tổng hợp viện trợ'!BA33+'[2]DS Tổng hợp viện trợ'!BA37+'[2]DS Tổng hợp viện trợ'!BA57+'[2]DS Tổng hợp viện trợ'!BA60+'[2]DS Tổng hợp viện trợ'!BA81)/1000000</f>
        <v>67810.633799999996</v>
      </c>
      <c r="I12" s="566">
        <f t="shared" si="0"/>
        <v>134</v>
      </c>
      <c r="J12" s="567">
        <f t="shared" si="0"/>
        <v>90486.599008600009</v>
      </c>
      <c r="K12" s="16"/>
      <c r="L12" s="16"/>
      <c r="M12" s="570" t="s">
        <v>1347</v>
      </c>
      <c r="N12" s="569" t="s">
        <v>1348</v>
      </c>
      <c r="O12" s="562" t="s">
        <v>1349</v>
      </c>
      <c r="P12" s="562"/>
    </row>
    <row r="13" spans="1:16" ht="51.75" customHeight="1">
      <c r="A13" s="564">
        <v>3</v>
      </c>
      <c r="B13" s="564" t="s">
        <v>1350</v>
      </c>
      <c r="C13" s="16"/>
      <c r="D13" s="16"/>
      <c r="E13" s="218">
        <f>'[2]DS Tổng hợp viện trợ'!$BB$6</f>
        <v>112</v>
      </c>
      <c r="F13" s="565">
        <f>'[2]DS Tổng hợp viện trợ'!$BF$6/1000000</f>
        <v>7782.2449900000001</v>
      </c>
      <c r="G13" s="563">
        <f>'[2]BTC.B7 (làm lại)'!T11</f>
        <v>75</v>
      </c>
      <c r="H13" s="563">
        <f>'[2]DS Tổng hợp viện trợ'!BF57/1000000</f>
        <v>4759.4015499999996</v>
      </c>
      <c r="I13" s="566">
        <f t="shared" si="0"/>
        <v>37</v>
      </c>
      <c r="J13" s="567">
        <f t="shared" si="0"/>
        <v>3022.8434400000006</v>
      </c>
      <c r="K13" s="16"/>
      <c r="L13" s="16"/>
      <c r="M13" s="570" t="s">
        <v>1351</v>
      </c>
      <c r="N13" s="569" t="s">
        <v>1352</v>
      </c>
      <c r="O13" s="562"/>
      <c r="P13" s="562"/>
    </row>
    <row r="14" spans="1:16" ht="24" customHeight="1">
      <c r="A14" s="564">
        <v>4</v>
      </c>
      <c r="B14" s="564" t="s">
        <v>12</v>
      </c>
      <c r="C14" s="16"/>
      <c r="D14" s="16"/>
      <c r="E14" s="218">
        <f>'[2]BTC.B7 (làm lại)'!AF6</f>
        <v>6</v>
      </c>
      <c r="F14" s="565">
        <f>'[2]DS Tổng hợp viện trợ'!$BP$6/1000000</f>
        <v>6681.5217940000002</v>
      </c>
      <c r="G14" s="563">
        <f>'[2]BTC.B7 (làm lại)'!AF7</f>
        <v>6</v>
      </c>
      <c r="H14" s="563">
        <f>('[2]DS Tổng hợp viện trợ'!BP81+'[2]DS Tổng hợp viện trợ'!BP69)/1000000</f>
        <v>6681.5217940000002</v>
      </c>
      <c r="I14" s="566">
        <f t="shared" si="0"/>
        <v>0</v>
      </c>
      <c r="J14" s="567">
        <f>F14-H14</f>
        <v>0</v>
      </c>
      <c r="K14" s="16"/>
      <c r="L14" s="16"/>
      <c r="M14" s="570" t="s">
        <v>1353</v>
      </c>
      <c r="N14" s="569"/>
      <c r="O14" s="562" t="s">
        <v>1354</v>
      </c>
      <c r="P14" s="569"/>
    </row>
    <row r="15" spans="1:16" ht="41.25" customHeight="1">
      <c r="A15" s="564">
        <v>5</v>
      </c>
      <c r="B15" s="564" t="s">
        <v>16</v>
      </c>
      <c r="C15" s="16"/>
      <c r="D15" s="16"/>
      <c r="E15" s="218">
        <f>'[2]DS Tổng hợp viện trợ'!$CF$6</f>
        <v>1600</v>
      </c>
      <c r="F15" s="565">
        <f>'[2]DS Tổng hợp viện trợ'!$CJ$6/1000000</f>
        <v>20482.2</v>
      </c>
      <c r="G15" s="563">
        <f>'[2]DS Tổng hợp viện trợ'!CF61</f>
        <v>1600</v>
      </c>
      <c r="H15" s="563">
        <v>0</v>
      </c>
      <c r="I15" s="566">
        <f t="shared" si="0"/>
        <v>0</v>
      </c>
      <c r="J15" s="567">
        <f t="shared" si="0"/>
        <v>20482.2</v>
      </c>
      <c r="K15" s="16"/>
      <c r="L15" s="16"/>
      <c r="M15" s="570" t="s">
        <v>1355</v>
      </c>
      <c r="N15" s="569"/>
      <c r="O15" s="562"/>
      <c r="P15" s="562"/>
    </row>
    <row r="16" spans="1:16" ht="18" customHeight="1">
      <c r="A16" s="564">
        <v>6</v>
      </c>
      <c r="B16" s="571" t="s">
        <v>1356</v>
      </c>
      <c r="C16" s="16"/>
      <c r="D16" s="16"/>
      <c r="E16" s="218">
        <f>'[2]DS Tổng hợp viện trợ'!$CK$6</f>
        <v>2642</v>
      </c>
      <c r="F16" s="565">
        <f>'[2]DS Tổng hợp viện trợ'!$CO$6/1000000</f>
        <v>104111.43462</v>
      </c>
      <c r="G16" s="563">
        <f>'[2]DS Tổng hợp viện trợ'!CK30</f>
        <v>2210</v>
      </c>
      <c r="H16" s="563">
        <f>'[2]DS Tổng hợp viện trợ'!CO30/1000000</f>
        <v>75620.407999999996</v>
      </c>
      <c r="I16" s="566">
        <f t="shared" si="0"/>
        <v>432</v>
      </c>
      <c r="J16" s="567">
        <f t="shared" si="0"/>
        <v>28491.026620000004</v>
      </c>
      <c r="K16" s="16"/>
      <c r="L16" s="16"/>
      <c r="M16" s="570" t="s">
        <v>1357</v>
      </c>
      <c r="N16" s="569"/>
      <c r="O16" s="562"/>
      <c r="P16" s="562"/>
    </row>
    <row r="17" spans="1:16" ht="94.5">
      <c r="A17" s="564">
        <v>7</v>
      </c>
      <c r="B17" s="564" t="s">
        <v>19</v>
      </c>
      <c r="C17" s="16"/>
      <c r="D17" s="16"/>
      <c r="E17" s="218">
        <f>'[2]DS Tổng hợp viện trợ'!$CP$6</f>
        <v>85</v>
      </c>
      <c r="F17" s="565">
        <f>'[2]DS Tổng hợp viện trợ'!$CT$6/1000000</f>
        <v>28211.905779839999</v>
      </c>
      <c r="G17" s="563">
        <f>'[2]DS Tổng hợp viện trợ'!CP43+'[2]DS Tổng hợp viện trợ'!CP42</f>
        <v>85</v>
      </c>
      <c r="H17" s="563">
        <f>'[2]DS Tổng hợp viện trợ'!CT43/1000000</f>
        <v>2756.80577984</v>
      </c>
      <c r="I17" s="566">
        <f t="shared" si="0"/>
        <v>0</v>
      </c>
      <c r="J17" s="567">
        <f>F17-H17</f>
        <v>25455.1</v>
      </c>
      <c r="K17" s="16"/>
      <c r="L17" s="16"/>
      <c r="M17" s="570" t="s">
        <v>1358</v>
      </c>
      <c r="N17" s="569"/>
      <c r="O17" s="562"/>
      <c r="P17" s="562"/>
    </row>
    <row r="18" spans="1:16" ht="31.5">
      <c r="A18" s="564">
        <v>8</v>
      </c>
      <c r="B18" s="564" t="s">
        <v>20</v>
      </c>
      <c r="C18" s="16"/>
      <c r="D18" s="16"/>
      <c r="E18" s="218">
        <f>'[2]BTC.B7 (làm lại)'!BA6</f>
        <v>6</v>
      </c>
      <c r="F18" s="565" t="e">
        <f>'[2]DS Tổng hợp viện trợ'!#REF!/1000000</f>
        <v>#REF!</v>
      </c>
      <c r="G18" s="563">
        <f>'[2]BTC.B7 (làm lại)'!BA7</f>
        <v>6</v>
      </c>
      <c r="H18" s="563">
        <v>0</v>
      </c>
      <c r="I18" s="566">
        <f t="shared" si="0"/>
        <v>0</v>
      </c>
      <c r="J18" s="567" t="e">
        <f>F18-H18</f>
        <v>#REF!</v>
      </c>
      <c r="K18" s="16"/>
      <c r="L18" s="16"/>
      <c r="M18" s="570"/>
      <c r="N18" s="569"/>
      <c r="O18" s="562" t="s">
        <v>1354</v>
      </c>
      <c r="P18" s="562"/>
    </row>
    <row r="19" spans="1:16" ht="47.25">
      <c r="A19" s="564">
        <v>9</v>
      </c>
      <c r="B19" s="564" t="s">
        <v>35</v>
      </c>
      <c r="C19" s="16"/>
      <c r="D19" s="16"/>
      <c r="E19" s="218">
        <f>'[2]DS Tổng hợp viện trợ'!$FC$6</f>
        <v>421</v>
      </c>
      <c r="F19" s="565">
        <f>'[2]DS Tổng hợp viện trợ'!$FG$6/1000000</f>
        <v>16497.630338999999</v>
      </c>
      <c r="G19" s="563">
        <f>'[2]BTC.B7 (làm lại)'!AV12</f>
        <v>106</v>
      </c>
      <c r="H19" s="563">
        <f>'[2]DS Tổng hợp viện trợ'!FG81/1000000</f>
        <v>4288.8</v>
      </c>
      <c r="I19" s="566">
        <f t="shared" si="0"/>
        <v>315</v>
      </c>
      <c r="J19" s="567">
        <f>F19-H19</f>
        <v>12208.830339</v>
      </c>
      <c r="K19" s="16"/>
      <c r="L19" s="16"/>
      <c r="M19" s="570" t="s">
        <v>1359</v>
      </c>
      <c r="N19" s="569" t="s">
        <v>1360</v>
      </c>
      <c r="O19" s="562"/>
      <c r="P19" s="562"/>
    </row>
    <row r="20" spans="1:16" ht="31.5">
      <c r="A20" s="564">
        <v>10</v>
      </c>
      <c r="B20" s="564" t="s">
        <v>36</v>
      </c>
      <c r="C20" s="16"/>
      <c r="D20" s="16"/>
      <c r="E20" s="218">
        <f>'[2]DS Tổng hợp viện trợ'!$FH$6</f>
        <v>21100</v>
      </c>
      <c r="F20" s="565">
        <f>'[2]DS Tổng hợp viện trợ'!$FL$6/1000000</f>
        <v>5683.7740000000003</v>
      </c>
      <c r="G20" s="563">
        <f>'[2]BTC.B7 (làm lại)'!EU12</f>
        <v>8530</v>
      </c>
      <c r="H20" s="563">
        <v>0</v>
      </c>
      <c r="I20" s="566">
        <f t="shared" si="0"/>
        <v>12570</v>
      </c>
      <c r="J20" s="567">
        <f>F20-H20</f>
        <v>5683.7740000000003</v>
      </c>
      <c r="K20" s="16"/>
      <c r="L20" s="16"/>
      <c r="M20" s="570"/>
      <c r="N20" s="569" t="s">
        <v>1361</v>
      </c>
      <c r="O20" s="562"/>
      <c r="P20" s="562"/>
    </row>
    <row r="21" spans="1:16" ht="31.5">
      <c r="A21" s="564">
        <v>11</v>
      </c>
      <c r="B21" s="564" t="s">
        <v>37</v>
      </c>
      <c r="C21" s="16"/>
      <c r="D21" s="16"/>
      <c r="E21" s="218">
        <f>'[2]DS Tổng hợp viện trợ'!$FM$6</f>
        <v>5</v>
      </c>
      <c r="F21" s="565">
        <f>'[2]DS Tổng hợp viện trợ'!$FQ$6/1000000</f>
        <v>11315</v>
      </c>
      <c r="G21" s="563">
        <v>0</v>
      </c>
      <c r="H21" s="563">
        <v>0</v>
      </c>
      <c r="I21" s="566">
        <f t="shared" si="0"/>
        <v>5</v>
      </c>
      <c r="J21" s="567">
        <f t="shared" si="0"/>
        <v>11315</v>
      </c>
      <c r="K21" s="16"/>
      <c r="L21" s="16"/>
      <c r="M21" s="570"/>
      <c r="N21" s="569"/>
      <c r="O21" s="562"/>
      <c r="P21" s="562" t="s">
        <v>1362</v>
      </c>
    </row>
    <row r="22" spans="1:16">
      <c r="A22" s="564">
        <v>12</v>
      </c>
      <c r="B22" s="564" t="s">
        <v>38</v>
      </c>
      <c r="C22" s="16"/>
      <c r="D22" s="16"/>
      <c r="E22" s="218">
        <f>'[2]DS Tổng hợp viện trợ'!$FR$6</f>
        <v>14</v>
      </c>
      <c r="F22" s="565">
        <f>'[2]DS Tổng hợp viện trợ'!$FV$6/1000000</f>
        <v>809.26953300000002</v>
      </c>
      <c r="G22" s="563">
        <f>'[2]DS Tổng hợp viện trợ'!FR81</f>
        <v>4</v>
      </c>
      <c r="H22" s="563">
        <f>'[2]DS Tổng hợp viện trợ'!FV81/1000000</f>
        <v>714.8</v>
      </c>
      <c r="I22" s="566">
        <f t="shared" si="0"/>
        <v>10</v>
      </c>
      <c r="J22" s="567">
        <f t="shared" si="0"/>
        <v>94.469533000000069</v>
      </c>
      <c r="K22" s="16"/>
      <c r="L22" s="16"/>
      <c r="M22" s="570" t="s">
        <v>1353</v>
      </c>
      <c r="N22" s="569"/>
      <c r="O22" s="562"/>
      <c r="P22" s="562"/>
    </row>
    <row r="23" spans="1:16">
      <c r="A23" s="564">
        <v>13</v>
      </c>
      <c r="B23" s="564" t="s">
        <v>39</v>
      </c>
      <c r="C23" s="16"/>
      <c r="D23" s="16"/>
      <c r="E23" s="218">
        <f>'[2]BTC.B7 (làm lại)'!BC12</f>
        <v>6</v>
      </c>
      <c r="F23" s="565">
        <f>'[2]DS Tổng hợp viện trợ'!$GA$6/1000000</f>
        <v>7326.9746180000002</v>
      </c>
      <c r="G23" s="563">
        <f>'[2]BTC.B7 (làm lại)'!BC12</f>
        <v>6</v>
      </c>
      <c r="H23" s="563">
        <f>'[2]DS Tổng hợp viện trợ'!GA81/1000000</f>
        <v>5718.4</v>
      </c>
      <c r="I23" s="566">
        <f t="shared" si="0"/>
        <v>0</v>
      </c>
      <c r="J23" s="567">
        <f t="shared" si="0"/>
        <v>1608.5746180000006</v>
      </c>
      <c r="K23" s="16"/>
      <c r="L23" s="16"/>
      <c r="M23" s="570" t="s">
        <v>1353</v>
      </c>
      <c r="N23" s="569"/>
      <c r="O23" s="562"/>
      <c r="P23" s="562"/>
    </row>
    <row r="24" spans="1:16" ht="31.5">
      <c r="A24" s="564">
        <v>14</v>
      </c>
      <c r="B24" s="564" t="s">
        <v>40</v>
      </c>
      <c r="C24" s="16"/>
      <c r="D24" s="16"/>
      <c r="E24" s="218">
        <f>'[2]DS Tổng hợp viện trợ'!$GB$6</f>
        <v>1</v>
      </c>
      <c r="F24" s="565">
        <f>'[2]DS Tổng hợp viện trợ'!$GF$6/1000000</f>
        <v>8398.9</v>
      </c>
      <c r="G24" s="563">
        <f>'[2]DS Tổng hợp viện trợ'!GB81</f>
        <v>1</v>
      </c>
      <c r="H24" s="563">
        <f>'[2]DS Tổng hợp viện trợ'!GF81/1000000</f>
        <v>8398.9</v>
      </c>
      <c r="I24" s="566">
        <f t="shared" si="0"/>
        <v>0</v>
      </c>
      <c r="J24" s="567">
        <f t="shared" si="0"/>
        <v>0</v>
      </c>
      <c r="K24" s="16"/>
      <c r="L24" s="16"/>
      <c r="M24" s="570" t="s">
        <v>1363</v>
      </c>
      <c r="N24" s="569"/>
      <c r="O24" s="562"/>
      <c r="P24" s="562"/>
    </row>
    <row r="25" spans="1:16" s="542" customFormat="1">
      <c r="A25" s="564">
        <v>15</v>
      </c>
      <c r="B25" s="564" t="s">
        <v>33</v>
      </c>
      <c r="C25" s="572"/>
      <c r="D25" s="572"/>
      <c r="E25" s="218">
        <f>'[2]DS Tổng hợp viện trợ'!$GV$6</f>
        <v>100</v>
      </c>
      <c r="F25" s="565">
        <f>'[2]DS Tổng hợp viện trợ'!$GZ$6/1000000</f>
        <v>1628.9892219999999</v>
      </c>
      <c r="G25" s="563">
        <f>'[2]DS Tổng hợp viện trợ'!GV56</f>
        <v>100</v>
      </c>
      <c r="H25" s="563"/>
      <c r="I25" s="566">
        <f t="shared" ref="I25:J31" si="1">E25-G25</f>
        <v>0</v>
      </c>
      <c r="J25" s="567">
        <f t="shared" si="1"/>
        <v>1628.9892219999999</v>
      </c>
      <c r="K25" s="572"/>
      <c r="L25" s="572"/>
      <c r="M25" s="570" t="s">
        <v>1364</v>
      </c>
      <c r="N25" s="562"/>
      <c r="O25" s="573"/>
      <c r="P25" s="574"/>
    </row>
    <row r="26" spans="1:16" s="542" customFormat="1">
      <c r="A26" s="564">
        <v>16</v>
      </c>
      <c r="B26" s="564" t="s">
        <v>785</v>
      </c>
      <c r="C26" s="572"/>
      <c r="D26" s="572"/>
      <c r="E26" s="218">
        <f>'[2]DS Tổng hợp viện trợ'!$HA$6</f>
        <v>267</v>
      </c>
      <c r="F26" s="565">
        <f>'[2]DS Tổng hợp viện trợ'!$HE$6/1000000</f>
        <v>6611.2651729999998</v>
      </c>
      <c r="G26" s="563">
        <f>'[2]DS Tổng hợp viện trợ'!HA56</f>
        <v>267</v>
      </c>
      <c r="H26" s="563"/>
      <c r="I26" s="566">
        <f t="shared" si="1"/>
        <v>0</v>
      </c>
      <c r="J26" s="567">
        <f t="shared" si="1"/>
        <v>6611.2651729999998</v>
      </c>
      <c r="K26" s="572"/>
      <c r="L26" s="572"/>
      <c r="M26" s="570" t="s">
        <v>1365</v>
      </c>
      <c r="N26" s="562"/>
      <c r="O26" s="573"/>
      <c r="P26" s="574"/>
    </row>
    <row r="27" spans="1:16">
      <c r="A27" s="564">
        <v>17</v>
      </c>
      <c r="B27" s="564" t="s">
        <v>28</v>
      </c>
      <c r="C27" s="16"/>
      <c r="D27" s="16"/>
      <c r="E27" s="218">
        <f>'[2]DS Tổng hợp viện trợ'!$ED$6</f>
        <v>50</v>
      </c>
      <c r="F27" s="565">
        <f>'[2]DS Tổng hợp viện trợ'!$EH$6/1000000</f>
        <v>4224.4829989999998</v>
      </c>
      <c r="G27" s="563">
        <f>'[2]DS Tổng hợp viện trợ'!ED56</f>
        <v>50</v>
      </c>
      <c r="H27" s="563">
        <v>0</v>
      </c>
      <c r="I27" s="566">
        <f t="shared" si="1"/>
        <v>0</v>
      </c>
      <c r="J27" s="567">
        <f t="shared" si="1"/>
        <v>4224.4829989999998</v>
      </c>
      <c r="K27" s="16"/>
      <c r="L27" s="16"/>
      <c r="M27" s="570" t="s">
        <v>1366</v>
      </c>
      <c r="N27" s="562"/>
      <c r="O27" s="562"/>
      <c r="P27" s="562"/>
    </row>
    <row r="28" spans="1:16">
      <c r="A28" s="564">
        <v>18</v>
      </c>
      <c r="B28" s="564" t="s">
        <v>786</v>
      </c>
      <c r="C28" s="16"/>
      <c r="D28" s="16"/>
      <c r="E28" s="218">
        <f>+'[2]DS Tổng hợp viện trợ'!HU6</f>
        <v>12</v>
      </c>
      <c r="F28" s="565">
        <f>'[2]DS Tổng hợp viện trợ'!$EH$6/1000000</f>
        <v>4224.4829989999998</v>
      </c>
      <c r="G28" s="563">
        <v>0</v>
      </c>
      <c r="H28" s="563">
        <v>0</v>
      </c>
      <c r="I28" s="566">
        <f t="shared" si="1"/>
        <v>12</v>
      </c>
      <c r="J28" s="567"/>
      <c r="K28" s="16"/>
      <c r="L28" s="16"/>
      <c r="M28" s="570"/>
      <c r="N28" s="569" t="s">
        <v>1352</v>
      </c>
      <c r="O28" s="562"/>
      <c r="P28" s="562"/>
    </row>
    <row r="29" spans="1:16">
      <c r="A29" s="564">
        <v>19</v>
      </c>
      <c r="B29" s="564" t="s">
        <v>787</v>
      </c>
      <c r="C29" s="16"/>
      <c r="D29" s="16"/>
      <c r="E29" s="218">
        <f>+'[2]DS Tổng hợp viện trợ'!HZ6</f>
        <v>20</v>
      </c>
      <c r="F29" s="565">
        <f>'[2]DS Tổng hợp viện trợ'!$EH$6/1000000</f>
        <v>4224.4829989999998</v>
      </c>
      <c r="G29" s="563">
        <v>0</v>
      </c>
      <c r="H29" s="563">
        <v>0</v>
      </c>
      <c r="I29" s="566">
        <f t="shared" si="1"/>
        <v>20</v>
      </c>
      <c r="J29" s="567"/>
      <c r="K29" s="16"/>
      <c r="L29" s="16"/>
      <c r="M29" s="570"/>
      <c r="N29" s="569" t="s">
        <v>1367</v>
      </c>
      <c r="O29" s="562"/>
      <c r="P29" s="562"/>
    </row>
    <row r="30" spans="1:16">
      <c r="A30" s="564">
        <v>20</v>
      </c>
      <c r="B30" s="564" t="s">
        <v>788</v>
      </c>
      <c r="C30" s="16"/>
      <c r="D30" s="16"/>
      <c r="E30" s="218">
        <f>+'[2]DS Tổng hợp viện trợ'!IO6</f>
        <v>25</v>
      </c>
      <c r="F30" s="565">
        <f>'[2]DS Tổng hợp viện trợ'!$EH$6/1000000</f>
        <v>4224.4829989999998</v>
      </c>
      <c r="G30" s="563">
        <v>0</v>
      </c>
      <c r="H30" s="563">
        <v>0</v>
      </c>
      <c r="I30" s="566">
        <f t="shared" si="1"/>
        <v>25</v>
      </c>
      <c r="J30" s="567"/>
      <c r="K30" s="16"/>
      <c r="L30" s="16"/>
      <c r="M30" s="570"/>
      <c r="N30" s="569" t="s">
        <v>1368</v>
      </c>
      <c r="O30" s="562"/>
      <c r="P30" s="562"/>
    </row>
    <row r="31" spans="1:16">
      <c r="A31" s="564">
        <v>21</v>
      </c>
      <c r="B31" s="564" t="s">
        <v>789</v>
      </c>
      <c r="C31" s="16"/>
      <c r="D31" s="16"/>
      <c r="E31" s="218">
        <f>+'[2]DS Tổng hợp viện trợ'!IJ6</f>
        <v>10</v>
      </c>
      <c r="F31" s="565">
        <f>'[2]DS Tổng hợp viện trợ'!$EH$6/1000000</f>
        <v>4224.4829989999998</v>
      </c>
      <c r="G31" s="563">
        <v>0</v>
      </c>
      <c r="H31" s="563">
        <v>0</v>
      </c>
      <c r="I31" s="566">
        <f t="shared" si="1"/>
        <v>10</v>
      </c>
      <c r="J31" s="567"/>
      <c r="K31" s="16"/>
      <c r="L31" s="16"/>
      <c r="M31" s="570"/>
      <c r="N31" s="569" t="s">
        <v>1369</v>
      </c>
      <c r="O31" s="562"/>
      <c r="P31" s="562"/>
    </row>
    <row r="32" spans="1:16">
      <c r="A32" s="554" t="s">
        <v>407</v>
      </c>
      <c r="B32" s="10" t="s">
        <v>408</v>
      </c>
      <c r="C32" s="16"/>
      <c r="D32" s="16"/>
      <c r="E32" s="556"/>
      <c r="F32" s="557">
        <f>SUM(F33:F49)</f>
        <v>7576482287.5518723</v>
      </c>
      <c r="G32" s="558"/>
      <c r="H32" s="558">
        <f>SUM(H33:H49)</f>
        <v>36286.530357969998</v>
      </c>
      <c r="I32" s="559"/>
      <c r="J32" s="560">
        <f>F32-H32</f>
        <v>7576446001.0215139</v>
      </c>
      <c r="K32" s="16"/>
      <c r="L32" s="16"/>
      <c r="M32" s="570"/>
      <c r="N32" s="569"/>
      <c r="O32" s="562"/>
      <c r="P32" s="562"/>
    </row>
    <row r="33" spans="1:20" ht="47.25">
      <c r="A33" s="564">
        <v>1</v>
      </c>
      <c r="B33" s="564" t="s">
        <v>22</v>
      </c>
      <c r="C33" s="16"/>
      <c r="D33" s="16"/>
      <c r="E33" s="218">
        <f>'[2]DS Tổng hợp viện trợ'!$CZ$6</f>
        <v>1022150</v>
      </c>
      <c r="F33" s="565">
        <f>'[2]DS Tổng hợp viện trợ'!$DD$6/1000000</f>
        <v>0</v>
      </c>
      <c r="G33" s="575">
        <f>'[2]DS Tổng hợp viện trợ'!CZ16+'[2]DS Tổng hợp viện trợ'!CZ18+337600+'[2]DS Tổng hợp viện trợ'!CZ30+'[2]DS Tổng hợp viện trợ'!CZ41+'[2]DS Tổng hợp viện trợ'!CZ70</f>
        <v>907375</v>
      </c>
      <c r="H33" s="563">
        <f>'[2]DS Tổng hợp viện trợ'!DD67/1000000</f>
        <v>0</v>
      </c>
      <c r="I33" s="566">
        <f t="shared" ref="I33:J48" si="2">E33-G33</f>
        <v>114775</v>
      </c>
      <c r="J33" s="567">
        <f t="shared" si="2"/>
        <v>0</v>
      </c>
      <c r="K33" s="16"/>
      <c r="L33" s="16"/>
      <c r="M33" s="570" t="s">
        <v>1370</v>
      </c>
      <c r="N33" s="569"/>
      <c r="O33" s="562"/>
      <c r="P33" s="562"/>
    </row>
    <row r="34" spans="1:20">
      <c r="A34" s="564">
        <v>2</v>
      </c>
      <c r="B34" s="564" t="s">
        <v>23</v>
      </c>
      <c r="C34" s="16"/>
      <c r="D34" s="16"/>
      <c r="E34" s="218">
        <f>'[2]DS Tổng hợp viện trợ'!$DE$6</f>
        <v>210</v>
      </c>
      <c r="F34" s="565">
        <f>'[2]DS Tổng hợp viện trợ'!$DI$6/1000000</f>
        <v>175.98560000000001</v>
      </c>
      <c r="G34" s="563">
        <f>'[2]DS Tổng hợp viện trợ'!DE29</f>
        <v>200</v>
      </c>
      <c r="H34" s="563">
        <f>'[2]DS Tổng hợp viện trợ'!DI6/1000000</f>
        <v>175.98560000000001</v>
      </c>
      <c r="I34" s="566">
        <f t="shared" si="2"/>
        <v>10</v>
      </c>
      <c r="J34" s="567">
        <f t="shared" si="2"/>
        <v>0</v>
      </c>
      <c r="K34" s="16"/>
      <c r="L34" s="16"/>
      <c r="M34" s="570" t="s">
        <v>1371</v>
      </c>
      <c r="N34" s="569"/>
      <c r="O34" s="562"/>
      <c r="P34" s="562"/>
    </row>
    <row r="35" spans="1:20" ht="42.75" customHeight="1">
      <c r="A35" s="564">
        <v>3</v>
      </c>
      <c r="B35" s="564" t="s">
        <v>27</v>
      </c>
      <c r="C35" s="16"/>
      <c r="D35" s="16"/>
      <c r="E35" s="218">
        <f>'[2]DS Tổng hợp viện trợ'!$DY$6</f>
        <v>300000</v>
      </c>
      <c r="F35" s="565">
        <f>'[2]DS Tổng hợp viện trợ'!$EC$6/1000000</f>
        <v>10923.84</v>
      </c>
      <c r="G35" s="575">
        <f>'[2]DS Tổng hợp viện trợ'!DY14</f>
        <v>300000</v>
      </c>
      <c r="H35" s="563">
        <f>'[2]DS Tổng hợp viện trợ'!EC14/1000000</f>
        <v>10923.84</v>
      </c>
      <c r="I35" s="566">
        <f t="shared" si="2"/>
        <v>0</v>
      </c>
      <c r="J35" s="567">
        <f t="shared" si="2"/>
        <v>0</v>
      </c>
      <c r="K35" s="16"/>
      <c r="L35" s="16"/>
      <c r="M35" s="570" t="s">
        <v>1372</v>
      </c>
      <c r="N35" s="569"/>
      <c r="O35" s="562"/>
      <c r="P35" s="562"/>
    </row>
    <row r="36" spans="1:20">
      <c r="A36" s="564">
        <v>4</v>
      </c>
      <c r="B36" s="564" t="s">
        <v>30</v>
      </c>
      <c r="C36" s="16"/>
      <c r="D36" s="16"/>
      <c r="E36" s="218">
        <f>'[2]DS Tổng hợp viện trợ'!$EN$6</f>
        <v>5000</v>
      </c>
      <c r="F36" s="565">
        <f>'[2]DS Tổng hợp viện trợ'!$ER$6/1000000</f>
        <v>761.08500000000004</v>
      </c>
      <c r="G36" s="575">
        <v>0</v>
      </c>
      <c r="H36" s="563">
        <f>'[2]DS Tổng hợp viện trợ'!ER60/1000000</f>
        <v>761.08500000000004</v>
      </c>
      <c r="I36" s="566">
        <f t="shared" si="2"/>
        <v>5000</v>
      </c>
      <c r="J36" s="567">
        <f t="shared" si="2"/>
        <v>0</v>
      </c>
      <c r="K36" s="16"/>
      <c r="L36" s="16"/>
      <c r="M36" s="570"/>
      <c r="N36" s="569" t="s">
        <v>1373</v>
      </c>
      <c r="O36" s="569"/>
      <c r="P36" s="562"/>
    </row>
    <row r="37" spans="1:20" ht="47.25">
      <c r="A37" s="564">
        <v>5</v>
      </c>
      <c r="B37" s="564" t="s">
        <v>29</v>
      </c>
      <c r="C37" s="16"/>
      <c r="D37" s="16"/>
      <c r="E37" s="218">
        <f>'[2]DS Tổng hợp viện trợ'!$EI$6</f>
        <v>247475</v>
      </c>
      <c r="F37" s="565">
        <f>'[2]DS Tổng hợp viện trợ'!$EM$6/1000000</f>
        <v>11752.6463355</v>
      </c>
      <c r="G37" s="575">
        <f>'[2]BTC.B7 (làm lại)'!EJ7</f>
        <v>210000</v>
      </c>
      <c r="H37" s="563">
        <f>('[2]DS Tổng hợp viện trợ'!EM56+'[2]DS Tổng hợp viện trợ'!EM60)/1000000</f>
        <v>11395.955538</v>
      </c>
      <c r="I37" s="566">
        <f t="shared" si="2"/>
        <v>37475</v>
      </c>
      <c r="J37" s="567">
        <f t="shared" si="2"/>
        <v>356.69079749999946</v>
      </c>
      <c r="K37" s="16"/>
      <c r="L37" s="16"/>
      <c r="M37" s="570" t="s">
        <v>1374</v>
      </c>
      <c r="N37" s="569" t="s">
        <v>1375</v>
      </c>
      <c r="O37" s="562"/>
      <c r="P37" s="562"/>
    </row>
    <row r="38" spans="1:20" ht="31.5">
      <c r="A38" s="564">
        <v>6</v>
      </c>
      <c r="B38" s="564" t="s">
        <v>32</v>
      </c>
      <c r="C38" s="16"/>
      <c r="D38" s="16"/>
      <c r="E38" s="218">
        <f>'[2]DS Tổng hợp viện trợ'!$ES$6</f>
        <v>4500</v>
      </c>
      <c r="F38" s="565">
        <f>'[2]DS Tổng hợp viện trợ'!$EW$6/1000000</f>
        <v>0</v>
      </c>
      <c r="G38" s="575">
        <f>'[2]DS Tổng hợp viện trợ'!ES60</f>
        <v>4500</v>
      </c>
      <c r="H38" s="563">
        <v>0</v>
      </c>
      <c r="I38" s="566">
        <f t="shared" si="2"/>
        <v>0</v>
      </c>
      <c r="J38" s="567">
        <f t="shared" si="2"/>
        <v>0</v>
      </c>
      <c r="K38" s="16"/>
      <c r="L38" s="16"/>
      <c r="M38" s="576" t="s">
        <v>1376</v>
      </c>
      <c r="N38" s="569"/>
      <c r="O38" s="569"/>
      <c r="P38" s="562"/>
    </row>
    <row r="39" spans="1:20" ht="31.5">
      <c r="A39" s="564">
        <v>7</v>
      </c>
      <c r="B39" s="564" t="s">
        <v>14</v>
      </c>
      <c r="C39" s="16"/>
      <c r="D39" s="16"/>
      <c r="E39" s="218">
        <f>'[2]DS Tổng hợp viện trợ'!$BV$6</f>
        <v>1163400</v>
      </c>
      <c r="F39" s="565">
        <f>'[2]DS Tổng hợp viện trợ'!$BZ$6/1000000</f>
        <v>1393.029522</v>
      </c>
      <c r="G39" s="563">
        <f>'[2]DS Tổng hợp viện trợ'!BV17+'[2]DS Tổng hợp viện trợ'!BV56</f>
        <v>1150000</v>
      </c>
      <c r="H39" s="563">
        <v>0</v>
      </c>
      <c r="I39" s="566">
        <f t="shared" si="2"/>
        <v>13400</v>
      </c>
      <c r="J39" s="567">
        <f t="shared" si="2"/>
        <v>1393.029522</v>
      </c>
      <c r="K39" s="16"/>
      <c r="L39" s="16"/>
      <c r="M39" s="570" t="s">
        <v>1377</v>
      </c>
      <c r="N39" s="569" t="s">
        <v>1378</v>
      </c>
      <c r="O39" s="562"/>
      <c r="P39" s="562"/>
    </row>
    <row r="40" spans="1:20" s="580" customFormat="1" ht="78.75">
      <c r="A40" s="564">
        <v>8</v>
      </c>
      <c r="B40" s="20" t="s">
        <v>13</v>
      </c>
      <c r="C40" s="19"/>
      <c r="D40" s="19"/>
      <c r="E40" s="218">
        <f>'[2]DS Tổng hợp viện trợ'!$BQ$6</f>
        <v>68610300</v>
      </c>
      <c r="F40" s="19">
        <f>'[2]DS Tổng hợp viện trợ'!$BU$6/1000000</f>
        <v>4297.8905500000001</v>
      </c>
      <c r="G40" s="575">
        <f>'[2]DS Tổng hợp viện trợ'!$BQ$6</f>
        <v>68610300</v>
      </c>
      <c r="H40" s="577">
        <f>F40</f>
        <v>4297.8905500000001</v>
      </c>
      <c r="I40" s="566">
        <f t="shared" si="2"/>
        <v>0</v>
      </c>
      <c r="J40" s="567">
        <f t="shared" si="2"/>
        <v>0</v>
      </c>
      <c r="K40" s="19"/>
      <c r="L40" s="19"/>
      <c r="M40" s="578" t="s">
        <v>1379</v>
      </c>
      <c r="N40" s="579"/>
      <c r="O40" s="579" t="s">
        <v>1380</v>
      </c>
      <c r="P40" s="579"/>
    </row>
    <row r="41" spans="1:20" ht="141.75">
      <c r="A41" s="564">
        <v>9</v>
      </c>
      <c r="B41" s="564" t="s">
        <v>8</v>
      </c>
      <c r="C41" s="16"/>
      <c r="D41" s="16"/>
      <c r="E41" s="218">
        <f>'[2]DS Tổng hợp viện trợ'!$AR$6</f>
        <v>684600</v>
      </c>
      <c r="F41" s="565">
        <f>'[2]DS Tổng hợp viện trợ'!$AV$6/1000000</f>
        <v>186749.85071203401</v>
      </c>
      <c r="G41" s="563">
        <f>'[2]DS Tổng hợp viện trợ'!AR17+'[2]DS Tổng hợp viện trợ'!AR29+'[2]DS Tổng hợp viện trợ'!AR57+'[2]DS Tổng hợp viện trợ'!AR81+2000+'[2]DS Tổng hợp viện trợ'!AR62+'[2]DS Tổng hợp viện trợ'!AR56</f>
        <v>386460</v>
      </c>
      <c r="H41" s="563">
        <v>0</v>
      </c>
      <c r="I41" s="566">
        <f t="shared" si="2"/>
        <v>298140</v>
      </c>
      <c r="J41" s="567">
        <f t="shared" si="2"/>
        <v>186749.85071203401</v>
      </c>
      <c r="K41" s="16"/>
      <c r="L41" s="16"/>
      <c r="M41" s="570" t="s">
        <v>1381</v>
      </c>
      <c r="N41" s="569" t="s">
        <v>1382</v>
      </c>
      <c r="O41" s="562"/>
      <c r="P41" s="562"/>
      <c r="R41" s="581"/>
      <c r="S41" s="581"/>
      <c r="T41" s="582"/>
    </row>
    <row r="42" spans="1:20" ht="220.5">
      <c r="A42" s="564">
        <v>10</v>
      </c>
      <c r="B42" s="20" t="s">
        <v>5</v>
      </c>
      <c r="C42" s="16"/>
      <c r="D42" s="16"/>
      <c r="E42" s="218">
        <f>'[2]DS Tổng hợp viện trợ'!$AC$6</f>
        <v>6955200</v>
      </c>
      <c r="F42" s="565">
        <f>'[2]DS Tổng hợp viện trợ'!$AG$6/1000000</f>
        <v>107092.515381</v>
      </c>
      <c r="G42" s="563">
        <f>'[2]DS Tổng hợp viện trợ'!AC46+'[2]DS Tổng hợp viện trợ'!AC57+'[2]DS Tổng hợp viện trợ'!AC77+30000+60000+'[2]DS Tổng hợp viện trợ'!AC59+'[2]DS Tổng hợp viện trợ'!AC9+'[2]DS Tổng hợp viện trợ'!AC56+70000+'[2]DS Tổng hợp viện trợ'!AC91</f>
        <v>5283200</v>
      </c>
      <c r="H42" s="563">
        <f>4347219663/1000000</f>
        <v>4347.2196629999999</v>
      </c>
      <c r="I42" s="566">
        <f t="shared" si="2"/>
        <v>1672000</v>
      </c>
      <c r="J42" s="567">
        <f t="shared" si="2"/>
        <v>102745.29571800001</v>
      </c>
      <c r="K42" s="16"/>
      <c r="L42" s="16"/>
      <c r="M42" s="570" t="s">
        <v>1383</v>
      </c>
      <c r="N42" s="569"/>
      <c r="O42" s="562" t="s">
        <v>1384</v>
      </c>
      <c r="P42" s="562"/>
      <c r="R42" s="581" t="s">
        <v>1385</v>
      </c>
      <c r="S42" s="581"/>
      <c r="T42" s="582"/>
    </row>
    <row r="43" spans="1:20" ht="65.25" customHeight="1">
      <c r="A43" s="564">
        <v>11</v>
      </c>
      <c r="B43" s="564" t="s">
        <v>6</v>
      </c>
      <c r="C43" s="16"/>
      <c r="D43" s="16"/>
      <c r="E43" s="218">
        <f>'[2]DS Tổng hợp viện trợ'!$AH$6</f>
        <v>1933250</v>
      </c>
      <c r="F43" s="565">
        <f>'[2]DS Tổng hợp viện trợ'!$AL$6/1000000</f>
        <v>9923.8260179999997</v>
      </c>
      <c r="G43" s="563">
        <f>+'[2]DS Tổng hợp viện trợ'!AH17+'[2]DS Tổng hợp viện trợ'!AH60-20000+'[2]DS Tổng hợp viện trợ'!AH62</f>
        <v>1567450</v>
      </c>
      <c r="H43" s="563">
        <v>0</v>
      </c>
      <c r="I43" s="566">
        <f t="shared" si="2"/>
        <v>365800</v>
      </c>
      <c r="J43" s="567">
        <f t="shared" si="2"/>
        <v>9923.8260179999997</v>
      </c>
      <c r="K43" s="16"/>
      <c r="L43" s="16"/>
      <c r="M43" s="570" t="s">
        <v>1386</v>
      </c>
      <c r="N43" s="569" t="s">
        <v>1387</v>
      </c>
      <c r="O43" s="562"/>
      <c r="P43" s="562"/>
      <c r="R43" s="581"/>
      <c r="S43" s="581"/>
      <c r="T43" s="582"/>
    </row>
    <row r="44" spans="1:20" ht="120.75" customHeight="1">
      <c r="A44" s="564">
        <v>12</v>
      </c>
      <c r="B44" s="564" t="s">
        <v>7</v>
      </c>
      <c r="C44" s="16"/>
      <c r="D44" s="16"/>
      <c r="E44" s="218">
        <f>'[2]DS Tổng hợp viện trợ'!$AM$6</f>
        <v>870220</v>
      </c>
      <c r="F44" s="565">
        <f>'[2]DS Tổng hợp viện trợ'!$AQ$6/1000000</f>
        <v>8154.9707420000004</v>
      </c>
      <c r="G44" s="563">
        <f>+'[2]DS Tổng hợp viện trợ'!AM17+'[2]DS Tổng hợp viện trợ'!AM29+'[2]DS Tổng hợp viện trợ'!AM57+'[2]DS Tổng hợp viện trợ'!AM81</f>
        <v>474000</v>
      </c>
      <c r="H44" s="563">
        <v>0</v>
      </c>
      <c r="I44" s="566">
        <f t="shared" si="2"/>
        <v>396220</v>
      </c>
      <c r="J44" s="567">
        <f t="shared" si="2"/>
        <v>8154.9707420000004</v>
      </c>
      <c r="K44" s="16"/>
      <c r="L44" s="16"/>
      <c r="M44" s="570" t="s">
        <v>1388</v>
      </c>
      <c r="N44" s="569" t="s">
        <v>1389</v>
      </c>
      <c r="O44" s="562"/>
      <c r="P44" s="562"/>
    </row>
    <row r="45" spans="1:20" s="542" customFormat="1" ht="78.75">
      <c r="A45" s="564">
        <v>13</v>
      </c>
      <c r="B45" s="564" t="s">
        <v>15</v>
      </c>
      <c r="C45" s="572"/>
      <c r="D45" s="572"/>
      <c r="E45" s="218">
        <f>'[2]DS Tổng hợp viện trợ'!$CA$6</f>
        <v>257460</v>
      </c>
      <c r="F45" s="565">
        <f>'[2]DS Tổng hợp viện trợ'!$CE$6/1000000</f>
        <v>19724.672451989998</v>
      </c>
      <c r="G45" s="563">
        <f>71750+'[2]DS Tổng hợp viện trợ'!CA29+'[2]DS Tổng hợp viện trợ'!CA63+2000</f>
        <v>185150</v>
      </c>
      <c r="H45" s="563">
        <f>4384554006.97/1000000</f>
        <v>4384.55400697</v>
      </c>
      <c r="I45" s="566">
        <f t="shared" si="2"/>
        <v>72310</v>
      </c>
      <c r="J45" s="567">
        <f t="shared" si="2"/>
        <v>15340.118445019998</v>
      </c>
      <c r="K45" s="572"/>
      <c r="L45" s="572"/>
      <c r="M45" s="570" t="s">
        <v>1390</v>
      </c>
      <c r="N45" s="569" t="s">
        <v>1391</v>
      </c>
      <c r="O45" s="562"/>
      <c r="P45" s="562"/>
    </row>
    <row r="46" spans="1:20" s="542" customFormat="1" ht="19.5" customHeight="1">
      <c r="A46" s="564">
        <v>14</v>
      </c>
      <c r="B46" s="564" t="s">
        <v>34</v>
      </c>
      <c r="C46" s="572"/>
      <c r="D46" s="572"/>
      <c r="E46" s="218">
        <f>'[2]DS Tổng hợp viện trợ'!$EX$6</f>
        <v>100</v>
      </c>
      <c r="F46" s="565">
        <f>'[2]DS Tổng hợp viện trợ'!$FB$6/1000000</f>
        <v>455.14476000000002</v>
      </c>
      <c r="G46" s="563">
        <f>+'[2]DS Tổng hợp viện trợ'!EX48</f>
        <v>100</v>
      </c>
      <c r="H46" s="563"/>
      <c r="I46" s="566">
        <f t="shared" si="2"/>
        <v>0</v>
      </c>
      <c r="J46" s="567">
        <f t="shared" si="2"/>
        <v>455.14476000000002</v>
      </c>
      <c r="K46" s="572"/>
      <c r="L46" s="572"/>
      <c r="M46" s="570" t="s">
        <v>1392</v>
      </c>
      <c r="N46" s="569"/>
      <c r="O46" s="562"/>
      <c r="P46" s="562"/>
      <c r="Q46" s="545"/>
    </row>
    <row r="47" spans="1:20" s="542" customFormat="1" ht="19.5" customHeight="1">
      <c r="A47" s="564">
        <v>15</v>
      </c>
      <c r="B47" s="564" t="s">
        <v>41</v>
      </c>
      <c r="C47" s="572"/>
      <c r="D47" s="572"/>
      <c r="E47" s="218">
        <f>'[2]DS Tổng hợp viện trợ'!$GG$6</f>
        <v>524000</v>
      </c>
      <c r="F47" s="565">
        <f>'[2]DS Tổng hợp viện trợ'!$GK$6</f>
        <v>7576115980</v>
      </c>
      <c r="G47" s="563">
        <f>'[2]BTC.B7 (làm lại)'!EQ12</f>
        <v>524000</v>
      </c>
      <c r="H47" s="563"/>
      <c r="I47" s="566">
        <f t="shared" si="2"/>
        <v>0</v>
      </c>
      <c r="J47" s="567">
        <f t="shared" si="2"/>
        <v>7576115980</v>
      </c>
      <c r="K47" s="572"/>
      <c r="L47" s="572"/>
      <c r="M47" s="570"/>
      <c r="N47" s="569" t="s">
        <v>1393</v>
      </c>
      <c r="O47" s="562"/>
      <c r="P47" s="562"/>
    </row>
    <row r="48" spans="1:20" s="542" customFormat="1" ht="31.5">
      <c r="A48" s="564">
        <v>16</v>
      </c>
      <c r="B48" s="564" t="s">
        <v>790</v>
      </c>
      <c r="C48" s="572"/>
      <c r="D48" s="572"/>
      <c r="E48" s="218">
        <f>'[2]DS Tổng hợp viện trợ'!$GQ$6</f>
        <v>10400</v>
      </c>
      <c r="F48" s="565">
        <f>'[2]DS Tổng hợp viện trợ'!$GU$6/1000000</f>
        <v>4902.0947999999999</v>
      </c>
      <c r="G48" s="563">
        <f>'[2]BTC.B7 (làm lại)'!EX7</f>
        <v>10000</v>
      </c>
      <c r="H48" s="563"/>
      <c r="I48" s="566">
        <f t="shared" si="2"/>
        <v>400</v>
      </c>
      <c r="J48" s="567">
        <f t="shared" si="2"/>
        <v>4902.0947999999999</v>
      </c>
      <c r="K48" s="572"/>
      <c r="L48" s="572"/>
      <c r="M48" s="570"/>
      <c r="N48" s="569" t="s">
        <v>1394</v>
      </c>
      <c r="O48" s="562"/>
      <c r="P48" s="562"/>
    </row>
    <row r="49" spans="1:16" ht="19.5" customHeight="1">
      <c r="A49" s="564">
        <v>17</v>
      </c>
      <c r="B49" s="564" t="s">
        <v>409</v>
      </c>
      <c r="C49" s="16"/>
      <c r="D49" s="16"/>
      <c r="E49" s="218">
        <f>'[2]DS Tổng hợp viện trợ'!$DT$6</f>
        <v>12000</v>
      </c>
      <c r="F49" s="565">
        <f>'[2]DS Tổng hợp viện trợ'!$DX$6/1000000</f>
        <v>0</v>
      </c>
      <c r="G49" s="563">
        <v>12000</v>
      </c>
      <c r="H49" s="563"/>
      <c r="I49" s="566">
        <f t="shared" ref="I49:J49" si="3">E49-G49</f>
        <v>0</v>
      </c>
      <c r="J49" s="567">
        <f t="shared" si="3"/>
        <v>0</v>
      </c>
      <c r="K49" s="16"/>
      <c r="L49" s="16"/>
      <c r="M49" s="570"/>
      <c r="N49" s="569" t="s">
        <v>1395</v>
      </c>
      <c r="O49" s="562"/>
      <c r="P49" s="562"/>
    </row>
    <row r="50" spans="1:16" ht="19.5" customHeight="1">
      <c r="A50" s="564">
        <v>18</v>
      </c>
      <c r="B50" s="564" t="s">
        <v>791</v>
      </c>
      <c r="C50" s="16"/>
      <c r="D50" s="16"/>
      <c r="E50" s="218">
        <f>+'[2]DS Tổng hợp viện trợ'!HP6</f>
        <v>210</v>
      </c>
      <c r="F50" s="565"/>
      <c r="G50" s="563"/>
      <c r="H50" s="563"/>
      <c r="I50" s="566"/>
      <c r="J50" s="567"/>
      <c r="K50" s="16"/>
      <c r="L50" s="16"/>
      <c r="M50" s="570"/>
      <c r="N50" s="569" t="s">
        <v>1396</v>
      </c>
      <c r="O50" s="562"/>
      <c r="P50" s="562"/>
    </row>
    <row r="51" spans="1:16" ht="39" customHeight="1">
      <c r="A51" s="564">
        <v>19</v>
      </c>
      <c r="B51" s="564" t="s">
        <v>792</v>
      </c>
      <c r="C51" s="16"/>
      <c r="D51" s="16"/>
      <c r="E51" s="218">
        <f>+'[2]DS Tổng hợp viện trợ'!HF6</f>
        <v>150</v>
      </c>
      <c r="F51" s="565"/>
      <c r="G51" s="563"/>
      <c r="H51" s="563"/>
      <c r="I51" s="566"/>
      <c r="J51" s="567"/>
      <c r="K51" s="16"/>
      <c r="L51" s="16"/>
      <c r="M51" s="570"/>
      <c r="N51" s="569" t="s">
        <v>1397</v>
      </c>
      <c r="O51" s="562"/>
      <c r="P51" s="562"/>
    </row>
    <row r="52" spans="1:16" ht="39.75" customHeight="1">
      <c r="A52" s="564">
        <v>20</v>
      </c>
      <c r="B52" s="564" t="s">
        <v>793</v>
      </c>
      <c r="C52" s="16"/>
      <c r="D52" s="16"/>
      <c r="E52" s="218">
        <f>+'[2]DS Tổng hợp viện trợ'!HK6</f>
        <v>7200</v>
      </c>
      <c r="F52" s="565"/>
      <c r="G52" s="563"/>
      <c r="H52" s="563"/>
      <c r="I52" s="566"/>
      <c r="J52" s="567"/>
      <c r="K52" s="16"/>
      <c r="L52" s="16"/>
      <c r="M52" s="570"/>
      <c r="N52" s="569" t="s">
        <v>1398</v>
      </c>
      <c r="O52" s="562"/>
      <c r="P52" s="562"/>
    </row>
    <row r="53" spans="1:16" ht="39.75" customHeight="1">
      <c r="A53" s="564">
        <v>21</v>
      </c>
      <c r="B53" s="564" t="s">
        <v>1091</v>
      </c>
      <c r="C53" s="16"/>
      <c r="D53" s="16"/>
      <c r="E53" s="218">
        <f>'[2]DS Tổng hợp viện trợ'!JS6</f>
        <v>2560</v>
      </c>
      <c r="F53" s="565"/>
      <c r="G53" s="563">
        <f>'[2]BTC.B7 (làm lại)'!ES12</f>
        <v>2560</v>
      </c>
      <c r="H53" s="563"/>
      <c r="I53" s="566"/>
      <c r="J53" s="567"/>
      <c r="K53" s="16"/>
      <c r="L53" s="16"/>
      <c r="M53" s="570"/>
      <c r="N53" s="569"/>
      <c r="O53" s="562"/>
      <c r="P53" s="562"/>
    </row>
    <row r="54" spans="1:16" ht="24" customHeight="1">
      <c r="A54" s="554" t="s">
        <v>410</v>
      </c>
      <c r="B54" s="554" t="s">
        <v>411</v>
      </c>
      <c r="C54" s="16"/>
      <c r="D54" s="16"/>
      <c r="E54" s="556">
        <f>SUM(E55:E61)</f>
        <v>3069779</v>
      </c>
      <c r="F54" s="557">
        <f>SUM(F55:F61)</f>
        <v>202689.93408835999</v>
      </c>
      <c r="G54" s="558">
        <f>SUM(G55:G61)</f>
        <v>2465839</v>
      </c>
      <c r="H54" s="558">
        <f>SUM(H55:H61)</f>
        <v>61642.293039359996</v>
      </c>
      <c r="I54" s="559">
        <f t="shared" ref="I54:J61" si="4">E54-G54</f>
        <v>603940</v>
      </c>
      <c r="J54" s="560">
        <f t="shared" si="4"/>
        <v>141047.641049</v>
      </c>
      <c r="K54" s="16"/>
      <c r="L54" s="16"/>
      <c r="M54" s="570"/>
      <c r="N54" s="569"/>
      <c r="O54" s="562"/>
      <c r="P54" s="562"/>
    </row>
    <row r="55" spans="1:16" ht="36" customHeight="1">
      <c r="A55" s="564">
        <v>1</v>
      </c>
      <c r="B55" s="564" t="s">
        <v>24</v>
      </c>
      <c r="C55" s="16"/>
      <c r="D55" s="16"/>
      <c r="E55" s="218">
        <f>'[2]DS Tổng hợp viện trợ'!$DJ$6</f>
        <v>202176</v>
      </c>
      <c r="F55" s="565">
        <f>'[2]DS Tổng hợp viện trợ'!$DN$6/1000000</f>
        <v>7545.8391091200001</v>
      </c>
      <c r="G55" s="575">
        <f>'[2]DS Tổng hợp viện trợ'!DJ14</f>
        <v>202176</v>
      </c>
      <c r="H55" s="563">
        <f>'[2]DS Tổng hợp viện trợ'!DN14/1000000</f>
        <v>7545.8391091200001</v>
      </c>
      <c r="I55" s="566">
        <f t="shared" si="4"/>
        <v>0</v>
      </c>
      <c r="J55" s="567">
        <f t="shared" si="4"/>
        <v>0</v>
      </c>
      <c r="K55" s="16"/>
      <c r="L55" s="16"/>
      <c r="M55" s="570" t="s">
        <v>1399</v>
      </c>
      <c r="N55" s="569"/>
      <c r="O55" s="562"/>
      <c r="P55" s="562"/>
    </row>
    <row r="56" spans="1:16" ht="48" customHeight="1">
      <c r="A56" s="564">
        <v>2</v>
      </c>
      <c r="B56" s="564" t="s">
        <v>25</v>
      </c>
      <c r="C56" s="16"/>
      <c r="D56" s="16"/>
      <c r="E56" s="218">
        <f>'[2]DS Tổng hợp viện trợ'!$DO$6</f>
        <v>185184</v>
      </c>
      <c r="F56" s="565">
        <f>'[2]DS Tổng hợp viện trợ'!$DS$6/1000000</f>
        <v>3877.2640742399999</v>
      </c>
      <c r="G56" s="575">
        <f>'[2]DS Tổng hợp viện trợ'!DO14</f>
        <v>185184</v>
      </c>
      <c r="H56" s="563">
        <f>'[2]DS Tổng hợp viện trợ'!DS14/1000000</f>
        <v>3877.2640742399999</v>
      </c>
      <c r="I56" s="566">
        <f t="shared" si="4"/>
        <v>0</v>
      </c>
      <c r="J56" s="567">
        <f t="shared" si="4"/>
        <v>0</v>
      </c>
      <c r="K56" s="16"/>
      <c r="L56" s="16"/>
      <c r="M56" s="570" t="s">
        <v>1400</v>
      </c>
      <c r="N56" s="569"/>
      <c r="O56" s="562"/>
      <c r="P56" s="562"/>
    </row>
    <row r="57" spans="1:16" ht="38.25" customHeight="1">
      <c r="A57" s="564">
        <v>3</v>
      </c>
      <c r="B57" s="564" t="s">
        <v>21</v>
      </c>
      <c r="C57" s="16"/>
      <c r="D57" s="16"/>
      <c r="E57" s="218">
        <f>'[2]DS Tổng hợp viện trợ'!$CU$6</f>
        <v>23040</v>
      </c>
      <c r="F57" s="565">
        <f>'[2]DS Tổng hợp viện trợ'!$CY$6/1000000</f>
        <v>2290.841856</v>
      </c>
      <c r="G57" s="575">
        <f>'[2]BTC.B7 (làm lại)'!BF12</f>
        <v>23040</v>
      </c>
      <c r="H57" s="563">
        <f>'[2]DS Tổng hợp viện trợ'!CY69/1000000</f>
        <v>2290.841856</v>
      </c>
      <c r="I57" s="566">
        <f t="shared" si="4"/>
        <v>0</v>
      </c>
      <c r="J57" s="567">
        <f t="shared" si="4"/>
        <v>0</v>
      </c>
      <c r="K57" s="16"/>
      <c r="L57" s="16"/>
      <c r="M57" s="570"/>
      <c r="N57" s="569"/>
      <c r="O57" s="562" t="s">
        <v>1401</v>
      </c>
      <c r="P57" s="562"/>
    </row>
    <row r="58" spans="1:16" ht="110.25">
      <c r="A58" s="564">
        <v>4</v>
      </c>
      <c r="B58" s="20" t="s">
        <v>3</v>
      </c>
      <c r="C58" s="16"/>
      <c r="D58" s="16"/>
      <c r="E58" s="583">
        <f>'[2]DS Tổng hợp viện trợ'!$N$6</f>
        <v>2176215</v>
      </c>
      <c r="F58" s="565">
        <f>'[2]DS Tổng hợp viện trợ'!$R$6/1000000</f>
        <v>137565.181109</v>
      </c>
      <c r="G58" s="563">
        <f>'[2]BTC.B7 (làm lại)'!DQ12</f>
        <v>1572275</v>
      </c>
      <c r="H58" s="563">
        <v>0</v>
      </c>
      <c r="I58" s="566">
        <f t="shared" si="4"/>
        <v>603940</v>
      </c>
      <c r="J58" s="567">
        <f t="shared" si="4"/>
        <v>137565.181109</v>
      </c>
      <c r="K58" s="16"/>
      <c r="L58" s="16"/>
      <c r="M58" s="570" t="s">
        <v>1402</v>
      </c>
      <c r="N58" s="569" t="s">
        <v>1403</v>
      </c>
      <c r="O58" s="569"/>
      <c r="P58" s="562" t="s">
        <v>1404</v>
      </c>
    </row>
    <row r="59" spans="1:16">
      <c r="A59" s="564">
        <v>5</v>
      </c>
      <c r="B59" s="20" t="s">
        <v>1405</v>
      </c>
      <c r="C59" s="16"/>
      <c r="D59" s="16"/>
      <c r="E59" s="583">
        <f>'[2]DS Tổng hợp viện trợ'!S6</f>
        <v>150164</v>
      </c>
      <c r="F59" s="565"/>
      <c r="G59" s="563">
        <f>'[2]BTC.B7 (làm lại)'!DV12</f>
        <v>150164</v>
      </c>
      <c r="H59" s="563"/>
      <c r="I59" s="566">
        <f t="shared" si="4"/>
        <v>0</v>
      </c>
      <c r="J59" s="567"/>
      <c r="K59" s="16"/>
      <c r="L59" s="16"/>
      <c r="M59" s="570"/>
      <c r="N59" s="569"/>
      <c r="O59" s="569"/>
      <c r="P59" s="562"/>
    </row>
    <row r="60" spans="1:16" ht="42.75" customHeight="1">
      <c r="A60" s="564">
        <v>5</v>
      </c>
      <c r="B60" s="20" t="s">
        <v>42</v>
      </c>
      <c r="C60" s="16"/>
      <c r="D60" s="16"/>
      <c r="E60" s="583">
        <f>'[2]DS Tổng hợp viện trợ'!$GL$6</f>
        <v>0</v>
      </c>
      <c r="F60" s="565">
        <f>'[2]DS Tổng hợp viện trợ'!$GP$6</f>
        <v>0</v>
      </c>
      <c r="G60" s="563"/>
      <c r="H60" s="563"/>
      <c r="I60" s="566">
        <f t="shared" si="4"/>
        <v>0</v>
      </c>
      <c r="J60" s="567">
        <f t="shared" si="4"/>
        <v>0</v>
      </c>
      <c r="K60" s="16"/>
      <c r="L60" s="16"/>
      <c r="M60" s="570"/>
      <c r="N60" s="569" t="s">
        <v>1406</v>
      </c>
      <c r="O60" s="562"/>
      <c r="P60" s="562"/>
    </row>
    <row r="61" spans="1:16" ht="33" customHeight="1">
      <c r="A61" s="564">
        <v>6</v>
      </c>
      <c r="B61" s="564" t="s">
        <v>4</v>
      </c>
      <c r="C61" s="16"/>
      <c r="D61" s="16"/>
      <c r="E61" s="218">
        <f>'[2]DS Tổng hợp viện trợ'!$X$6</f>
        <v>333000</v>
      </c>
      <c r="F61" s="565">
        <f>'[2]DS Tổng hợp viện trợ'!$AB$6/1000000</f>
        <v>51410.807939999999</v>
      </c>
      <c r="G61" s="563">
        <f>'[2]BTC.B7 (làm lại)'!DZ12</f>
        <v>333000</v>
      </c>
      <c r="H61" s="563">
        <f>47928348000/1000000</f>
        <v>47928.347999999998</v>
      </c>
      <c r="I61" s="566">
        <f t="shared" si="4"/>
        <v>0</v>
      </c>
      <c r="J61" s="567">
        <f t="shared" si="4"/>
        <v>3482.4599400000006</v>
      </c>
      <c r="K61" s="16"/>
      <c r="L61" s="16"/>
      <c r="M61" s="570" t="s">
        <v>1407</v>
      </c>
      <c r="N61" s="569"/>
      <c r="O61" s="562" t="s">
        <v>1408</v>
      </c>
      <c r="P61" s="562"/>
    </row>
    <row r="62" spans="1:16" ht="15.75" hidden="1" customHeight="1">
      <c r="A62" s="555" t="s">
        <v>412</v>
      </c>
      <c r="B62" s="555" t="s">
        <v>413</v>
      </c>
      <c r="C62" s="16"/>
      <c r="D62" s="16"/>
      <c r="E62" s="584"/>
      <c r="F62" s="16"/>
      <c r="G62" s="585"/>
      <c r="H62" s="16"/>
      <c r="I62" s="16"/>
      <c r="J62" s="16">
        <f>F62-H62</f>
        <v>0</v>
      </c>
      <c r="K62" s="16"/>
      <c r="L62" s="16"/>
    </row>
    <row r="64" spans="1:16" ht="31.5" customHeight="1">
      <c r="A64" s="586"/>
      <c r="B64" s="586"/>
      <c r="C64" s="586"/>
      <c r="D64" s="586"/>
      <c r="E64" s="586"/>
      <c r="F64" s="586"/>
      <c r="G64" s="587"/>
      <c r="H64" s="586"/>
    </row>
    <row r="65" spans="1:8" ht="20.25" customHeight="1">
      <c r="A65" s="588"/>
      <c r="B65" s="588"/>
      <c r="C65" s="588"/>
      <c r="D65" s="588"/>
      <c r="E65" s="588"/>
      <c r="F65" s="588"/>
      <c r="G65" s="589"/>
      <c r="H65" s="588"/>
    </row>
  </sheetData>
  <mergeCells count="22">
    <mergeCell ref="M6:M8"/>
    <mergeCell ref="H6:H7"/>
    <mergeCell ref="I6:I7"/>
    <mergeCell ref="J6:J7"/>
    <mergeCell ref="K6:K7"/>
    <mergeCell ref="L6:L7"/>
    <mergeCell ref="A2:P2"/>
    <mergeCell ref="A3:P3"/>
    <mergeCell ref="A5:A7"/>
    <mergeCell ref="B5:B7"/>
    <mergeCell ref="C5:D5"/>
    <mergeCell ref="E5:F5"/>
    <mergeCell ref="G5:H5"/>
    <mergeCell ref="I5:J5"/>
    <mergeCell ref="K5:L5"/>
    <mergeCell ref="M5:P5"/>
    <mergeCell ref="N6:P7"/>
    <mergeCell ref="C6:C7"/>
    <mergeCell ref="D6:D7"/>
    <mergeCell ref="E6:E7"/>
    <mergeCell ref="F6:F7"/>
    <mergeCell ref="G6:G7"/>
  </mergeCells>
  <printOptions horizontalCentered="1"/>
  <pageMargins left="0" right="0" top="0.25" bottom="0.25" header="0.05" footer="0"/>
  <pageSetup paperSize="9" scale="80" orientation="landscape" r:id="rId1"/>
  <headerFooter>
    <oddFooter>&amp;C&amp;P/&amp;N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G115"/>
  <sheetViews>
    <sheetView zoomScale="80" zoomScaleNormal="80" workbookViewId="0">
      <pane xSplit="8" ySplit="6" topLeftCell="N7" activePane="bottomRight" state="frozen"/>
      <selection activeCell="Q15" sqref="Q15"/>
      <selection pane="topRight" activeCell="Q15" sqref="Q15"/>
      <selection pane="bottomLeft" activeCell="Q15" sqref="Q15"/>
      <selection pane="bottomRight" activeCell="H37" sqref="H37"/>
    </sheetView>
  </sheetViews>
  <sheetFormatPr defaultColWidth="9.140625" defaultRowHeight="12.75"/>
  <cols>
    <col min="1" max="1" width="4.7109375" style="429" bestFit="1" customWidth="1"/>
    <col min="2" max="2" width="12" style="429" customWidth="1"/>
    <col min="3" max="3" width="20.28515625" style="429" customWidth="1"/>
    <col min="4" max="4" width="15.28515625" style="429" customWidth="1"/>
    <col min="5" max="5" width="10" style="457" customWidth="1"/>
    <col min="6" max="6" width="10.28515625" style="457" customWidth="1"/>
    <col min="7" max="7" width="41.28515625" style="457" customWidth="1"/>
    <col min="8" max="8" width="14.140625" style="539" customWidth="1"/>
    <col min="9" max="9" width="22.28515625" style="425" customWidth="1"/>
    <col min="10" max="10" width="15.28515625" style="424" customWidth="1"/>
    <col min="11" max="11" width="20" style="424" customWidth="1"/>
    <col min="12" max="12" width="21.7109375" style="424" hidden="1" customWidth="1"/>
    <col min="13" max="13" width="21.28515625" style="424" customWidth="1"/>
    <col min="14" max="14" width="13.140625" style="424" bestFit="1" customWidth="1"/>
    <col min="15" max="15" width="8.85546875" style="422" customWidth="1"/>
    <col min="16" max="16" width="7.28515625" style="422" customWidth="1"/>
    <col min="17" max="17" width="14.28515625" style="423" customWidth="1"/>
    <col min="18" max="18" width="20.28515625" style="423" bestFit="1" customWidth="1"/>
    <col min="19" max="19" width="14.140625" style="423" customWidth="1"/>
    <col min="20" max="20" width="11.28515625" style="423" bestFit="1" customWidth="1"/>
    <col min="21" max="21" width="8.7109375" style="423" bestFit="1" customWidth="1"/>
    <col min="22" max="22" width="7.85546875" style="423" customWidth="1"/>
    <col min="23" max="23" width="19.7109375" style="423" customWidth="1"/>
    <col min="24" max="24" width="14" style="424" customWidth="1"/>
    <col min="25" max="25" width="11.140625" style="424" customWidth="1"/>
    <col min="26" max="26" width="12.28515625" style="424" customWidth="1"/>
    <col min="27" max="27" width="14.7109375" style="424" customWidth="1"/>
    <col min="28" max="28" width="18.28515625" style="424" bestFit="1" customWidth="1"/>
    <col min="29" max="29" width="14.28515625" style="424" customWidth="1"/>
    <col min="30" max="30" width="11.7109375" style="424" bestFit="1" customWidth="1"/>
    <col min="31" max="31" width="10" style="424" customWidth="1"/>
    <col min="32" max="32" width="15.28515625" style="424" customWidth="1"/>
    <col min="33" max="33" width="21" style="424" customWidth="1"/>
    <col min="34" max="34" width="15" style="424" bestFit="1" customWidth="1"/>
    <col min="35" max="35" width="10.28515625" style="424" customWidth="1"/>
    <col min="36" max="36" width="9.28515625" style="424" bestFit="1" customWidth="1"/>
    <col min="37" max="37" width="13.28515625" style="424" customWidth="1"/>
    <col min="38" max="38" width="19.85546875" style="424" bestFit="1" customWidth="1"/>
    <col min="39" max="39" width="15" style="424" customWidth="1"/>
    <col min="40" max="40" width="11.7109375" style="424" bestFit="1" customWidth="1"/>
    <col min="41" max="41" width="9.28515625" style="424" customWidth="1"/>
    <col min="42" max="42" width="14.28515625" style="424" bestFit="1" customWidth="1"/>
    <col min="43" max="43" width="17.140625" style="424" bestFit="1" customWidth="1"/>
    <col min="44" max="44" width="12.7109375" style="424" bestFit="1" customWidth="1"/>
    <col min="45" max="45" width="12" style="424" bestFit="1" customWidth="1"/>
    <col min="46" max="46" width="13.7109375" style="425" bestFit="1" customWidth="1"/>
    <col min="47" max="47" width="13.140625" style="424" customWidth="1"/>
    <col min="48" max="48" width="22.85546875" style="424" customWidth="1"/>
    <col min="49" max="49" width="8.140625" style="424" customWidth="1"/>
    <col min="50" max="50" width="11.28515625" style="424" customWidth="1"/>
    <col min="51" max="51" width="15.28515625" style="425" customWidth="1"/>
    <col min="52" max="52" width="17.7109375" style="424" bestFit="1" customWidth="1"/>
    <col min="53" max="53" width="21.7109375" style="425" bestFit="1" customWidth="1"/>
    <col min="54" max="54" width="8.140625" style="424" customWidth="1"/>
    <col min="55" max="55" width="13.28515625" style="424" bestFit="1" customWidth="1"/>
    <col min="56" max="56" width="14.28515625" style="424" customWidth="1"/>
    <col min="57" max="57" width="13.140625" style="424" customWidth="1"/>
    <col min="58" max="58" width="17.140625" style="424" bestFit="1" customWidth="1"/>
    <col min="59" max="60" width="9.7109375" style="424" customWidth="1"/>
    <col min="61" max="61" width="11.28515625" style="424" customWidth="1"/>
    <col min="62" max="62" width="13.140625" style="424" customWidth="1"/>
    <col min="63" max="63" width="18.28515625" style="424" bestFit="1" customWidth="1"/>
    <col min="64" max="64" width="9.7109375" style="424" bestFit="1" customWidth="1"/>
    <col min="65" max="65" width="14.28515625" style="424" bestFit="1" customWidth="1"/>
    <col min="66" max="66" width="18.28515625" style="424" customWidth="1"/>
    <col min="67" max="67" width="16" style="424" bestFit="1" customWidth="1"/>
    <col min="68" max="69" width="17.140625" style="424" bestFit="1" customWidth="1"/>
    <col min="70" max="70" width="9" style="424" customWidth="1"/>
    <col min="71" max="71" width="10" style="424" customWidth="1"/>
    <col min="72" max="72" width="12.7109375" style="424" bestFit="1" customWidth="1"/>
    <col min="73" max="73" width="17.7109375" style="424" bestFit="1" customWidth="1"/>
    <col min="74" max="74" width="13.28515625" style="424" bestFit="1" customWidth="1"/>
    <col min="75" max="75" width="9" style="424" customWidth="1"/>
    <col min="76" max="76" width="8" style="425" customWidth="1"/>
    <col min="77" max="77" width="9" style="424" customWidth="1"/>
    <col min="78" max="78" width="15.7109375" style="424" bestFit="1" customWidth="1"/>
    <col min="79" max="79" width="12.28515625" style="424" customWidth="1"/>
    <col min="80" max="80" width="7.7109375" style="424" customWidth="1"/>
    <col min="81" max="81" width="10" style="424" customWidth="1"/>
    <col min="82" max="82" width="12.140625" style="424" customWidth="1"/>
    <col min="83" max="83" width="19.7109375" style="424" bestFit="1" customWidth="1"/>
    <col min="84" max="84" width="11.140625" style="424" bestFit="1" customWidth="1"/>
    <col min="85" max="85" width="9" style="424" customWidth="1"/>
    <col min="86" max="86" width="10" style="424" bestFit="1" customWidth="1"/>
    <col min="87" max="87" width="13.140625" style="424" bestFit="1" customWidth="1"/>
    <col min="88" max="88" width="20.28515625" style="424" bestFit="1" customWidth="1"/>
    <col min="89" max="89" width="9.28515625" style="424" customWidth="1"/>
    <col min="90" max="90" width="9" style="424" customWidth="1"/>
    <col min="91" max="91" width="5.7109375" style="424" customWidth="1"/>
    <col min="92" max="92" width="15.28515625" style="424" bestFit="1" customWidth="1"/>
    <col min="93" max="93" width="18.28515625" style="424" bestFit="1" customWidth="1"/>
    <col min="94" max="94" width="8.140625" style="424" customWidth="1"/>
    <col min="95" max="95" width="9" style="424" customWidth="1"/>
    <col min="96" max="96" width="5.7109375" style="424" customWidth="1"/>
    <col min="97" max="97" width="15.28515625" style="424" bestFit="1" customWidth="1"/>
    <col min="98" max="98" width="20.28515625" style="424" bestFit="1" customWidth="1"/>
    <col min="99" max="99" width="10" style="424" bestFit="1" customWidth="1"/>
    <col min="100" max="100" width="9.140625" style="424" customWidth="1"/>
    <col min="101" max="101" width="11.28515625" style="424" customWidth="1"/>
    <col min="102" max="102" width="8.28515625" style="424" customWidth="1"/>
    <col min="103" max="103" width="15.28515625" style="424" customWidth="1"/>
    <col min="104" max="104" width="13.28515625" style="424" bestFit="1" customWidth="1"/>
    <col min="105" max="105" width="9" style="424" customWidth="1"/>
    <col min="106" max="106" width="5.7109375" style="424" customWidth="1"/>
    <col min="107" max="107" width="9" style="424" customWidth="1"/>
    <col min="108" max="108" width="5.7109375" style="424" customWidth="1"/>
    <col min="109" max="109" width="8.140625" style="424" customWidth="1"/>
    <col min="110" max="110" width="9" style="424" customWidth="1"/>
    <col min="111" max="111" width="5.7109375" style="424" customWidth="1"/>
    <col min="112" max="112" width="9" style="424" customWidth="1"/>
    <col min="113" max="113" width="12.28515625" style="424" customWidth="1"/>
    <col min="114" max="114" width="11.140625" style="424" bestFit="1" customWidth="1"/>
    <col min="115" max="115" width="10.140625" style="424" customWidth="1"/>
    <col min="116" max="116" width="5.7109375" style="424" customWidth="1"/>
    <col min="117" max="117" width="15.7109375" style="424" customWidth="1"/>
    <col min="118" max="118" width="18.7109375" style="424" bestFit="1" customWidth="1"/>
    <col min="119" max="119" width="11.140625" style="424" bestFit="1" customWidth="1"/>
    <col min="120" max="120" width="12.85546875" style="424" bestFit="1" customWidth="1"/>
    <col min="121" max="121" width="5.7109375" style="424" customWidth="1"/>
    <col min="122" max="122" width="15.7109375" style="424" customWidth="1"/>
    <col min="123" max="123" width="19.140625" style="424" bestFit="1" customWidth="1"/>
    <col min="124" max="124" width="10" style="424" bestFit="1" customWidth="1"/>
    <col min="125" max="125" width="9" style="424" customWidth="1"/>
    <col min="126" max="126" width="5.7109375" style="424" customWidth="1"/>
    <col min="127" max="127" width="9" style="424" customWidth="1"/>
    <col min="128" max="128" width="5.7109375" style="424" customWidth="1"/>
    <col min="129" max="129" width="11.140625" style="424" bestFit="1" customWidth="1"/>
    <col min="130" max="130" width="9.140625" style="424" customWidth="1"/>
    <col min="131" max="131" width="5.7109375" style="424" customWidth="1"/>
    <col min="132" max="132" width="13.140625" style="424" customWidth="1"/>
    <col min="133" max="133" width="20.140625" style="424" bestFit="1" customWidth="1"/>
    <col min="134" max="134" width="8.140625" style="424" customWidth="1"/>
    <col min="135" max="135" width="9" style="424" customWidth="1"/>
    <col min="136" max="136" width="5.28515625" style="424" bestFit="1" customWidth="1"/>
    <col min="137" max="137" width="13" style="424" customWidth="1"/>
    <col min="138" max="138" width="18.28515625" style="424" customWidth="1"/>
    <col min="139" max="139" width="12.7109375" style="424" bestFit="1" customWidth="1"/>
    <col min="140" max="140" width="9" style="424" customWidth="1"/>
    <col min="141" max="141" width="15.140625" style="424" bestFit="1" customWidth="1"/>
    <col min="142" max="142" width="15" style="424" customWidth="1"/>
    <col min="143" max="143" width="19.7109375" style="424" bestFit="1" customWidth="1"/>
    <col min="144" max="147" width="14.85546875" style="424" customWidth="1"/>
    <col min="148" max="148" width="16.28515625" style="424" bestFit="1" customWidth="1"/>
    <col min="149" max="149" width="13.28515625" style="424" bestFit="1" customWidth="1"/>
    <col min="150" max="150" width="9" style="424" customWidth="1"/>
    <col min="151" max="151" width="14.85546875" style="424" bestFit="1" customWidth="1"/>
    <col min="152" max="152" width="15" style="424" customWidth="1"/>
    <col min="153" max="153" width="18.7109375" style="424" bestFit="1" customWidth="1"/>
    <col min="154" max="154" width="8.140625" style="424" customWidth="1"/>
    <col min="155" max="155" width="11.140625" style="424" bestFit="1" customWidth="1"/>
    <col min="156" max="156" width="10" style="424" bestFit="1" customWidth="1"/>
    <col min="157" max="157" width="15" style="424" bestFit="1" customWidth="1"/>
    <col min="158" max="158" width="16.28515625" style="424" bestFit="1" customWidth="1"/>
    <col min="159" max="159" width="9.7109375" style="424" bestFit="1" customWidth="1"/>
    <col min="160" max="160" width="9" style="424" customWidth="1"/>
    <col min="161" max="161" width="12.7109375" style="424" bestFit="1" customWidth="1"/>
    <col min="162" max="162" width="12.140625" style="424" bestFit="1" customWidth="1"/>
    <col min="163" max="163" width="18.28515625" style="424" bestFit="1" customWidth="1"/>
    <col min="164" max="164" width="11.7109375" style="424" bestFit="1" customWidth="1"/>
    <col min="165" max="165" width="9" style="424" customWidth="1"/>
    <col min="166" max="166" width="10" style="424" customWidth="1"/>
    <col min="167" max="167" width="10.7109375" style="424" bestFit="1" customWidth="1"/>
    <col min="168" max="168" width="18.7109375" style="424" bestFit="1" customWidth="1"/>
    <col min="169" max="169" width="9.7109375" style="424" bestFit="1" customWidth="1"/>
    <col min="170" max="170" width="9" style="424" customWidth="1"/>
    <col min="171" max="171" width="10" style="424" customWidth="1"/>
    <col min="172" max="172" width="14" style="424" bestFit="1" customWidth="1"/>
    <col min="173" max="173" width="19.28515625" style="424" bestFit="1" customWidth="1"/>
    <col min="174" max="177" width="10.28515625" style="424" customWidth="1"/>
    <col min="178" max="178" width="16.28515625" style="424" bestFit="1" customWidth="1"/>
    <col min="179" max="180" width="10.28515625" style="424" customWidth="1"/>
    <col min="181" max="181" width="12.28515625" style="424" customWidth="1"/>
    <col min="182" max="182" width="10.28515625" style="424" customWidth="1"/>
    <col min="183" max="183" width="18.7109375" style="424" bestFit="1" customWidth="1"/>
    <col min="184" max="187" width="10.28515625" style="424" customWidth="1"/>
    <col min="188" max="188" width="19.140625" style="424" bestFit="1" customWidth="1"/>
    <col min="189" max="192" width="14.28515625" style="424" customWidth="1"/>
    <col min="193" max="193" width="18.140625" style="424" customWidth="1"/>
    <col min="194" max="202" width="14.28515625" style="424" customWidth="1"/>
    <col min="203" max="203" width="15.7109375" style="424" bestFit="1" customWidth="1"/>
    <col min="204" max="204" width="10.7109375" style="424" bestFit="1" customWidth="1"/>
    <col min="205" max="205" width="11.28515625" style="424" bestFit="1" customWidth="1"/>
    <col min="206" max="206" width="5.7109375" style="424" bestFit="1" customWidth="1"/>
    <col min="207" max="207" width="14" style="424" bestFit="1" customWidth="1"/>
    <col min="208" max="208" width="15.28515625" style="424" customWidth="1"/>
    <col min="209" max="209" width="10.7109375" style="424" bestFit="1" customWidth="1"/>
    <col min="210" max="210" width="11.28515625" style="424" bestFit="1" customWidth="1"/>
    <col min="211" max="211" width="5.7109375" style="424" bestFit="1" customWidth="1"/>
    <col min="212" max="212" width="15.85546875" style="424" bestFit="1" customWidth="1"/>
    <col min="213" max="253" width="15.28515625" style="424" customWidth="1"/>
    <col min="254" max="254" width="15.28515625" style="424" bestFit="1" customWidth="1"/>
    <col min="255" max="255" width="9" style="424" customWidth="1"/>
    <col min="256" max="256" width="10" style="424" customWidth="1"/>
    <col min="257" max="257" width="15.7109375" style="424" bestFit="1" customWidth="1"/>
    <col min="258" max="258" width="20.7109375" style="424" bestFit="1" customWidth="1"/>
    <col min="259" max="259" width="13.140625" style="424" bestFit="1" customWidth="1"/>
    <col min="260" max="260" width="9" style="424" customWidth="1"/>
    <col min="261" max="261" width="10" style="424" customWidth="1"/>
    <col min="262" max="262" width="14.7109375" style="424" customWidth="1"/>
    <col min="263" max="263" width="20.7109375" style="424" bestFit="1" customWidth="1"/>
    <col min="264" max="264" width="13.140625" style="424" bestFit="1" customWidth="1"/>
    <col min="265" max="265" width="9" style="424" customWidth="1"/>
    <col min="266" max="266" width="5.7109375" style="424" customWidth="1"/>
    <col min="267" max="267" width="14.7109375" style="424" bestFit="1" customWidth="1"/>
    <col min="268" max="268" width="19" style="424" bestFit="1" customWidth="1"/>
    <col min="269" max="269" width="11.28515625" style="424" bestFit="1" customWidth="1"/>
    <col min="270" max="270" width="9" style="424" customWidth="1"/>
    <col min="271" max="271" width="10" style="424" customWidth="1"/>
    <col min="272" max="272" width="9" style="424" customWidth="1"/>
    <col min="273" max="273" width="10" style="424" customWidth="1"/>
    <col min="274" max="278" width="12.140625" style="424" customWidth="1"/>
    <col min="279" max="279" width="9.28515625" style="424" bestFit="1" customWidth="1"/>
    <col min="280" max="280" width="9.140625" style="424"/>
    <col min="281" max="281" width="9.28515625" style="424" bestFit="1" customWidth="1"/>
    <col min="282" max="282" width="9.140625" style="424"/>
    <col min="283" max="283" width="12" style="424" bestFit="1" customWidth="1"/>
    <col min="284" max="287" width="9.140625" style="428"/>
    <col min="288" max="288" width="12" style="428" bestFit="1" customWidth="1"/>
    <col min="289" max="292" width="9.140625" style="428"/>
    <col min="293" max="293" width="12" style="428" bestFit="1" customWidth="1"/>
    <col min="294" max="16384" width="9.140625" style="429"/>
  </cols>
  <sheetData>
    <row r="1" spans="1:293">
      <c r="A1" s="858" t="s">
        <v>634</v>
      </c>
      <c r="B1" s="858"/>
      <c r="C1" s="858"/>
      <c r="D1" s="858"/>
      <c r="E1" s="858"/>
      <c r="F1" s="858"/>
      <c r="G1" s="858"/>
      <c r="H1" s="858"/>
      <c r="I1" s="858"/>
      <c r="J1" s="858"/>
      <c r="K1" s="858"/>
      <c r="L1" s="858"/>
      <c r="M1" s="858"/>
      <c r="N1" s="421"/>
      <c r="ES1" s="426"/>
      <c r="ET1" s="427"/>
      <c r="EU1" s="427"/>
      <c r="EV1" s="427"/>
      <c r="EW1" s="421"/>
      <c r="GB1" s="426"/>
      <c r="GC1" s="427"/>
      <c r="GD1" s="427"/>
      <c r="GE1" s="427"/>
      <c r="GF1" s="421"/>
    </row>
    <row r="2" spans="1:293">
      <c r="A2" s="859" t="s">
        <v>1084</v>
      </c>
      <c r="B2" s="859"/>
      <c r="C2" s="859"/>
      <c r="D2" s="859"/>
      <c r="E2" s="859"/>
      <c r="F2" s="859"/>
      <c r="G2" s="859"/>
      <c r="H2" s="859"/>
      <c r="I2" s="859"/>
      <c r="J2" s="859"/>
      <c r="K2" s="859"/>
      <c r="L2" s="859"/>
      <c r="M2" s="859"/>
      <c r="N2" s="421"/>
      <c r="ES2" s="426"/>
      <c r="ET2" s="427"/>
      <c r="EU2" s="427"/>
      <c r="EV2" s="427"/>
      <c r="EW2" s="421"/>
      <c r="GB2" s="426"/>
      <c r="GC2" s="427"/>
      <c r="GD2" s="427"/>
      <c r="GE2" s="427"/>
      <c r="GF2" s="421"/>
    </row>
    <row r="3" spans="1:293" ht="25.5" customHeight="1">
      <c r="A3" s="860" t="s">
        <v>0</v>
      </c>
      <c r="B3" s="860" t="s">
        <v>1</v>
      </c>
      <c r="C3" s="860" t="s">
        <v>633</v>
      </c>
      <c r="D3" s="860" t="s">
        <v>632</v>
      </c>
      <c r="E3" s="861" t="s">
        <v>2</v>
      </c>
      <c r="F3" s="860" t="s">
        <v>620</v>
      </c>
      <c r="G3" s="860" t="s">
        <v>47</v>
      </c>
      <c r="H3" s="862" t="s">
        <v>1085</v>
      </c>
      <c r="I3" s="862"/>
      <c r="J3" s="862"/>
      <c r="K3" s="862"/>
      <c r="L3" s="862"/>
      <c r="M3" s="862"/>
      <c r="N3" s="864" t="s">
        <v>3</v>
      </c>
      <c r="O3" s="863"/>
      <c r="P3" s="863"/>
      <c r="Q3" s="863"/>
      <c r="R3" s="863"/>
      <c r="S3" s="863" t="s">
        <v>1086</v>
      </c>
      <c r="T3" s="863"/>
      <c r="U3" s="863"/>
      <c r="V3" s="863"/>
      <c r="W3" s="863"/>
      <c r="X3" s="863" t="s">
        <v>4</v>
      </c>
      <c r="Y3" s="863"/>
      <c r="Z3" s="863"/>
      <c r="AA3" s="863"/>
      <c r="AB3" s="863"/>
      <c r="AC3" s="863" t="s">
        <v>5</v>
      </c>
      <c r="AD3" s="863"/>
      <c r="AE3" s="863"/>
      <c r="AF3" s="863"/>
      <c r="AG3" s="863"/>
      <c r="AH3" s="863" t="s">
        <v>6</v>
      </c>
      <c r="AI3" s="863"/>
      <c r="AJ3" s="863"/>
      <c r="AK3" s="863"/>
      <c r="AL3" s="863"/>
      <c r="AM3" s="863" t="s">
        <v>7</v>
      </c>
      <c r="AN3" s="863"/>
      <c r="AO3" s="863"/>
      <c r="AP3" s="863"/>
      <c r="AQ3" s="863"/>
      <c r="AR3" s="863" t="s">
        <v>8</v>
      </c>
      <c r="AS3" s="863"/>
      <c r="AT3" s="863"/>
      <c r="AU3" s="863"/>
      <c r="AV3" s="863"/>
      <c r="AW3" s="863" t="s">
        <v>9</v>
      </c>
      <c r="AX3" s="863"/>
      <c r="AY3" s="863"/>
      <c r="AZ3" s="863"/>
      <c r="BA3" s="863"/>
      <c r="BB3" s="863" t="s">
        <v>10</v>
      </c>
      <c r="BC3" s="863"/>
      <c r="BD3" s="863"/>
      <c r="BE3" s="863"/>
      <c r="BF3" s="863"/>
      <c r="BG3" s="863" t="s">
        <v>11</v>
      </c>
      <c r="BH3" s="863"/>
      <c r="BI3" s="863"/>
      <c r="BJ3" s="863"/>
      <c r="BK3" s="863"/>
      <c r="BL3" s="863" t="s">
        <v>12</v>
      </c>
      <c r="BM3" s="863"/>
      <c r="BN3" s="863"/>
      <c r="BO3" s="863"/>
      <c r="BP3" s="863"/>
      <c r="BQ3" s="863" t="s">
        <v>13</v>
      </c>
      <c r="BR3" s="863"/>
      <c r="BS3" s="863"/>
      <c r="BT3" s="863"/>
      <c r="BU3" s="863"/>
      <c r="BV3" s="863" t="s">
        <v>14</v>
      </c>
      <c r="BW3" s="863"/>
      <c r="BX3" s="863"/>
      <c r="BY3" s="863"/>
      <c r="BZ3" s="863"/>
      <c r="CA3" s="863" t="s">
        <v>15</v>
      </c>
      <c r="CB3" s="863"/>
      <c r="CC3" s="863"/>
      <c r="CD3" s="863"/>
      <c r="CE3" s="863"/>
      <c r="CF3" s="863" t="s">
        <v>16</v>
      </c>
      <c r="CG3" s="863"/>
      <c r="CH3" s="863"/>
      <c r="CI3" s="863"/>
      <c r="CJ3" s="863"/>
      <c r="CK3" s="863" t="s">
        <v>17</v>
      </c>
      <c r="CL3" s="863"/>
      <c r="CM3" s="863"/>
      <c r="CN3" s="863"/>
      <c r="CO3" s="863"/>
      <c r="CP3" s="863" t="s">
        <v>19</v>
      </c>
      <c r="CQ3" s="863"/>
      <c r="CR3" s="863"/>
      <c r="CS3" s="863"/>
      <c r="CT3" s="863"/>
      <c r="CU3" s="863" t="s">
        <v>21</v>
      </c>
      <c r="CV3" s="863"/>
      <c r="CW3" s="863"/>
      <c r="CX3" s="863"/>
      <c r="CY3" s="863"/>
      <c r="CZ3" s="863" t="s">
        <v>22</v>
      </c>
      <c r="DA3" s="863"/>
      <c r="DB3" s="863"/>
      <c r="DC3" s="863"/>
      <c r="DD3" s="863"/>
      <c r="DE3" s="863" t="s">
        <v>23</v>
      </c>
      <c r="DF3" s="863"/>
      <c r="DG3" s="863"/>
      <c r="DH3" s="863"/>
      <c r="DI3" s="863"/>
      <c r="DJ3" s="863" t="s">
        <v>24</v>
      </c>
      <c r="DK3" s="863"/>
      <c r="DL3" s="863"/>
      <c r="DM3" s="863"/>
      <c r="DN3" s="863"/>
      <c r="DO3" s="863" t="s">
        <v>25</v>
      </c>
      <c r="DP3" s="863"/>
      <c r="DQ3" s="863"/>
      <c r="DR3" s="863"/>
      <c r="DS3" s="863"/>
      <c r="DT3" s="863" t="s">
        <v>26</v>
      </c>
      <c r="DU3" s="863"/>
      <c r="DV3" s="863"/>
      <c r="DW3" s="863"/>
      <c r="DX3" s="863"/>
      <c r="DY3" s="863" t="s">
        <v>27</v>
      </c>
      <c r="DZ3" s="863"/>
      <c r="EA3" s="863"/>
      <c r="EB3" s="863"/>
      <c r="EC3" s="863"/>
      <c r="ED3" s="863" t="s">
        <v>28</v>
      </c>
      <c r="EE3" s="863"/>
      <c r="EF3" s="863"/>
      <c r="EG3" s="863"/>
      <c r="EH3" s="863"/>
      <c r="EI3" s="863" t="s">
        <v>29</v>
      </c>
      <c r="EJ3" s="863"/>
      <c r="EK3" s="863"/>
      <c r="EL3" s="863"/>
      <c r="EM3" s="863"/>
      <c r="EN3" s="863" t="s">
        <v>30</v>
      </c>
      <c r="EO3" s="863"/>
      <c r="EP3" s="863"/>
      <c r="EQ3" s="863"/>
      <c r="ER3" s="863"/>
      <c r="ES3" s="863" t="s">
        <v>32</v>
      </c>
      <c r="ET3" s="863"/>
      <c r="EU3" s="863"/>
      <c r="EV3" s="863"/>
      <c r="EW3" s="863"/>
      <c r="EX3" s="863" t="s">
        <v>34</v>
      </c>
      <c r="EY3" s="863"/>
      <c r="EZ3" s="863"/>
      <c r="FA3" s="863"/>
      <c r="FB3" s="863"/>
      <c r="FC3" s="863" t="s">
        <v>35</v>
      </c>
      <c r="FD3" s="863"/>
      <c r="FE3" s="863"/>
      <c r="FF3" s="863"/>
      <c r="FG3" s="863"/>
      <c r="FH3" s="863" t="s">
        <v>36</v>
      </c>
      <c r="FI3" s="863"/>
      <c r="FJ3" s="863"/>
      <c r="FK3" s="863"/>
      <c r="FL3" s="863"/>
      <c r="FM3" s="863" t="s">
        <v>37</v>
      </c>
      <c r="FN3" s="863"/>
      <c r="FO3" s="863"/>
      <c r="FP3" s="863"/>
      <c r="FQ3" s="863"/>
      <c r="FR3" s="863" t="s">
        <v>38</v>
      </c>
      <c r="FS3" s="863"/>
      <c r="FT3" s="863"/>
      <c r="FU3" s="863"/>
      <c r="FV3" s="863"/>
      <c r="FW3" s="863" t="s">
        <v>39</v>
      </c>
      <c r="FX3" s="863"/>
      <c r="FY3" s="863"/>
      <c r="FZ3" s="863"/>
      <c r="GA3" s="863"/>
      <c r="GB3" s="863" t="s">
        <v>40</v>
      </c>
      <c r="GC3" s="863"/>
      <c r="GD3" s="863"/>
      <c r="GE3" s="863"/>
      <c r="GF3" s="863"/>
      <c r="GG3" s="863" t="s">
        <v>41</v>
      </c>
      <c r="GH3" s="863"/>
      <c r="GI3" s="863"/>
      <c r="GJ3" s="863"/>
      <c r="GK3" s="863"/>
      <c r="GL3" s="863" t="s">
        <v>42</v>
      </c>
      <c r="GM3" s="863"/>
      <c r="GN3" s="863"/>
      <c r="GO3" s="863"/>
      <c r="GP3" s="863"/>
      <c r="GQ3" s="863" t="s">
        <v>790</v>
      </c>
      <c r="GR3" s="863"/>
      <c r="GS3" s="863"/>
      <c r="GT3" s="863"/>
      <c r="GU3" s="863"/>
      <c r="GV3" s="863" t="s">
        <v>33</v>
      </c>
      <c r="GW3" s="863"/>
      <c r="GX3" s="863"/>
      <c r="GY3" s="863"/>
      <c r="GZ3" s="863"/>
      <c r="HA3" s="863" t="s">
        <v>785</v>
      </c>
      <c r="HB3" s="863"/>
      <c r="HC3" s="863"/>
      <c r="HD3" s="863"/>
      <c r="HE3" s="863"/>
      <c r="HF3" s="863" t="s">
        <v>1087</v>
      </c>
      <c r="HG3" s="863"/>
      <c r="HH3" s="863"/>
      <c r="HI3" s="863"/>
      <c r="HJ3" s="863"/>
      <c r="HK3" s="863" t="s">
        <v>1088</v>
      </c>
      <c r="HL3" s="863"/>
      <c r="HM3" s="863"/>
      <c r="HN3" s="863"/>
      <c r="HO3" s="863"/>
      <c r="HP3" s="863" t="s">
        <v>791</v>
      </c>
      <c r="HQ3" s="863"/>
      <c r="HR3" s="863"/>
      <c r="HS3" s="863"/>
      <c r="HT3" s="863"/>
      <c r="HU3" s="863" t="s">
        <v>1089</v>
      </c>
      <c r="HV3" s="863"/>
      <c r="HW3" s="863"/>
      <c r="HX3" s="863"/>
      <c r="HY3" s="863"/>
      <c r="HZ3" s="863" t="s">
        <v>787</v>
      </c>
      <c r="IA3" s="863"/>
      <c r="IB3" s="863"/>
      <c r="IC3" s="863"/>
      <c r="ID3" s="863"/>
      <c r="IE3" s="863" t="s">
        <v>1090</v>
      </c>
      <c r="IF3" s="863"/>
      <c r="IG3" s="863"/>
      <c r="IH3" s="863"/>
      <c r="II3" s="863"/>
      <c r="IJ3" s="863" t="s">
        <v>789</v>
      </c>
      <c r="IK3" s="863"/>
      <c r="IL3" s="863"/>
      <c r="IM3" s="863"/>
      <c r="IN3" s="863"/>
      <c r="IO3" s="863" t="s">
        <v>788</v>
      </c>
      <c r="IP3" s="863"/>
      <c r="IQ3" s="863"/>
      <c r="IR3" s="863"/>
      <c r="IS3" s="863"/>
      <c r="IT3" s="863" t="s">
        <v>43</v>
      </c>
      <c r="IU3" s="863"/>
      <c r="IV3" s="863"/>
      <c r="IW3" s="863"/>
      <c r="IX3" s="863"/>
      <c r="IY3" s="863" t="s">
        <v>44</v>
      </c>
      <c r="IZ3" s="863"/>
      <c r="JA3" s="863"/>
      <c r="JB3" s="863"/>
      <c r="JC3" s="863"/>
      <c r="JD3" s="863" t="s">
        <v>45</v>
      </c>
      <c r="JE3" s="863"/>
      <c r="JF3" s="863"/>
      <c r="JG3" s="863"/>
      <c r="JH3" s="863"/>
      <c r="JI3" s="863" t="s">
        <v>46</v>
      </c>
      <c r="JJ3" s="863"/>
      <c r="JK3" s="863"/>
      <c r="JL3" s="863"/>
      <c r="JM3" s="863"/>
      <c r="JN3" s="863" t="s">
        <v>547</v>
      </c>
      <c r="JO3" s="863"/>
      <c r="JP3" s="863"/>
      <c r="JQ3" s="863"/>
      <c r="JR3" s="863"/>
      <c r="JS3" s="870" t="s">
        <v>1091</v>
      </c>
      <c r="JT3" s="870"/>
      <c r="JU3" s="870"/>
      <c r="JV3" s="870"/>
      <c r="JW3" s="870"/>
      <c r="JX3" s="866" t="s">
        <v>1092</v>
      </c>
      <c r="JY3" s="867"/>
      <c r="JZ3" s="867"/>
      <c r="KA3" s="867"/>
      <c r="KB3" s="868"/>
      <c r="KC3" s="866" t="s">
        <v>1093</v>
      </c>
      <c r="KD3" s="867"/>
      <c r="KE3" s="867"/>
      <c r="KF3" s="867"/>
      <c r="KG3" s="868"/>
    </row>
    <row r="4" spans="1:293" ht="12.75" customHeight="1">
      <c r="A4" s="860"/>
      <c r="B4" s="860"/>
      <c r="C4" s="860"/>
      <c r="D4" s="860"/>
      <c r="E4" s="861"/>
      <c r="F4" s="860"/>
      <c r="G4" s="860"/>
      <c r="H4" s="862"/>
      <c r="I4" s="862"/>
      <c r="J4" s="862"/>
      <c r="K4" s="862"/>
      <c r="L4" s="862"/>
      <c r="M4" s="862"/>
      <c r="N4" s="869" t="s">
        <v>48</v>
      </c>
      <c r="O4" s="865" t="s">
        <v>49</v>
      </c>
      <c r="P4" s="865"/>
      <c r="Q4" s="865" t="s">
        <v>50</v>
      </c>
      <c r="R4" s="865"/>
      <c r="S4" s="865" t="s">
        <v>48</v>
      </c>
      <c r="T4" s="865" t="s">
        <v>49</v>
      </c>
      <c r="U4" s="865"/>
      <c r="V4" s="865" t="s">
        <v>50</v>
      </c>
      <c r="W4" s="865"/>
      <c r="X4" s="865" t="s">
        <v>48</v>
      </c>
      <c r="Y4" s="865" t="s">
        <v>49</v>
      </c>
      <c r="Z4" s="865"/>
      <c r="AA4" s="865" t="s">
        <v>50</v>
      </c>
      <c r="AB4" s="865"/>
      <c r="AC4" s="865" t="s">
        <v>51</v>
      </c>
      <c r="AD4" s="865" t="s">
        <v>49</v>
      </c>
      <c r="AE4" s="865"/>
      <c r="AF4" s="865" t="s">
        <v>50</v>
      </c>
      <c r="AG4" s="865"/>
      <c r="AH4" s="865" t="s">
        <v>51</v>
      </c>
      <c r="AI4" s="865" t="s">
        <v>49</v>
      </c>
      <c r="AJ4" s="865"/>
      <c r="AK4" s="865" t="s">
        <v>50</v>
      </c>
      <c r="AL4" s="865"/>
      <c r="AM4" s="865" t="s">
        <v>51</v>
      </c>
      <c r="AN4" s="865" t="s">
        <v>49</v>
      </c>
      <c r="AO4" s="865"/>
      <c r="AP4" s="865" t="s">
        <v>50</v>
      </c>
      <c r="AQ4" s="865"/>
      <c r="AR4" s="865" t="s">
        <v>52</v>
      </c>
      <c r="AS4" s="865" t="s">
        <v>49</v>
      </c>
      <c r="AT4" s="865"/>
      <c r="AU4" s="865" t="s">
        <v>50</v>
      </c>
      <c r="AV4" s="865"/>
      <c r="AW4" s="865" t="s">
        <v>53</v>
      </c>
      <c r="AX4" s="865" t="s">
        <v>49</v>
      </c>
      <c r="AY4" s="865"/>
      <c r="AZ4" s="865" t="s">
        <v>50</v>
      </c>
      <c r="BA4" s="865"/>
      <c r="BB4" s="865" t="s">
        <v>53</v>
      </c>
      <c r="BC4" s="865" t="s">
        <v>49</v>
      </c>
      <c r="BD4" s="865"/>
      <c r="BE4" s="865" t="s">
        <v>50</v>
      </c>
      <c r="BF4" s="865"/>
      <c r="BG4" s="865" t="s">
        <v>53</v>
      </c>
      <c r="BH4" s="865" t="s">
        <v>49</v>
      </c>
      <c r="BI4" s="865"/>
      <c r="BJ4" s="865" t="s">
        <v>50</v>
      </c>
      <c r="BK4" s="865"/>
      <c r="BL4" s="865" t="s">
        <v>53</v>
      </c>
      <c r="BM4" s="865" t="s">
        <v>49</v>
      </c>
      <c r="BN4" s="865"/>
      <c r="BO4" s="865" t="s">
        <v>50</v>
      </c>
      <c r="BP4" s="865"/>
      <c r="BQ4" s="865" t="s">
        <v>53</v>
      </c>
      <c r="BR4" s="865" t="s">
        <v>49</v>
      </c>
      <c r="BS4" s="865"/>
      <c r="BT4" s="865" t="s">
        <v>50</v>
      </c>
      <c r="BU4" s="865"/>
      <c r="BV4" s="865" t="s">
        <v>53</v>
      </c>
      <c r="BW4" s="865" t="s">
        <v>49</v>
      </c>
      <c r="BX4" s="865"/>
      <c r="BY4" s="865" t="s">
        <v>50</v>
      </c>
      <c r="BZ4" s="865"/>
      <c r="CA4" s="865" t="s">
        <v>53</v>
      </c>
      <c r="CB4" s="865" t="s">
        <v>49</v>
      </c>
      <c r="CC4" s="865"/>
      <c r="CD4" s="865" t="s">
        <v>50</v>
      </c>
      <c r="CE4" s="865"/>
      <c r="CF4" s="865" t="s">
        <v>53</v>
      </c>
      <c r="CG4" s="865" t="s">
        <v>49</v>
      </c>
      <c r="CH4" s="865"/>
      <c r="CI4" s="865" t="s">
        <v>50</v>
      </c>
      <c r="CJ4" s="865"/>
      <c r="CK4" s="865" t="s">
        <v>53</v>
      </c>
      <c r="CL4" s="865" t="s">
        <v>49</v>
      </c>
      <c r="CM4" s="865"/>
      <c r="CN4" s="865" t="s">
        <v>50</v>
      </c>
      <c r="CO4" s="865"/>
      <c r="CP4" s="865" t="s">
        <v>53</v>
      </c>
      <c r="CQ4" s="865" t="s">
        <v>49</v>
      </c>
      <c r="CR4" s="865"/>
      <c r="CS4" s="865" t="s">
        <v>50</v>
      </c>
      <c r="CT4" s="865"/>
      <c r="CU4" s="865" t="s">
        <v>53</v>
      </c>
      <c r="CV4" s="865" t="s">
        <v>49</v>
      </c>
      <c r="CW4" s="865"/>
      <c r="CX4" s="865" t="s">
        <v>50</v>
      </c>
      <c r="CY4" s="865"/>
      <c r="CZ4" s="865" t="s">
        <v>53</v>
      </c>
      <c r="DA4" s="865" t="s">
        <v>49</v>
      </c>
      <c r="DB4" s="865"/>
      <c r="DC4" s="865" t="s">
        <v>50</v>
      </c>
      <c r="DD4" s="865"/>
      <c r="DE4" s="865" t="s">
        <v>53</v>
      </c>
      <c r="DF4" s="865" t="s">
        <v>49</v>
      </c>
      <c r="DG4" s="865"/>
      <c r="DH4" s="865" t="s">
        <v>50</v>
      </c>
      <c r="DI4" s="865"/>
      <c r="DJ4" s="865" t="s">
        <v>53</v>
      </c>
      <c r="DK4" s="865" t="s">
        <v>49</v>
      </c>
      <c r="DL4" s="865"/>
      <c r="DM4" s="865" t="s">
        <v>50</v>
      </c>
      <c r="DN4" s="865"/>
      <c r="DO4" s="865" t="s">
        <v>53</v>
      </c>
      <c r="DP4" s="865" t="s">
        <v>49</v>
      </c>
      <c r="DQ4" s="865"/>
      <c r="DR4" s="865" t="s">
        <v>50</v>
      </c>
      <c r="DS4" s="865"/>
      <c r="DT4" s="865" t="s">
        <v>53</v>
      </c>
      <c r="DU4" s="865" t="s">
        <v>49</v>
      </c>
      <c r="DV4" s="865"/>
      <c r="DW4" s="865" t="s">
        <v>50</v>
      </c>
      <c r="DX4" s="865"/>
      <c r="DY4" s="865" t="s">
        <v>53</v>
      </c>
      <c r="DZ4" s="865" t="s">
        <v>49</v>
      </c>
      <c r="EA4" s="865"/>
      <c r="EB4" s="865" t="s">
        <v>50</v>
      </c>
      <c r="EC4" s="865"/>
      <c r="ED4" s="865" t="s">
        <v>53</v>
      </c>
      <c r="EE4" s="865" t="s">
        <v>49</v>
      </c>
      <c r="EF4" s="865"/>
      <c r="EG4" s="865" t="s">
        <v>50</v>
      </c>
      <c r="EH4" s="865"/>
      <c r="EI4" s="865" t="s">
        <v>53</v>
      </c>
      <c r="EJ4" s="865" t="s">
        <v>49</v>
      </c>
      <c r="EK4" s="865"/>
      <c r="EL4" s="865" t="s">
        <v>50</v>
      </c>
      <c r="EM4" s="865"/>
      <c r="EN4" s="865" t="s">
        <v>53</v>
      </c>
      <c r="EO4" s="865" t="s">
        <v>49</v>
      </c>
      <c r="EP4" s="865"/>
      <c r="EQ4" s="865" t="s">
        <v>50</v>
      </c>
      <c r="ER4" s="865"/>
      <c r="ES4" s="865" t="s">
        <v>53</v>
      </c>
      <c r="ET4" s="865" t="s">
        <v>49</v>
      </c>
      <c r="EU4" s="865"/>
      <c r="EV4" s="865" t="s">
        <v>50</v>
      </c>
      <c r="EW4" s="865"/>
      <c r="EX4" s="865" t="s">
        <v>53</v>
      </c>
      <c r="EY4" s="865" t="s">
        <v>49</v>
      </c>
      <c r="EZ4" s="865"/>
      <c r="FA4" s="865" t="s">
        <v>50</v>
      </c>
      <c r="FB4" s="865"/>
      <c r="FC4" s="865" t="s">
        <v>53</v>
      </c>
      <c r="FD4" s="865" t="s">
        <v>49</v>
      </c>
      <c r="FE4" s="865"/>
      <c r="FF4" s="865" t="s">
        <v>50</v>
      </c>
      <c r="FG4" s="865"/>
      <c r="FH4" s="865" t="s">
        <v>53</v>
      </c>
      <c r="FI4" s="865" t="s">
        <v>49</v>
      </c>
      <c r="FJ4" s="865"/>
      <c r="FK4" s="865" t="s">
        <v>50</v>
      </c>
      <c r="FL4" s="865"/>
      <c r="FM4" s="865" t="s">
        <v>53</v>
      </c>
      <c r="FN4" s="865" t="s">
        <v>49</v>
      </c>
      <c r="FO4" s="865"/>
      <c r="FP4" s="865" t="s">
        <v>50</v>
      </c>
      <c r="FQ4" s="865"/>
      <c r="FR4" s="865" t="s">
        <v>53</v>
      </c>
      <c r="FS4" s="865" t="s">
        <v>49</v>
      </c>
      <c r="FT4" s="865"/>
      <c r="FU4" s="865" t="s">
        <v>50</v>
      </c>
      <c r="FV4" s="865"/>
      <c r="FW4" s="865" t="s">
        <v>53</v>
      </c>
      <c r="FX4" s="865" t="s">
        <v>49</v>
      </c>
      <c r="FY4" s="865"/>
      <c r="FZ4" s="865" t="s">
        <v>50</v>
      </c>
      <c r="GA4" s="865"/>
      <c r="GB4" s="865" t="s">
        <v>53</v>
      </c>
      <c r="GC4" s="865" t="s">
        <v>49</v>
      </c>
      <c r="GD4" s="865"/>
      <c r="GE4" s="865" t="s">
        <v>50</v>
      </c>
      <c r="GF4" s="865"/>
      <c r="GG4" s="865" t="s">
        <v>53</v>
      </c>
      <c r="GH4" s="865" t="s">
        <v>49</v>
      </c>
      <c r="GI4" s="865"/>
      <c r="GJ4" s="865" t="s">
        <v>50</v>
      </c>
      <c r="GK4" s="865"/>
      <c r="GL4" s="865" t="s">
        <v>53</v>
      </c>
      <c r="GM4" s="865" t="s">
        <v>49</v>
      </c>
      <c r="GN4" s="865"/>
      <c r="GO4" s="865" t="s">
        <v>50</v>
      </c>
      <c r="GP4" s="865"/>
      <c r="GQ4" s="865" t="s">
        <v>53</v>
      </c>
      <c r="GR4" s="865" t="s">
        <v>49</v>
      </c>
      <c r="GS4" s="865"/>
      <c r="GT4" s="865" t="s">
        <v>50</v>
      </c>
      <c r="GU4" s="865"/>
      <c r="GV4" s="865" t="s">
        <v>53</v>
      </c>
      <c r="GW4" s="865" t="s">
        <v>49</v>
      </c>
      <c r="GX4" s="865"/>
      <c r="GY4" s="865" t="s">
        <v>50</v>
      </c>
      <c r="GZ4" s="865"/>
      <c r="HA4" s="865" t="s">
        <v>53</v>
      </c>
      <c r="HB4" s="865" t="s">
        <v>49</v>
      </c>
      <c r="HC4" s="865"/>
      <c r="HD4" s="865" t="s">
        <v>50</v>
      </c>
      <c r="HE4" s="865"/>
      <c r="HF4" s="865" t="s">
        <v>53</v>
      </c>
      <c r="HG4" s="865" t="s">
        <v>49</v>
      </c>
      <c r="HH4" s="865"/>
      <c r="HI4" s="865" t="s">
        <v>50</v>
      </c>
      <c r="HJ4" s="865"/>
      <c r="HK4" s="865" t="s">
        <v>53</v>
      </c>
      <c r="HL4" s="865" t="s">
        <v>49</v>
      </c>
      <c r="HM4" s="865"/>
      <c r="HN4" s="865" t="s">
        <v>50</v>
      </c>
      <c r="HO4" s="865"/>
      <c r="HP4" s="865" t="s">
        <v>53</v>
      </c>
      <c r="HQ4" s="865" t="s">
        <v>49</v>
      </c>
      <c r="HR4" s="865"/>
      <c r="HS4" s="865" t="s">
        <v>50</v>
      </c>
      <c r="HT4" s="865"/>
      <c r="HU4" s="865" t="s">
        <v>53</v>
      </c>
      <c r="HV4" s="865" t="s">
        <v>49</v>
      </c>
      <c r="HW4" s="865"/>
      <c r="HX4" s="865" t="s">
        <v>50</v>
      </c>
      <c r="HY4" s="865"/>
      <c r="HZ4" s="865" t="s">
        <v>53</v>
      </c>
      <c r="IA4" s="865" t="s">
        <v>49</v>
      </c>
      <c r="IB4" s="865"/>
      <c r="IC4" s="865" t="s">
        <v>50</v>
      </c>
      <c r="ID4" s="865"/>
      <c r="IE4" s="865" t="s">
        <v>53</v>
      </c>
      <c r="IF4" s="865" t="s">
        <v>49</v>
      </c>
      <c r="IG4" s="865"/>
      <c r="IH4" s="865" t="s">
        <v>50</v>
      </c>
      <c r="II4" s="865"/>
      <c r="IJ4" s="865" t="s">
        <v>53</v>
      </c>
      <c r="IK4" s="865" t="s">
        <v>49</v>
      </c>
      <c r="IL4" s="865"/>
      <c r="IM4" s="865" t="s">
        <v>50</v>
      </c>
      <c r="IN4" s="865"/>
      <c r="IO4" s="865" t="s">
        <v>53</v>
      </c>
      <c r="IP4" s="865" t="s">
        <v>49</v>
      </c>
      <c r="IQ4" s="865"/>
      <c r="IR4" s="865" t="s">
        <v>50</v>
      </c>
      <c r="IS4" s="865"/>
      <c r="IT4" s="865" t="s">
        <v>53</v>
      </c>
      <c r="IU4" s="865" t="s">
        <v>49</v>
      </c>
      <c r="IV4" s="865"/>
      <c r="IW4" s="865" t="s">
        <v>50</v>
      </c>
      <c r="IX4" s="865"/>
      <c r="IY4" s="865" t="s">
        <v>53</v>
      </c>
      <c r="IZ4" s="865" t="s">
        <v>49</v>
      </c>
      <c r="JA4" s="865"/>
      <c r="JB4" s="865" t="s">
        <v>50</v>
      </c>
      <c r="JC4" s="865"/>
      <c r="JD4" s="865" t="s">
        <v>53</v>
      </c>
      <c r="JE4" s="865" t="s">
        <v>49</v>
      </c>
      <c r="JF4" s="865"/>
      <c r="JG4" s="865" t="s">
        <v>50</v>
      </c>
      <c r="JH4" s="865"/>
      <c r="JI4" s="865" t="s">
        <v>53</v>
      </c>
      <c r="JJ4" s="865" t="s">
        <v>49</v>
      </c>
      <c r="JK4" s="865"/>
      <c r="JL4" s="865" t="s">
        <v>50</v>
      </c>
      <c r="JM4" s="865"/>
      <c r="JN4" s="865" t="s">
        <v>53</v>
      </c>
      <c r="JO4" s="865" t="s">
        <v>49</v>
      </c>
      <c r="JP4" s="865"/>
      <c r="JQ4" s="865" t="s">
        <v>50</v>
      </c>
      <c r="JR4" s="865"/>
      <c r="JS4" s="876" t="s">
        <v>53</v>
      </c>
      <c r="JT4" s="878" t="s">
        <v>49</v>
      </c>
      <c r="JU4" s="869"/>
      <c r="JV4" s="878" t="s">
        <v>50</v>
      </c>
      <c r="JW4" s="869"/>
      <c r="JX4" s="873" t="s">
        <v>53</v>
      </c>
      <c r="JY4" s="871" t="s">
        <v>49</v>
      </c>
      <c r="JZ4" s="872"/>
      <c r="KA4" s="871" t="s">
        <v>50</v>
      </c>
      <c r="KB4" s="872"/>
      <c r="KC4" s="873" t="s">
        <v>53</v>
      </c>
      <c r="KD4" s="871" t="s">
        <v>49</v>
      </c>
      <c r="KE4" s="872"/>
      <c r="KF4" s="871" t="s">
        <v>50</v>
      </c>
      <c r="KG4" s="872"/>
    </row>
    <row r="5" spans="1:293" ht="25.5">
      <c r="A5" s="860"/>
      <c r="B5" s="860"/>
      <c r="C5" s="860"/>
      <c r="D5" s="860"/>
      <c r="E5" s="861"/>
      <c r="F5" s="860"/>
      <c r="G5" s="860"/>
      <c r="H5" s="430" t="s">
        <v>54</v>
      </c>
      <c r="I5" s="431" t="s">
        <v>55</v>
      </c>
      <c r="J5" s="431" t="s">
        <v>56</v>
      </c>
      <c r="K5" s="431" t="s">
        <v>57</v>
      </c>
      <c r="L5" s="431" t="s">
        <v>58</v>
      </c>
      <c r="M5" s="431" t="s">
        <v>59</v>
      </c>
      <c r="N5" s="869"/>
      <c r="O5" s="432" t="s">
        <v>60</v>
      </c>
      <c r="P5" s="432" t="s">
        <v>61</v>
      </c>
      <c r="Q5" s="432" t="s">
        <v>60</v>
      </c>
      <c r="R5" s="432" t="s">
        <v>61</v>
      </c>
      <c r="S5" s="865"/>
      <c r="T5" s="432" t="s">
        <v>60</v>
      </c>
      <c r="U5" s="432" t="s">
        <v>61</v>
      </c>
      <c r="V5" s="432" t="s">
        <v>60</v>
      </c>
      <c r="W5" s="432" t="s">
        <v>61</v>
      </c>
      <c r="X5" s="865"/>
      <c r="Y5" s="432" t="s">
        <v>60</v>
      </c>
      <c r="Z5" s="432" t="s">
        <v>61</v>
      </c>
      <c r="AA5" s="432" t="s">
        <v>60</v>
      </c>
      <c r="AB5" s="432" t="s">
        <v>61</v>
      </c>
      <c r="AC5" s="865"/>
      <c r="AD5" s="432" t="s">
        <v>60</v>
      </c>
      <c r="AE5" s="432" t="s">
        <v>61</v>
      </c>
      <c r="AF5" s="432" t="s">
        <v>60</v>
      </c>
      <c r="AG5" s="432" t="s">
        <v>61</v>
      </c>
      <c r="AH5" s="865"/>
      <c r="AI5" s="432" t="s">
        <v>60</v>
      </c>
      <c r="AJ5" s="432" t="s">
        <v>61</v>
      </c>
      <c r="AK5" s="432" t="s">
        <v>60</v>
      </c>
      <c r="AL5" s="432" t="s">
        <v>61</v>
      </c>
      <c r="AM5" s="865"/>
      <c r="AN5" s="432" t="s">
        <v>60</v>
      </c>
      <c r="AO5" s="432" t="s">
        <v>61</v>
      </c>
      <c r="AP5" s="432" t="s">
        <v>60</v>
      </c>
      <c r="AQ5" s="432" t="s">
        <v>61</v>
      </c>
      <c r="AR5" s="865"/>
      <c r="AS5" s="432" t="s">
        <v>60</v>
      </c>
      <c r="AT5" s="432" t="s">
        <v>61</v>
      </c>
      <c r="AU5" s="432" t="s">
        <v>60</v>
      </c>
      <c r="AV5" s="432" t="s">
        <v>61</v>
      </c>
      <c r="AW5" s="865"/>
      <c r="AX5" s="432" t="s">
        <v>60</v>
      </c>
      <c r="AY5" s="432" t="s">
        <v>61</v>
      </c>
      <c r="AZ5" s="432" t="s">
        <v>60</v>
      </c>
      <c r="BA5" s="432" t="s">
        <v>61</v>
      </c>
      <c r="BB5" s="865"/>
      <c r="BC5" s="432" t="s">
        <v>60</v>
      </c>
      <c r="BD5" s="432" t="s">
        <v>61</v>
      </c>
      <c r="BE5" s="432" t="s">
        <v>60</v>
      </c>
      <c r="BF5" s="432" t="s">
        <v>61</v>
      </c>
      <c r="BG5" s="865"/>
      <c r="BH5" s="432" t="s">
        <v>60</v>
      </c>
      <c r="BI5" s="432" t="s">
        <v>61</v>
      </c>
      <c r="BJ5" s="432" t="s">
        <v>60</v>
      </c>
      <c r="BK5" s="432" t="s">
        <v>61</v>
      </c>
      <c r="BL5" s="865"/>
      <c r="BM5" s="432" t="s">
        <v>60</v>
      </c>
      <c r="BN5" s="432" t="s">
        <v>61</v>
      </c>
      <c r="BO5" s="432" t="s">
        <v>60</v>
      </c>
      <c r="BP5" s="432" t="s">
        <v>61</v>
      </c>
      <c r="BQ5" s="865"/>
      <c r="BR5" s="432" t="s">
        <v>60</v>
      </c>
      <c r="BS5" s="432" t="s">
        <v>61</v>
      </c>
      <c r="BT5" s="432" t="s">
        <v>60</v>
      </c>
      <c r="BU5" s="432" t="s">
        <v>61</v>
      </c>
      <c r="BV5" s="865"/>
      <c r="BW5" s="432" t="s">
        <v>60</v>
      </c>
      <c r="BX5" s="432" t="s">
        <v>61</v>
      </c>
      <c r="BY5" s="432" t="s">
        <v>60</v>
      </c>
      <c r="BZ5" s="432" t="s">
        <v>61</v>
      </c>
      <c r="CA5" s="865"/>
      <c r="CB5" s="432" t="s">
        <v>60</v>
      </c>
      <c r="CC5" s="432" t="s">
        <v>61</v>
      </c>
      <c r="CD5" s="432" t="s">
        <v>60</v>
      </c>
      <c r="CE5" s="432" t="s">
        <v>61</v>
      </c>
      <c r="CF5" s="865"/>
      <c r="CG5" s="432" t="s">
        <v>60</v>
      </c>
      <c r="CH5" s="432" t="s">
        <v>61</v>
      </c>
      <c r="CI5" s="432" t="s">
        <v>60</v>
      </c>
      <c r="CJ5" s="432" t="s">
        <v>61</v>
      </c>
      <c r="CK5" s="865"/>
      <c r="CL5" s="432" t="s">
        <v>60</v>
      </c>
      <c r="CM5" s="432" t="s">
        <v>61</v>
      </c>
      <c r="CN5" s="432" t="s">
        <v>60</v>
      </c>
      <c r="CO5" s="432" t="s">
        <v>61</v>
      </c>
      <c r="CP5" s="865"/>
      <c r="CQ5" s="432" t="s">
        <v>60</v>
      </c>
      <c r="CR5" s="432" t="s">
        <v>61</v>
      </c>
      <c r="CS5" s="432" t="s">
        <v>60</v>
      </c>
      <c r="CT5" s="432" t="s">
        <v>61</v>
      </c>
      <c r="CU5" s="865"/>
      <c r="CV5" s="432" t="s">
        <v>60</v>
      </c>
      <c r="CW5" s="432" t="s">
        <v>61</v>
      </c>
      <c r="CX5" s="432" t="s">
        <v>60</v>
      </c>
      <c r="CY5" s="432" t="s">
        <v>61</v>
      </c>
      <c r="CZ5" s="865"/>
      <c r="DA5" s="432" t="s">
        <v>60</v>
      </c>
      <c r="DB5" s="432" t="s">
        <v>61</v>
      </c>
      <c r="DC5" s="432" t="s">
        <v>60</v>
      </c>
      <c r="DD5" s="432" t="s">
        <v>61</v>
      </c>
      <c r="DE5" s="865"/>
      <c r="DF5" s="432" t="s">
        <v>60</v>
      </c>
      <c r="DG5" s="432" t="s">
        <v>61</v>
      </c>
      <c r="DH5" s="432" t="s">
        <v>60</v>
      </c>
      <c r="DI5" s="432" t="s">
        <v>61</v>
      </c>
      <c r="DJ5" s="865"/>
      <c r="DK5" s="432" t="s">
        <v>60</v>
      </c>
      <c r="DL5" s="432" t="s">
        <v>61</v>
      </c>
      <c r="DM5" s="432" t="s">
        <v>60</v>
      </c>
      <c r="DN5" s="432" t="s">
        <v>61</v>
      </c>
      <c r="DO5" s="865"/>
      <c r="DP5" s="432" t="s">
        <v>60</v>
      </c>
      <c r="DQ5" s="432" t="s">
        <v>61</v>
      </c>
      <c r="DR5" s="432" t="s">
        <v>60</v>
      </c>
      <c r="DS5" s="432" t="s">
        <v>61</v>
      </c>
      <c r="DT5" s="865"/>
      <c r="DU5" s="432" t="s">
        <v>60</v>
      </c>
      <c r="DV5" s="432" t="s">
        <v>61</v>
      </c>
      <c r="DW5" s="432" t="s">
        <v>60</v>
      </c>
      <c r="DX5" s="432" t="s">
        <v>61</v>
      </c>
      <c r="DY5" s="865"/>
      <c r="DZ5" s="432" t="s">
        <v>60</v>
      </c>
      <c r="EA5" s="432" t="s">
        <v>61</v>
      </c>
      <c r="EB5" s="432" t="s">
        <v>60</v>
      </c>
      <c r="EC5" s="432" t="s">
        <v>61</v>
      </c>
      <c r="ED5" s="865"/>
      <c r="EE5" s="432" t="s">
        <v>60</v>
      </c>
      <c r="EF5" s="432" t="s">
        <v>61</v>
      </c>
      <c r="EG5" s="432" t="s">
        <v>60</v>
      </c>
      <c r="EH5" s="432" t="s">
        <v>61</v>
      </c>
      <c r="EI5" s="865"/>
      <c r="EJ5" s="432" t="s">
        <v>60</v>
      </c>
      <c r="EK5" s="432" t="s">
        <v>61</v>
      </c>
      <c r="EL5" s="432" t="s">
        <v>60</v>
      </c>
      <c r="EM5" s="432" t="s">
        <v>61</v>
      </c>
      <c r="EN5" s="865"/>
      <c r="EO5" s="432" t="s">
        <v>60</v>
      </c>
      <c r="EP5" s="432" t="s">
        <v>61</v>
      </c>
      <c r="EQ5" s="432" t="s">
        <v>60</v>
      </c>
      <c r="ER5" s="432" t="s">
        <v>61</v>
      </c>
      <c r="ES5" s="865"/>
      <c r="ET5" s="432" t="s">
        <v>60</v>
      </c>
      <c r="EU5" s="432" t="s">
        <v>61</v>
      </c>
      <c r="EV5" s="432" t="s">
        <v>60</v>
      </c>
      <c r="EW5" s="432" t="s">
        <v>61</v>
      </c>
      <c r="EX5" s="865"/>
      <c r="EY5" s="432" t="s">
        <v>60</v>
      </c>
      <c r="EZ5" s="432" t="s">
        <v>61</v>
      </c>
      <c r="FA5" s="432" t="s">
        <v>60</v>
      </c>
      <c r="FB5" s="432" t="s">
        <v>61</v>
      </c>
      <c r="FC5" s="865"/>
      <c r="FD5" s="432" t="s">
        <v>60</v>
      </c>
      <c r="FE5" s="432" t="s">
        <v>61</v>
      </c>
      <c r="FF5" s="432" t="s">
        <v>60</v>
      </c>
      <c r="FG5" s="432" t="s">
        <v>61</v>
      </c>
      <c r="FH5" s="865"/>
      <c r="FI5" s="432" t="s">
        <v>60</v>
      </c>
      <c r="FJ5" s="432" t="s">
        <v>61</v>
      </c>
      <c r="FK5" s="432" t="s">
        <v>60</v>
      </c>
      <c r="FL5" s="432" t="s">
        <v>61</v>
      </c>
      <c r="FM5" s="865"/>
      <c r="FN5" s="432" t="s">
        <v>60</v>
      </c>
      <c r="FO5" s="432" t="s">
        <v>61</v>
      </c>
      <c r="FP5" s="432" t="s">
        <v>60</v>
      </c>
      <c r="FQ5" s="432" t="s">
        <v>61</v>
      </c>
      <c r="FR5" s="865"/>
      <c r="FS5" s="432" t="s">
        <v>60</v>
      </c>
      <c r="FT5" s="432" t="s">
        <v>61</v>
      </c>
      <c r="FU5" s="432" t="s">
        <v>60</v>
      </c>
      <c r="FV5" s="432" t="s">
        <v>61</v>
      </c>
      <c r="FW5" s="865"/>
      <c r="FX5" s="432" t="s">
        <v>60</v>
      </c>
      <c r="FY5" s="432" t="s">
        <v>61</v>
      </c>
      <c r="FZ5" s="432" t="s">
        <v>60</v>
      </c>
      <c r="GA5" s="432" t="s">
        <v>61</v>
      </c>
      <c r="GB5" s="865"/>
      <c r="GC5" s="432" t="s">
        <v>60</v>
      </c>
      <c r="GD5" s="432" t="s">
        <v>61</v>
      </c>
      <c r="GE5" s="432" t="s">
        <v>60</v>
      </c>
      <c r="GF5" s="432" t="s">
        <v>61</v>
      </c>
      <c r="GG5" s="865"/>
      <c r="GH5" s="432" t="s">
        <v>60</v>
      </c>
      <c r="GI5" s="432" t="s">
        <v>61</v>
      </c>
      <c r="GJ5" s="432" t="s">
        <v>60</v>
      </c>
      <c r="GK5" s="432" t="s">
        <v>61</v>
      </c>
      <c r="GL5" s="865"/>
      <c r="GM5" s="432" t="s">
        <v>60</v>
      </c>
      <c r="GN5" s="432" t="s">
        <v>61</v>
      </c>
      <c r="GO5" s="432" t="s">
        <v>60</v>
      </c>
      <c r="GP5" s="432" t="s">
        <v>61</v>
      </c>
      <c r="GQ5" s="865"/>
      <c r="GR5" s="432" t="s">
        <v>60</v>
      </c>
      <c r="GS5" s="432" t="s">
        <v>61</v>
      </c>
      <c r="GT5" s="432" t="s">
        <v>60</v>
      </c>
      <c r="GU5" s="432" t="s">
        <v>61</v>
      </c>
      <c r="GV5" s="865"/>
      <c r="GW5" s="432" t="s">
        <v>60</v>
      </c>
      <c r="GX5" s="432" t="s">
        <v>61</v>
      </c>
      <c r="GY5" s="432" t="s">
        <v>60</v>
      </c>
      <c r="GZ5" s="432" t="s">
        <v>61</v>
      </c>
      <c r="HA5" s="865"/>
      <c r="HB5" s="432" t="s">
        <v>60</v>
      </c>
      <c r="HC5" s="432" t="s">
        <v>61</v>
      </c>
      <c r="HD5" s="432" t="s">
        <v>60</v>
      </c>
      <c r="HE5" s="432" t="s">
        <v>61</v>
      </c>
      <c r="HF5" s="865"/>
      <c r="HG5" s="432" t="s">
        <v>60</v>
      </c>
      <c r="HH5" s="432" t="s">
        <v>61</v>
      </c>
      <c r="HI5" s="432" t="s">
        <v>60</v>
      </c>
      <c r="HJ5" s="432" t="s">
        <v>61</v>
      </c>
      <c r="HK5" s="865"/>
      <c r="HL5" s="432" t="s">
        <v>60</v>
      </c>
      <c r="HM5" s="432" t="s">
        <v>61</v>
      </c>
      <c r="HN5" s="432" t="s">
        <v>60</v>
      </c>
      <c r="HO5" s="432" t="s">
        <v>61</v>
      </c>
      <c r="HP5" s="865"/>
      <c r="HQ5" s="432" t="s">
        <v>60</v>
      </c>
      <c r="HR5" s="432" t="s">
        <v>61</v>
      </c>
      <c r="HS5" s="432" t="s">
        <v>60</v>
      </c>
      <c r="HT5" s="432" t="s">
        <v>61</v>
      </c>
      <c r="HU5" s="865"/>
      <c r="HV5" s="432" t="s">
        <v>60</v>
      </c>
      <c r="HW5" s="432" t="s">
        <v>61</v>
      </c>
      <c r="HX5" s="432" t="s">
        <v>60</v>
      </c>
      <c r="HY5" s="432" t="s">
        <v>61</v>
      </c>
      <c r="HZ5" s="865"/>
      <c r="IA5" s="432" t="s">
        <v>60</v>
      </c>
      <c r="IB5" s="432" t="s">
        <v>61</v>
      </c>
      <c r="IC5" s="432" t="s">
        <v>60</v>
      </c>
      <c r="ID5" s="432" t="s">
        <v>61</v>
      </c>
      <c r="IE5" s="865"/>
      <c r="IF5" s="432" t="s">
        <v>60</v>
      </c>
      <c r="IG5" s="432" t="s">
        <v>61</v>
      </c>
      <c r="IH5" s="432" t="s">
        <v>60</v>
      </c>
      <c r="II5" s="432" t="s">
        <v>61</v>
      </c>
      <c r="IJ5" s="865"/>
      <c r="IK5" s="432" t="s">
        <v>60</v>
      </c>
      <c r="IL5" s="432" t="s">
        <v>61</v>
      </c>
      <c r="IM5" s="432" t="s">
        <v>60</v>
      </c>
      <c r="IN5" s="432" t="s">
        <v>61</v>
      </c>
      <c r="IO5" s="865"/>
      <c r="IP5" s="432" t="s">
        <v>60</v>
      </c>
      <c r="IQ5" s="432" t="s">
        <v>61</v>
      </c>
      <c r="IR5" s="432" t="s">
        <v>60</v>
      </c>
      <c r="IS5" s="432" t="s">
        <v>61</v>
      </c>
      <c r="IT5" s="865"/>
      <c r="IU5" s="432" t="s">
        <v>60</v>
      </c>
      <c r="IV5" s="432" t="s">
        <v>61</v>
      </c>
      <c r="IW5" s="432" t="s">
        <v>60</v>
      </c>
      <c r="IX5" s="432" t="s">
        <v>61</v>
      </c>
      <c r="IY5" s="865"/>
      <c r="IZ5" s="432" t="s">
        <v>60</v>
      </c>
      <c r="JA5" s="432" t="s">
        <v>61</v>
      </c>
      <c r="JB5" s="432" t="s">
        <v>60</v>
      </c>
      <c r="JC5" s="432" t="s">
        <v>61</v>
      </c>
      <c r="JD5" s="865"/>
      <c r="JE5" s="432" t="s">
        <v>60</v>
      </c>
      <c r="JF5" s="432" t="s">
        <v>61</v>
      </c>
      <c r="JG5" s="432" t="s">
        <v>60</v>
      </c>
      <c r="JH5" s="432" t="s">
        <v>61</v>
      </c>
      <c r="JI5" s="865"/>
      <c r="JJ5" s="432" t="s">
        <v>60</v>
      </c>
      <c r="JK5" s="432" t="s">
        <v>61</v>
      </c>
      <c r="JL5" s="432" t="s">
        <v>60</v>
      </c>
      <c r="JM5" s="432" t="s">
        <v>61</v>
      </c>
      <c r="JN5" s="865"/>
      <c r="JO5" s="432" t="s">
        <v>60</v>
      </c>
      <c r="JP5" s="432" t="s">
        <v>61</v>
      </c>
      <c r="JQ5" s="432" t="s">
        <v>60</v>
      </c>
      <c r="JR5" s="432" t="s">
        <v>61</v>
      </c>
      <c r="JS5" s="877"/>
      <c r="JT5" s="432" t="s">
        <v>60</v>
      </c>
      <c r="JU5" s="432" t="s">
        <v>1094</v>
      </c>
      <c r="JV5" s="432" t="s">
        <v>60</v>
      </c>
      <c r="JW5" s="432" t="s">
        <v>1094</v>
      </c>
      <c r="JX5" s="874"/>
      <c r="JY5" s="433" t="s">
        <v>60</v>
      </c>
      <c r="JZ5" s="433" t="s">
        <v>1094</v>
      </c>
      <c r="KA5" s="433" t="s">
        <v>60</v>
      </c>
      <c r="KB5" s="433" t="s">
        <v>1094</v>
      </c>
      <c r="KC5" s="874"/>
      <c r="KD5" s="433" t="s">
        <v>60</v>
      </c>
      <c r="KE5" s="433" t="s">
        <v>1094</v>
      </c>
      <c r="KF5" s="433" t="s">
        <v>60</v>
      </c>
      <c r="KG5" s="433" t="s">
        <v>1094</v>
      </c>
    </row>
    <row r="6" spans="1:293" s="440" customFormat="1">
      <c r="A6" s="434"/>
      <c r="B6" s="434"/>
      <c r="C6" s="875" t="s">
        <v>62</v>
      </c>
      <c r="D6" s="875"/>
      <c r="E6" s="875"/>
      <c r="F6" s="435"/>
      <c r="G6" s="435"/>
      <c r="H6" s="436"/>
      <c r="I6" s="437">
        <f>I8+I13+I25+I67</f>
        <v>2750117905232.6519</v>
      </c>
      <c r="J6" s="438" t="s">
        <v>63</v>
      </c>
      <c r="K6" s="437"/>
      <c r="L6" s="438" t="s">
        <v>63</v>
      </c>
      <c r="M6" s="437">
        <f>M8+M13+M25+M67</f>
        <v>2829677269379.6519</v>
      </c>
      <c r="N6" s="439">
        <f>N8+N13+N25+N67</f>
        <v>2176215</v>
      </c>
      <c r="O6" s="437"/>
      <c r="P6" s="437"/>
      <c r="Q6" s="437"/>
      <c r="R6" s="437">
        <f>R8+R13+R25+R67</f>
        <v>137565181109</v>
      </c>
      <c r="S6" s="437">
        <f>S8+S13+S25+S67</f>
        <v>150164</v>
      </c>
      <c r="T6" s="437"/>
      <c r="U6" s="437"/>
      <c r="V6" s="437"/>
      <c r="W6" s="437">
        <f>W8+W13+W25+W67</f>
        <v>15921565700</v>
      </c>
      <c r="X6" s="437">
        <f>X8+X13+X25+X67</f>
        <v>333000</v>
      </c>
      <c r="Y6" s="437"/>
      <c r="Z6" s="437"/>
      <c r="AA6" s="437"/>
      <c r="AB6" s="437">
        <f>AB8+AB13+AB25+AB67</f>
        <v>51410807940</v>
      </c>
      <c r="AC6" s="437">
        <f>AC8+AC13+AC25+AC67</f>
        <v>6955200</v>
      </c>
      <c r="AD6" s="437"/>
      <c r="AE6" s="437"/>
      <c r="AF6" s="437"/>
      <c r="AG6" s="437">
        <f>AG8+AG13+AG25+AG67</f>
        <v>107092515381</v>
      </c>
      <c r="AH6" s="437">
        <f>AH8+AH13+AH25+AH67</f>
        <v>1933250</v>
      </c>
      <c r="AI6" s="437"/>
      <c r="AJ6" s="437"/>
      <c r="AK6" s="437"/>
      <c r="AL6" s="437">
        <f>AL8+AL13+AL25+AL67</f>
        <v>9923826018</v>
      </c>
      <c r="AM6" s="437">
        <f>AM8+AM13+AM25+AM67</f>
        <v>870220</v>
      </c>
      <c r="AN6" s="437"/>
      <c r="AO6" s="437"/>
      <c r="AP6" s="437"/>
      <c r="AQ6" s="437">
        <f>AQ8+AQ13+AQ25+AQ67</f>
        <v>8154970742</v>
      </c>
      <c r="AR6" s="437">
        <f>AR8+AR13+AR25+AR67</f>
        <v>684600</v>
      </c>
      <c r="AS6" s="437"/>
      <c r="AT6" s="437"/>
      <c r="AU6" s="437"/>
      <c r="AV6" s="437">
        <f>AV8+AV13+AV25+AV67</f>
        <v>186749850712.034</v>
      </c>
      <c r="AW6" s="437">
        <f>AW8+AW13+AW25+AW67</f>
        <v>392</v>
      </c>
      <c r="AX6" s="437"/>
      <c r="AY6" s="437"/>
      <c r="AZ6" s="437"/>
      <c r="BA6" s="437">
        <f>BA8+BA13+BA25+BA67</f>
        <v>158297232808.60001</v>
      </c>
      <c r="BB6" s="437">
        <f>BB8+BB13+BB25+BB67</f>
        <v>112</v>
      </c>
      <c r="BC6" s="437"/>
      <c r="BD6" s="437"/>
      <c r="BE6" s="437"/>
      <c r="BF6" s="437">
        <f>BF8+BF13+BF25+BF67</f>
        <v>7782244990</v>
      </c>
      <c r="BG6" s="437">
        <f>BG8+BG13+BG25+BG67</f>
        <v>2089</v>
      </c>
      <c r="BH6" s="437"/>
      <c r="BI6" s="437"/>
      <c r="BJ6" s="437"/>
      <c r="BK6" s="437">
        <f>BK8+BK13+BK25+BK67</f>
        <v>80415134193.199997</v>
      </c>
      <c r="BL6" s="437">
        <f>BL8+BL13+BL25+BL67</f>
        <v>6</v>
      </c>
      <c r="BM6" s="437"/>
      <c r="BN6" s="437"/>
      <c r="BO6" s="437"/>
      <c r="BP6" s="437">
        <f>BP8+BP13+BP25+BP67</f>
        <v>6681521794</v>
      </c>
      <c r="BQ6" s="437">
        <f>BQ8+BQ13+BQ25+BQ67</f>
        <v>68610300</v>
      </c>
      <c r="BR6" s="437"/>
      <c r="BS6" s="437"/>
      <c r="BT6" s="437"/>
      <c r="BU6" s="437">
        <f>BU8+BU13+BU25+BU67</f>
        <v>4297890550</v>
      </c>
      <c r="BV6" s="437">
        <f>BV8+BV13+BV25+BV67</f>
        <v>1163400</v>
      </c>
      <c r="BW6" s="437"/>
      <c r="BX6" s="437"/>
      <c r="BY6" s="437"/>
      <c r="BZ6" s="437">
        <f>BZ8+BZ13+BZ25+BZ67</f>
        <v>1393029522</v>
      </c>
      <c r="CA6" s="437">
        <f>CA8+CA13+CA25+CA67</f>
        <v>257460</v>
      </c>
      <c r="CB6" s="437"/>
      <c r="CC6" s="437"/>
      <c r="CD6" s="437"/>
      <c r="CE6" s="437">
        <f>CE8+CE13+CE25+CE67</f>
        <v>19724672451.989998</v>
      </c>
      <c r="CF6" s="437">
        <f>CF8+CF13+CF25+CF67</f>
        <v>1600</v>
      </c>
      <c r="CG6" s="437"/>
      <c r="CH6" s="437"/>
      <c r="CI6" s="437"/>
      <c r="CJ6" s="437">
        <f>CJ8+CJ13+CJ25+CJ67</f>
        <v>20482200000</v>
      </c>
      <c r="CK6" s="437">
        <f>CK8+CK13+CK25+CK67</f>
        <v>2642</v>
      </c>
      <c r="CL6" s="437"/>
      <c r="CM6" s="437"/>
      <c r="CN6" s="437"/>
      <c r="CO6" s="437">
        <f>CO8+CO13+CO25+CO67</f>
        <v>104111434620</v>
      </c>
      <c r="CP6" s="437">
        <f>CP8+CP13+CP25+CP67</f>
        <v>85</v>
      </c>
      <c r="CQ6" s="437"/>
      <c r="CR6" s="437"/>
      <c r="CS6" s="437"/>
      <c r="CT6" s="437">
        <f>CT8+CT13+CT25+CT67</f>
        <v>28211905779.84</v>
      </c>
      <c r="CU6" s="437">
        <f>CU8+CU13+CU25+CU67</f>
        <v>23040</v>
      </c>
      <c r="CV6" s="437"/>
      <c r="CW6" s="437"/>
      <c r="CX6" s="437"/>
      <c r="CY6" s="437">
        <f>CY8+CY13+CY25+CY67</f>
        <v>2290841856</v>
      </c>
      <c r="CZ6" s="437">
        <f>CZ8+CZ13+CZ25+CZ67</f>
        <v>1022150</v>
      </c>
      <c r="DA6" s="437"/>
      <c r="DB6" s="437"/>
      <c r="DC6" s="437"/>
      <c r="DD6" s="437">
        <f>DD8+DD13+DD25+DD67</f>
        <v>0</v>
      </c>
      <c r="DE6" s="437">
        <f>DE8+DE13+DE25+DE67</f>
        <v>210</v>
      </c>
      <c r="DF6" s="437"/>
      <c r="DG6" s="437"/>
      <c r="DH6" s="437"/>
      <c r="DI6" s="437">
        <f>DI8+DI13+DI25+DI67</f>
        <v>175985600</v>
      </c>
      <c r="DJ6" s="437">
        <f>DJ8+DJ13+DJ25+DJ67</f>
        <v>202176</v>
      </c>
      <c r="DK6" s="437"/>
      <c r="DL6" s="437"/>
      <c r="DM6" s="437"/>
      <c r="DN6" s="437">
        <f>DN8+DN13+DN25+DN67</f>
        <v>7545839109.1199999</v>
      </c>
      <c r="DO6" s="437">
        <f>DO8+DO13+DO25+DO67</f>
        <v>185184</v>
      </c>
      <c r="DP6" s="437"/>
      <c r="DQ6" s="437"/>
      <c r="DR6" s="437"/>
      <c r="DS6" s="437">
        <f>DS8+DS13+DS25+DS67</f>
        <v>3877264074.2399998</v>
      </c>
      <c r="DT6" s="437">
        <f>DT8+DT13+DT25+DT67</f>
        <v>12000</v>
      </c>
      <c r="DU6" s="437"/>
      <c r="DV6" s="437"/>
      <c r="DW6" s="437"/>
      <c r="DX6" s="437">
        <f>DX8+DX13+DX25+DX67</f>
        <v>0</v>
      </c>
      <c r="DY6" s="437">
        <f>DY8+DY13+DY25+DY67</f>
        <v>300000</v>
      </c>
      <c r="DZ6" s="437"/>
      <c r="EA6" s="437"/>
      <c r="EB6" s="437"/>
      <c r="EC6" s="437">
        <f>EC8+EC13+EC25+EC67</f>
        <v>10923840000</v>
      </c>
      <c r="ED6" s="437">
        <f>ED8+ED13+ED25+ED67</f>
        <v>50</v>
      </c>
      <c r="EE6" s="437"/>
      <c r="EF6" s="437"/>
      <c r="EG6" s="437"/>
      <c r="EH6" s="437">
        <f>EH8+EH13+EH25+EH67</f>
        <v>4224482999</v>
      </c>
      <c r="EI6" s="437">
        <f>EI8+EI13+EI25+EI67</f>
        <v>247475</v>
      </c>
      <c r="EJ6" s="437"/>
      <c r="EK6" s="437"/>
      <c r="EL6" s="437"/>
      <c r="EM6" s="437">
        <f>EM8+EM13+EM25+EM67</f>
        <v>11752646335.5</v>
      </c>
      <c r="EN6" s="437">
        <f>EN8+EN13+EN25+EN67</f>
        <v>5000</v>
      </c>
      <c r="EO6" s="437"/>
      <c r="EP6" s="437"/>
      <c r="EQ6" s="437"/>
      <c r="ER6" s="437">
        <f>ER8+ER13+ER25+ER67</f>
        <v>761085000</v>
      </c>
      <c r="ES6" s="437">
        <f>ES8+ES13+ES25+ES67</f>
        <v>4500</v>
      </c>
      <c r="ET6" s="437"/>
      <c r="EU6" s="437"/>
      <c r="EV6" s="437"/>
      <c r="EW6" s="437">
        <f>EW8+EW13+EW25+EW67</f>
        <v>0</v>
      </c>
      <c r="EX6" s="437">
        <f>EX8+EX13+EX25+EX67</f>
        <v>100</v>
      </c>
      <c r="EY6" s="437"/>
      <c r="EZ6" s="437"/>
      <c r="FA6" s="437"/>
      <c r="FB6" s="437">
        <f>FB8+FB13+FB25+FB67</f>
        <v>455144760</v>
      </c>
      <c r="FC6" s="437">
        <f>FC8+FC13+FC25+FC67</f>
        <v>421</v>
      </c>
      <c r="FD6" s="437"/>
      <c r="FE6" s="437"/>
      <c r="FF6" s="437"/>
      <c r="FG6" s="437">
        <f>FG8+FG13+FG25+FG67</f>
        <v>16497630339</v>
      </c>
      <c r="FH6" s="437">
        <f>FH8+FH13+FH25+FH67</f>
        <v>21100</v>
      </c>
      <c r="FI6" s="437"/>
      <c r="FJ6" s="437"/>
      <c r="FK6" s="437"/>
      <c r="FL6" s="437">
        <f>FL8+FL13+FL25+FL67</f>
        <v>5683774000</v>
      </c>
      <c r="FM6" s="437">
        <f>FM8+FM13+FM25+FM67</f>
        <v>5</v>
      </c>
      <c r="FN6" s="437"/>
      <c r="FO6" s="437"/>
      <c r="FP6" s="437"/>
      <c r="FQ6" s="437">
        <f>FQ8+FQ13+FQ25+FQ67</f>
        <v>11315000000</v>
      </c>
      <c r="FR6" s="437">
        <f>FR8+FR13+FR25+FR67</f>
        <v>14</v>
      </c>
      <c r="FS6" s="437"/>
      <c r="FT6" s="437"/>
      <c r="FU6" s="437"/>
      <c r="FV6" s="437">
        <f>FV8+FV13+FV25+FV67</f>
        <v>809269533</v>
      </c>
      <c r="FW6" s="437">
        <f>FW8+FW13+FW25+FW67</f>
        <v>6</v>
      </c>
      <c r="FX6" s="437"/>
      <c r="FY6" s="437"/>
      <c r="FZ6" s="437"/>
      <c r="GA6" s="437">
        <f>GA8+GA13+GA25+GA67</f>
        <v>7326974618</v>
      </c>
      <c r="GB6" s="437">
        <f>GB8+GB13+GB25+GB67</f>
        <v>1</v>
      </c>
      <c r="GC6" s="437"/>
      <c r="GD6" s="437"/>
      <c r="GE6" s="437"/>
      <c r="GF6" s="437">
        <f>GF8+GF13+GF25+GF67</f>
        <v>8398900000</v>
      </c>
      <c r="GG6" s="437">
        <f>GG8+GG13+GG25+GG67</f>
        <v>524000</v>
      </c>
      <c r="GH6" s="437"/>
      <c r="GI6" s="437"/>
      <c r="GJ6" s="437"/>
      <c r="GK6" s="437">
        <f>GK8+GK13+GK25+GK67</f>
        <v>7576115980</v>
      </c>
      <c r="GL6" s="437">
        <f>GL8+GL13+GL25+GL67</f>
        <v>0</v>
      </c>
      <c r="GM6" s="437"/>
      <c r="GN6" s="437"/>
      <c r="GO6" s="437"/>
      <c r="GP6" s="437">
        <f>GP8+GP13+GP25+GP67</f>
        <v>0</v>
      </c>
      <c r="GQ6" s="437">
        <f>GQ8+GQ13+GQ25+GQ67</f>
        <v>10400</v>
      </c>
      <c r="GR6" s="437">
        <f>GR8+GR13+GR25+GR67</f>
        <v>0</v>
      </c>
      <c r="GS6" s="437"/>
      <c r="GT6" s="437"/>
      <c r="GU6" s="437">
        <f>GU8+GU13+GU25+GU67</f>
        <v>4902094800</v>
      </c>
      <c r="GV6" s="437">
        <f>GV8+GV13+GV25+GV67</f>
        <v>100</v>
      </c>
      <c r="GW6" s="437"/>
      <c r="GX6" s="437"/>
      <c r="GY6" s="437"/>
      <c r="GZ6" s="437">
        <f>GZ8+GZ13+GZ25+GZ67</f>
        <v>1628989222</v>
      </c>
      <c r="HA6" s="437">
        <f>HA8+HA13+HA25+HA67</f>
        <v>267</v>
      </c>
      <c r="HB6" s="437"/>
      <c r="HC6" s="437"/>
      <c r="HD6" s="437"/>
      <c r="HE6" s="437">
        <f>HE8+HE13+HE25+HE67</f>
        <v>6611265173</v>
      </c>
      <c r="HF6" s="437">
        <f>HF8+HF13+HF25+HF67</f>
        <v>150</v>
      </c>
      <c r="HG6" s="437"/>
      <c r="HH6" s="437"/>
      <c r="HI6" s="437"/>
      <c r="HJ6" s="437">
        <f>HJ8+HJ13+HJ25+HJ67</f>
        <v>0</v>
      </c>
      <c r="HK6" s="437">
        <f>HK8+HK13+HK25+HK67</f>
        <v>7200</v>
      </c>
      <c r="HL6" s="437"/>
      <c r="HM6" s="437"/>
      <c r="HN6" s="437"/>
      <c r="HO6" s="437">
        <f>HO8+HO13+HO25+HO67</f>
        <v>0</v>
      </c>
      <c r="HP6" s="437">
        <f>HP8+HP13+HP25+HP67</f>
        <v>210</v>
      </c>
      <c r="HQ6" s="437"/>
      <c r="HR6" s="437"/>
      <c r="HS6" s="437"/>
      <c r="HT6" s="437">
        <f>HT8+HT13+HT25+HT67</f>
        <v>182747520</v>
      </c>
      <c r="HU6" s="437">
        <f>HU8+HU13+HU25+HU67</f>
        <v>12</v>
      </c>
      <c r="HV6" s="437"/>
      <c r="HW6" s="437"/>
      <c r="HX6" s="437"/>
      <c r="HY6" s="437">
        <f>HY8+HY13+HY25+HY67</f>
        <v>19036200</v>
      </c>
      <c r="HZ6" s="437">
        <f>HZ8+HZ13+HZ25+HZ67</f>
        <v>20</v>
      </c>
      <c r="IA6" s="437"/>
      <c r="IB6" s="437"/>
      <c r="IC6" s="437"/>
      <c r="ID6" s="437">
        <f>ID8+ID13+ID25+ID67</f>
        <v>15863500</v>
      </c>
      <c r="IE6" s="437">
        <f>IE8+IE13+IE25+IE67</f>
        <v>1285</v>
      </c>
      <c r="IF6" s="437"/>
      <c r="IG6" s="437"/>
      <c r="IH6" s="437"/>
      <c r="II6" s="437">
        <f>II8+II13+II25+II67</f>
        <v>1254009675</v>
      </c>
      <c r="IJ6" s="437">
        <f>IJ8+IJ13+IJ25+IJ67</f>
        <v>10</v>
      </c>
      <c r="IK6" s="437"/>
      <c r="IL6" s="437"/>
      <c r="IM6" s="437"/>
      <c r="IN6" s="437">
        <f>IN8+IN13+IN25+IN67</f>
        <v>3172700</v>
      </c>
      <c r="IO6" s="437">
        <f>IO8+IO13+IO25+IO67</f>
        <v>25</v>
      </c>
      <c r="IP6" s="437"/>
      <c r="IQ6" s="437"/>
      <c r="IR6" s="437"/>
      <c r="IS6" s="437">
        <f>IS8+IS13+IS25+IS67</f>
        <v>51556375</v>
      </c>
      <c r="IT6" s="437">
        <f>IT8+IT13+IT25+IT67</f>
        <v>47521670</v>
      </c>
      <c r="IU6" s="437"/>
      <c r="IV6" s="437"/>
      <c r="IW6" s="437"/>
      <c r="IX6" s="437">
        <f>IX8+IX13+IX25+IX67</f>
        <v>1041319613200</v>
      </c>
      <c r="IY6" s="437">
        <f>IY8+IY13+IY25+IY67</f>
        <v>6300000</v>
      </c>
      <c r="IZ6" s="437"/>
      <c r="JA6" s="437"/>
      <c r="JB6" s="437"/>
      <c r="JC6" s="437">
        <f>JC8+JC13+JC25+JC67</f>
        <v>257216220000</v>
      </c>
      <c r="JD6" s="437">
        <f>JD8+JD13+JD25+JD67</f>
        <v>5040900</v>
      </c>
      <c r="JE6" s="437"/>
      <c r="JF6" s="437"/>
      <c r="JG6" s="437"/>
      <c r="JH6" s="437">
        <f>JH8+JH13+JH25+JH67</f>
        <v>114558291120</v>
      </c>
      <c r="JI6" s="437">
        <f>JI8+JI13+JI25+JI67</f>
        <v>10000</v>
      </c>
      <c r="JJ6" s="437"/>
      <c r="JK6" s="437"/>
      <c r="JL6" s="437"/>
      <c r="JM6" s="437">
        <f>JM8+JM13+JM25+JM67</f>
        <v>0</v>
      </c>
      <c r="JN6" s="437">
        <f>JN8+JN13+JN25+JN67</f>
        <v>400140</v>
      </c>
      <c r="JO6" s="437"/>
      <c r="JP6" s="437"/>
      <c r="JQ6" s="437"/>
      <c r="JR6" s="437">
        <f>JR8+JR13+JR25+JR67</f>
        <v>0</v>
      </c>
      <c r="JS6" s="437">
        <f>JS8+JS13+JS25+JS67</f>
        <v>2560</v>
      </c>
      <c r="JT6" s="437"/>
      <c r="JU6" s="437"/>
      <c r="JV6" s="437"/>
      <c r="JW6" s="437">
        <f>JW8+JW13+JW25+JW67</f>
        <v>474825804.79999995</v>
      </c>
      <c r="JX6" s="437">
        <f>JX8+JX13+JX25+JX67</f>
        <v>4</v>
      </c>
      <c r="JY6" s="437"/>
      <c r="JZ6" s="437"/>
      <c r="KA6" s="437"/>
      <c r="KB6" s="437">
        <f>KB8+KB13+KB25+KB67</f>
        <v>154092991</v>
      </c>
      <c r="KC6" s="437">
        <f>KC8+KC13+KC25+KC67</f>
        <v>2</v>
      </c>
      <c r="KD6" s="437"/>
      <c r="KE6" s="437"/>
      <c r="KF6" s="437"/>
      <c r="KG6" s="437">
        <f>KG8+KG13+KG25+KG67</f>
        <v>825750370</v>
      </c>
    </row>
    <row r="7" spans="1:293" s="449" customFormat="1">
      <c r="A7" s="441"/>
      <c r="B7" s="441" t="s">
        <v>64</v>
      </c>
      <c r="C7" s="441"/>
      <c r="D7" s="441"/>
      <c r="E7" s="442"/>
      <c r="F7" s="441"/>
      <c r="G7" s="441"/>
      <c r="H7" s="443"/>
      <c r="I7" s="444"/>
      <c r="J7" s="444"/>
      <c r="K7" s="444"/>
      <c r="L7" s="444"/>
      <c r="M7" s="445"/>
      <c r="N7" s="446"/>
      <c r="O7" s="447"/>
      <c r="P7" s="447"/>
      <c r="Q7" s="447"/>
      <c r="R7" s="447"/>
      <c r="S7" s="447"/>
      <c r="T7" s="447"/>
      <c r="U7" s="447"/>
      <c r="V7" s="447"/>
      <c r="W7" s="447"/>
      <c r="X7" s="444"/>
      <c r="Y7" s="444"/>
      <c r="Z7" s="444"/>
      <c r="AA7" s="444"/>
      <c r="AB7" s="444"/>
      <c r="AC7" s="447"/>
      <c r="AD7" s="444"/>
      <c r="AE7" s="444"/>
      <c r="AF7" s="444"/>
      <c r="AG7" s="444"/>
      <c r="AH7" s="447"/>
      <c r="AI7" s="444"/>
      <c r="AJ7" s="444"/>
      <c r="AK7" s="444"/>
      <c r="AL7" s="444"/>
      <c r="AM7" s="444"/>
      <c r="AN7" s="444"/>
      <c r="AO7" s="444"/>
      <c r="AP7" s="444"/>
      <c r="AQ7" s="444"/>
      <c r="AR7" s="444"/>
      <c r="AS7" s="444"/>
      <c r="AT7" s="444"/>
      <c r="AU7" s="444"/>
      <c r="AV7" s="444"/>
      <c r="AW7" s="444"/>
      <c r="AX7" s="444"/>
      <c r="AY7" s="444"/>
      <c r="AZ7" s="444"/>
      <c r="BA7" s="444"/>
      <c r="BB7" s="444"/>
      <c r="BC7" s="444"/>
      <c r="BD7" s="444"/>
      <c r="BE7" s="444"/>
      <c r="BF7" s="444"/>
      <c r="BG7" s="444"/>
      <c r="BH7" s="444"/>
      <c r="BI7" s="444"/>
      <c r="BJ7" s="444"/>
      <c r="BK7" s="444"/>
      <c r="BL7" s="444"/>
      <c r="BM7" s="444"/>
      <c r="BN7" s="444"/>
      <c r="BO7" s="444"/>
      <c r="BP7" s="444"/>
      <c r="BQ7" s="444"/>
      <c r="BR7" s="444"/>
      <c r="BS7" s="444"/>
      <c r="BT7" s="444"/>
      <c r="BU7" s="444"/>
      <c r="BV7" s="444"/>
      <c r="BW7" s="444"/>
      <c r="BX7" s="444"/>
      <c r="BY7" s="444"/>
      <c r="BZ7" s="444"/>
      <c r="CA7" s="444"/>
      <c r="CB7" s="444"/>
      <c r="CC7" s="444"/>
      <c r="CD7" s="444"/>
      <c r="CE7" s="444"/>
      <c r="CF7" s="444"/>
      <c r="CG7" s="444"/>
      <c r="CH7" s="444"/>
      <c r="CI7" s="444"/>
      <c r="CJ7" s="444"/>
      <c r="CK7" s="444"/>
      <c r="CL7" s="444"/>
      <c r="CM7" s="444"/>
      <c r="CN7" s="444"/>
      <c r="CO7" s="444"/>
      <c r="CP7" s="444"/>
      <c r="CQ7" s="444"/>
      <c r="CR7" s="444"/>
      <c r="CS7" s="444"/>
      <c r="CT7" s="444"/>
      <c r="CU7" s="444"/>
      <c r="CV7" s="444"/>
      <c r="CW7" s="444"/>
      <c r="CX7" s="444"/>
      <c r="CY7" s="444"/>
      <c r="CZ7" s="444"/>
      <c r="DA7" s="444"/>
      <c r="DB7" s="444"/>
      <c r="DC7" s="444"/>
      <c r="DD7" s="444"/>
      <c r="DE7" s="444"/>
      <c r="DF7" s="444"/>
      <c r="DG7" s="444"/>
      <c r="DH7" s="444"/>
      <c r="DI7" s="444"/>
      <c r="DJ7" s="444"/>
      <c r="DK7" s="444"/>
      <c r="DL7" s="444"/>
      <c r="DM7" s="444"/>
      <c r="DN7" s="444"/>
      <c r="DO7" s="444"/>
      <c r="DP7" s="444"/>
      <c r="DQ7" s="444"/>
      <c r="DR7" s="444"/>
      <c r="DS7" s="444"/>
      <c r="DT7" s="444"/>
      <c r="DU7" s="444"/>
      <c r="DV7" s="444"/>
      <c r="DW7" s="444"/>
      <c r="DX7" s="444"/>
      <c r="DY7" s="444"/>
      <c r="DZ7" s="444"/>
      <c r="EA7" s="444"/>
      <c r="EB7" s="444"/>
      <c r="EC7" s="444"/>
      <c r="ED7" s="444"/>
      <c r="EE7" s="444"/>
      <c r="EF7" s="444"/>
      <c r="EG7" s="444"/>
      <c r="EH7" s="444"/>
      <c r="EI7" s="444"/>
      <c r="EJ7" s="444"/>
      <c r="EK7" s="444"/>
      <c r="EL7" s="444"/>
      <c r="EM7" s="444"/>
      <c r="EN7" s="444"/>
      <c r="EO7" s="444"/>
      <c r="EP7" s="444"/>
      <c r="EQ7" s="444"/>
      <c r="ER7" s="444"/>
      <c r="ES7" s="444"/>
      <c r="ET7" s="444"/>
      <c r="EU7" s="444"/>
      <c r="EV7" s="444"/>
      <c r="EW7" s="444"/>
      <c r="EX7" s="444"/>
      <c r="EY7" s="444"/>
      <c r="EZ7" s="444"/>
      <c r="FA7" s="444"/>
      <c r="FB7" s="444"/>
      <c r="FC7" s="444"/>
      <c r="FD7" s="444"/>
      <c r="FE7" s="444"/>
      <c r="FF7" s="444"/>
      <c r="FG7" s="444"/>
      <c r="FH7" s="444"/>
      <c r="FI7" s="444"/>
      <c r="FJ7" s="444"/>
      <c r="FK7" s="444"/>
      <c r="FL7" s="444"/>
      <c r="FM7" s="444"/>
      <c r="FN7" s="444"/>
      <c r="FO7" s="444"/>
      <c r="FP7" s="444"/>
      <c r="FQ7" s="444"/>
      <c r="FR7" s="444"/>
      <c r="FS7" s="444"/>
      <c r="FT7" s="444"/>
      <c r="FU7" s="444"/>
      <c r="FV7" s="444"/>
      <c r="FW7" s="444"/>
      <c r="FX7" s="444"/>
      <c r="FY7" s="444"/>
      <c r="FZ7" s="444"/>
      <c r="GA7" s="444"/>
      <c r="GB7" s="444"/>
      <c r="GC7" s="444"/>
      <c r="GD7" s="444"/>
      <c r="GE7" s="444"/>
      <c r="GF7" s="444"/>
      <c r="GG7" s="444"/>
      <c r="GH7" s="444"/>
      <c r="GI7" s="444"/>
      <c r="GJ7" s="444"/>
      <c r="GK7" s="444"/>
      <c r="GL7" s="444"/>
      <c r="GM7" s="444"/>
      <c r="GN7" s="444"/>
      <c r="GO7" s="444"/>
      <c r="GP7" s="444"/>
      <c r="GQ7" s="444"/>
      <c r="GR7" s="444"/>
      <c r="GS7" s="444"/>
      <c r="GT7" s="444"/>
      <c r="GU7" s="444"/>
      <c r="GV7" s="444"/>
      <c r="GW7" s="444"/>
      <c r="GX7" s="444"/>
      <c r="GY7" s="444"/>
      <c r="GZ7" s="444"/>
      <c r="HA7" s="444"/>
      <c r="HB7" s="444"/>
      <c r="HC7" s="444"/>
      <c r="HD7" s="444"/>
      <c r="HE7" s="444"/>
      <c r="HF7" s="444"/>
      <c r="HG7" s="444"/>
      <c r="HH7" s="444"/>
      <c r="HI7" s="444"/>
      <c r="HJ7" s="444"/>
      <c r="HK7" s="444"/>
      <c r="HL7" s="444"/>
      <c r="HM7" s="444"/>
      <c r="HN7" s="444"/>
      <c r="HO7" s="444"/>
      <c r="HP7" s="444"/>
      <c r="HQ7" s="444"/>
      <c r="HR7" s="444"/>
      <c r="HS7" s="444"/>
      <c r="HT7" s="444"/>
      <c r="HU7" s="444"/>
      <c r="HV7" s="444"/>
      <c r="HW7" s="444"/>
      <c r="HX7" s="444"/>
      <c r="HY7" s="444"/>
      <c r="HZ7" s="444"/>
      <c r="IA7" s="444"/>
      <c r="IB7" s="444"/>
      <c r="IC7" s="444"/>
      <c r="ID7" s="444"/>
      <c r="IE7" s="444"/>
      <c r="IF7" s="444"/>
      <c r="IG7" s="444"/>
      <c r="IH7" s="444"/>
      <c r="II7" s="444"/>
      <c r="IJ7" s="444"/>
      <c r="IK7" s="444"/>
      <c r="IL7" s="444"/>
      <c r="IM7" s="444"/>
      <c r="IN7" s="444"/>
      <c r="IO7" s="444"/>
      <c r="IP7" s="444"/>
      <c r="IQ7" s="444"/>
      <c r="IR7" s="444"/>
      <c r="IS7" s="444"/>
      <c r="IT7" s="444"/>
      <c r="IU7" s="444"/>
      <c r="IV7" s="444"/>
      <c r="IW7" s="444"/>
      <c r="IX7" s="444"/>
      <c r="IY7" s="444"/>
      <c r="IZ7" s="444"/>
      <c r="JA7" s="444"/>
      <c r="JB7" s="444"/>
      <c r="JC7" s="444"/>
      <c r="JD7" s="444"/>
      <c r="JE7" s="444"/>
      <c r="JF7" s="444"/>
      <c r="JG7" s="444"/>
      <c r="JH7" s="444"/>
      <c r="JI7" s="444"/>
      <c r="JJ7" s="444"/>
      <c r="JK7" s="444"/>
      <c r="JL7" s="444"/>
      <c r="JM7" s="444"/>
      <c r="JN7" s="445"/>
      <c r="JO7" s="445"/>
      <c r="JP7" s="445"/>
      <c r="JQ7" s="445"/>
      <c r="JR7" s="445"/>
      <c r="JS7" s="445"/>
      <c r="JT7" s="445"/>
      <c r="JU7" s="445"/>
      <c r="JV7" s="445"/>
      <c r="JW7" s="445"/>
      <c r="JX7" s="448"/>
      <c r="JY7" s="448"/>
      <c r="JZ7" s="448"/>
      <c r="KA7" s="448"/>
      <c r="KB7" s="448"/>
      <c r="KC7" s="448"/>
      <c r="KD7" s="448"/>
      <c r="KE7" s="448"/>
      <c r="KF7" s="448"/>
      <c r="KG7" s="448"/>
    </row>
    <row r="8" spans="1:293" s="440" customFormat="1">
      <c r="A8" s="435"/>
      <c r="B8" s="435" t="s">
        <v>65</v>
      </c>
      <c r="C8" s="435"/>
      <c r="D8" s="435"/>
      <c r="E8" s="435"/>
      <c r="F8" s="435"/>
      <c r="G8" s="435"/>
      <c r="H8" s="436"/>
      <c r="I8" s="437">
        <f>SUM(I9:I11)</f>
        <v>383726354400</v>
      </c>
      <c r="J8" s="438" t="s">
        <v>63</v>
      </c>
      <c r="K8" s="437"/>
      <c r="L8" s="438" t="s">
        <v>63</v>
      </c>
      <c r="M8" s="437">
        <f>SUM(M9:M11)</f>
        <v>383726354400</v>
      </c>
      <c r="N8" s="439">
        <f>SUM(N9:N12)</f>
        <v>0</v>
      </c>
      <c r="O8" s="437"/>
      <c r="P8" s="437"/>
      <c r="Q8" s="437"/>
      <c r="R8" s="437">
        <f>SUM(R9:R12)</f>
        <v>0</v>
      </c>
      <c r="S8" s="437">
        <f>SUM(S9:S12)</f>
        <v>0</v>
      </c>
      <c r="T8" s="437"/>
      <c r="U8" s="437"/>
      <c r="V8" s="437"/>
      <c r="W8" s="437">
        <f>SUM(W9:W12)</f>
        <v>0</v>
      </c>
      <c r="X8" s="437">
        <f>SUM(X9:X12)</f>
        <v>0</v>
      </c>
      <c r="Y8" s="437"/>
      <c r="Z8" s="437"/>
      <c r="AA8" s="437"/>
      <c r="AB8" s="437">
        <f>SUM(AB9:AB12)</f>
        <v>0</v>
      </c>
      <c r="AC8" s="437">
        <f>SUM(AC9:AC12)</f>
        <v>10000</v>
      </c>
      <c r="AD8" s="437"/>
      <c r="AE8" s="437"/>
      <c r="AF8" s="437"/>
      <c r="AG8" s="437">
        <f>SUM(AG9:AG12)</f>
        <v>101886400</v>
      </c>
      <c r="AH8" s="437">
        <f>SUM(AH9:AH12)</f>
        <v>0</v>
      </c>
      <c r="AI8" s="437"/>
      <c r="AJ8" s="437"/>
      <c r="AK8" s="437"/>
      <c r="AL8" s="437">
        <f>SUM(AL9:AL12)</f>
        <v>0</v>
      </c>
      <c r="AM8" s="437">
        <f>SUM(AM9:AM12)</f>
        <v>0</v>
      </c>
      <c r="AN8" s="437"/>
      <c r="AO8" s="437"/>
      <c r="AP8" s="437"/>
      <c r="AQ8" s="437">
        <f>SUM(AQ9:AQ12)</f>
        <v>0</v>
      </c>
      <c r="AR8" s="437">
        <f>SUM(AR9:AR12)</f>
        <v>0</v>
      </c>
      <c r="AS8" s="437"/>
      <c r="AT8" s="437"/>
      <c r="AU8" s="437"/>
      <c r="AV8" s="437">
        <f>SUM(AV9:AV12)</f>
        <v>0</v>
      </c>
      <c r="AW8" s="437">
        <f>SUM(AW9:AW12)</f>
        <v>0</v>
      </c>
      <c r="AX8" s="437"/>
      <c r="AY8" s="437"/>
      <c r="AZ8" s="437"/>
      <c r="BA8" s="437">
        <f>SUM(BA9:BA12)</f>
        <v>0</v>
      </c>
      <c r="BB8" s="437">
        <f>SUM(BB9:BB12)</f>
        <v>0</v>
      </c>
      <c r="BC8" s="437"/>
      <c r="BD8" s="437"/>
      <c r="BE8" s="437"/>
      <c r="BF8" s="437">
        <f>SUM(BF9:BF12)</f>
        <v>0</v>
      </c>
      <c r="BG8" s="437">
        <f>SUM(BG9:BG12)</f>
        <v>0</v>
      </c>
      <c r="BH8" s="437"/>
      <c r="BI8" s="437"/>
      <c r="BJ8" s="437"/>
      <c r="BK8" s="437">
        <f>SUM(BK9:BK12)</f>
        <v>0</v>
      </c>
      <c r="BL8" s="437">
        <f>SUM(BL9:BL12)</f>
        <v>0</v>
      </c>
      <c r="BM8" s="437"/>
      <c r="BN8" s="437"/>
      <c r="BO8" s="437"/>
      <c r="BP8" s="437">
        <f>SUM(BP9:BP12)</f>
        <v>0</v>
      </c>
      <c r="BQ8" s="437">
        <f>SUM(BQ9:BQ12)</f>
        <v>0</v>
      </c>
      <c r="BR8" s="437"/>
      <c r="BS8" s="437"/>
      <c r="BT8" s="437"/>
      <c r="BU8" s="437">
        <f>SUM(BU9:BU12)</f>
        <v>0</v>
      </c>
      <c r="BV8" s="437">
        <f>SUM(BV9:BV12)</f>
        <v>0</v>
      </c>
      <c r="BW8" s="437"/>
      <c r="BX8" s="437"/>
      <c r="BY8" s="437"/>
      <c r="BZ8" s="437">
        <f>SUM(BZ9:BZ12)</f>
        <v>0</v>
      </c>
      <c r="CA8" s="437">
        <f>SUM(CA9:CA12)</f>
        <v>0</v>
      </c>
      <c r="CB8" s="437"/>
      <c r="CC8" s="437"/>
      <c r="CD8" s="437"/>
      <c r="CE8" s="437">
        <f>SUM(CE9:CE12)</f>
        <v>0</v>
      </c>
      <c r="CF8" s="437">
        <f>SUM(CF9:CF12)</f>
        <v>0</v>
      </c>
      <c r="CG8" s="437"/>
      <c r="CH8" s="437"/>
      <c r="CI8" s="437"/>
      <c r="CJ8" s="437">
        <f>SUM(CJ9:CJ12)</f>
        <v>0</v>
      </c>
      <c r="CK8" s="437">
        <f>SUM(CK9:CK12)</f>
        <v>212</v>
      </c>
      <c r="CL8" s="437"/>
      <c r="CM8" s="437"/>
      <c r="CN8" s="437"/>
      <c r="CO8" s="437">
        <f>SUM(CO9:CO12)</f>
        <v>0</v>
      </c>
      <c r="CP8" s="437">
        <f>SUM(CP9:CP12)</f>
        <v>0</v>
      </c>
      <c r="CQ8" s="437"/>
      <c r="CR8" s="437"/>
      <c r="CS8" s="437"/>
      <c r="CT8" s="437">
        <f>SUM(CT9:CT12)</f>
        <v>0</v>
      </c>
      <c r="CU8" s="437">
        <f>SUM(CU9:CU12)</f>
        <v>0</v>
      </c>
      <c r="CV8" s="437"/>
      <c r="CW8" s="437"/>
      <c r="CX8" s="437"/>
      <c r="CY8" s="437">
        <f>SUM(CY9:CY12)</f>
        <v>0</v>
      </c>
      <c r="CZ8" s="437">
        <f>SUM(CZ9:CZ12)</f>
        <v>0</v>
      </c>
      <c r="DA8" s="437"/>
      <c r="DB8" s="437"/>
      <c r="DC8" s="437"/>
      <c r="DD8" s="437">
        <f>SUM(DD9:DD12)</f>
        <v>0</v>
      </c>
      <c r="DE8" s="437">
        <f>SUM(DE9:DE12)</f>
        <v>0</v>
      </c>
      <c r="DF8" s="437"/>
      <c r="DG8" s="437"/>
      <c r="DH8" s="437"/>
      <c r="DI8" s="437">
        <f>SUM(DI9:DI12)</f>
        <v>0</v>
      </c>
      <c r="DJ8" s="437">
        <f>SUM(DJ9:DJ12)</f>
        <v>0</v>
      </c>
      <c r="DK8" s="437"/>
      <c r="DL8" s="437"/>
      <c r="DM8" s="437"/>
      <c r="DN8" s="437">
        <f>SUM(DN9:DN12)</f>
        <v>0</v>
      </c>
      <c r="DO8" s="437">
        <f>SUM(DO9:DO12)</f>
        <v>0</v>
      </c>
      <c r="DP8" s="437"/>
      <c r="DQ8" s="437"/>
      <c r="DR8" s="437"/>
      <c r="DS8" s="437">
        <f>SUM(DS9:DS12)</f>
        <v>0</v>
      </c>
      <c r="DT8" s="437">
        <f>SUM(DT9:DT12)</f>
        <v>0</v>
      </c>
      <c r="DU8" s="437"/>
      <c r="DV8" s="437"/>
      <c r="DW8" s="437"/>
      <c r="DX8" s="437">
        <f>SUM(DX9:DX12)</f>
        <v>0</v>
      </c>
      <c r="DY8" s="437">
        <f>SUM(DY9:DY12)</f>
        <v>0</v>
      </c>
      <c r="DZ8" s="437"/>
      <c r="EA8" s="437"/>
      <c r="EB8" s="437"/>
      <c r="EC8" s="437">
        <f>SUM(EC9:EC12)</f>
        <v>0</v>
      </c>
      <c r="ED8" s="437">
        <f>SUM(ED9:ED12)</f>
        <v>0</v>
      </c>
      <c r="EE8" s="437"/>
      <c r="EF8" s="437"/>
      <c r="EG8" s="437"/>
      <c r="EH8" s="437">
        <f>SUM(EH9:EH12)</f>
        <v>0</v>
      </c>
      <c r="EI8" s="437">
        <f>SUM(EI9:EI12)</f>
        <v>0</v>
      </c>
      <c r="EJ8" s="437"/>
      <c r="EK8" s="437"/>
      <c r="EL8" s="437"/>
      <c r="EM8" s="437">
        <f>SUM(EM9:EM12)</f>
        <v>0</v>
      </c>
      <c r="EN8" s="437">
        <f>SUM(EN9:EN12)</f>
        <v>0</v>
      </c>
      <c r="EO8" s="437"/>
      <c r="EP8" s="437"/>
      <c r="EQ8" s="437"/>
      <c r="ER8" s="437">
        <f>SUM(ER9:ER12)</f>
        <v>0</v>
      </c>
      <c r="ES8" s="437">
        <f>SUM(ES9:ES12)</f>
        <v>0</v>
      </c>
      <c r="ET8" s="437"/>
      <c r="EU8" s="437"/>
      <c r="EV8" s="437"/>
      <c r="EW8" s="437">
        <f>SUM(EW9:EW12)</f>
        <v>0</v>
      </c>
      <c r="EX8" s="437">
        <f>SUM(EX9:EX12)</f>
        <v>0</v>
      </c>
      <c r="EY8" s="437"/>
      <c r="EZ8" s="437"/>
      <c r="FA8" s="437"/>
      <c r="FB8" s="437">
        <f>SUM(FB9:FB12)</f>
        <v>0</v>
      </c>
      <c r="FC8" s="437">
        <f>SUM(FC9:FC12)</f>
        <v>0</v>
      </c>
      <c r="FD8" s="437"/>
      <c r="FE8" s="437"/>
      <c r="FF8" s="437"/>
      <c r="FG8" s="437">
        <f>SUM(FG9:FG12)</f>
        <v>0</v>
      </c>
      <c r="FH8" s="437">
        <f>SUM(FH9:FH12)</f>
        <v>0</v>
      </c>
      <c r="FI8" s="437"/>
      <c r="FJ8" s="437"/>
      <c r="FK8" s="437"/>
      <c r="FL8" s="437">
        <f>SUM(FL9:FL12)</f>
        <v>0</v>
      </c>
      <c r="FM8" s="437">
        <f>SUM(FM9:FM12)</f>
        <v>0</v>
      </c>
      <c r="FN8" s="437"/>
      <c r="FO8" s="437"/>
      <c r="FP8" s="437"/>
      <c r="FQ8" s="437">
        <f>SUM(FQ9:FQ12)</f>
        <v>0</v>
      </c>
      <c r="FR8" s="437">
        <f>SUM(FR9:FR12)</f>
        <v>0</v>
      </c>
      <c r="FS8" s="437"/>
      <c r="FT8" s="437"/>
      <c r="FU8" s="437"/>
      <c r="FV8" s="437">
        <f>SUM(FV9:FV12)</f>
        <v>0</v>
      </c>
      <c r="FW8" s="437">
        <f>SUM(FW9:FW12)</f>
        <v>0</v>
      </c>
      <c r="FX8" s="437"/>
      <c r="FY8" s="437"/>
      <c r="FZ8" s="437"/>
      <c r="GA8" s="437">
        <f>SUM(GA9:GA12)</f>
        <v>0</v>
      </c>
      <c r="GB8" s="437">
        <f>SUM(GB9:GB12)</f>
        <v>0</v>
      </c>
      <c r="GC8" s="437"/>
      <c r="GD8" s="437"/>
      <c r="GE8" s="437"/>
      <c r="GF8" s="437">
        <f>SUM(GF9:GF12)</f>
        <v>0</v>
      </c>
      <c r="GG8" s="437">
        <f>SUM(GG9:GG12)</f>
        <v>0</v>
      </c>
      <c r="GH8" s="437"/>
      <c r="GI8" s="437"/>
      <c r="GJ8" s="437"/>
      <c r="GK8" s="437">
        <f>SUM(GK9:GK12)</f>
        <v>0</v>
      </c>
      <c r="GL8" s="437">
        <f>SUM(GL9:GL12)</f>
        <v>0</v>
      </c>
      <c r="GM8" s="437"/>
      <c r="GN8" s="437"/>
      <c r="GO8" s="437"/>
      <c r="GP8" s="437">
        <f>SUM(GP9:GP12)</f>
        <v>0</v>
      </c>
      <c r="GQ8" s="437">
        <f>SUM(GQ9:GQ12)</f>
        <v>0</v>
      </c>
      <c r="GR8" s="437"/>
      <c r="GS8" s="437"/>
      <c r="GT8" s="437"/>
      <c r="GU8" s="437">
        <f>SUM(GU9:GU12)</f>
        <v>0</v>
      </c>
      <c r="GV8" s="437">
        <f>SUM(GV9:GV12)</f>
        <v>0</v>
      </c>
      <c r="GW8" s="437"/>
      <c r="GX8" s="437"/>
      <c r="GY8" s="437"/>
      <c r="GZ8" s="437">
        <f>SUM(GZ9:GZ12)</f>
        <v>0</v>
      </c>
      <c r="HA8" s="437">
        <f>SUM(HA9:HA12)</f>
        <v>0</v>
      </c>
      <c r="HB8" s="437"/>
      <c r="HC8" s="437"/>
      <c r="HD8" s="437"/>
      <c r="HE8" s="437">
        <f>SUM(HE9:HE12)</f>
        <v>0</v>
      </c>
      <c r="HF8" s="437">
        <f>SUM(HF9:HF12)</f>
        <v>0</v>
      </c>
      <c r="HG8" s="437"/>
      <c r="HH8" s="437"/>
      <c r="HI8" s="437"/>
      <c r="HJ8" s="437">
        <f>SUM(HJ9:HJ12)</f>
        <v>0</v>
      </c>
      <c r="HK8" s="437">
        <f>SUM(HK9:HK12)</f>
        <v>0</v>
      </c>
      <c r="HL8" s="437"/>
      <c r="HM8" s="437"/>
      <c r="HN8" s="437"/>
      <c r="HO8" s="437">
        <f>SUM(HO9:HO12)</f>
        <v>0</v>
      </c>
      <c r="HP8" s="437">
        <f>SUM(HP9:HP12)</f>
        <v>0</v>
      </c>
      <c r="HQ8" s="437"/>
      <c r="HR8" s="437"/>
      <c r="HS8" s="437"/>
      <c r="HT8" s="437">
        <f>SUM(HT9:HT12)</f>
        <v>0</v>
      </c>
      <c r="HU8" s="437">
        <f>SUM(HU9:HU12)</f>
        <v>0</v>
      </c>
      <c r="HV8" s="437"/>
      <c r="HW8" s="437"/>
      <c r="HX8" s="437"/>
      <c r="HY8" s="437">
        <f>SUM(HY9:HY12)</f>
        <v>0</v>
      </c>
      <c r="HZ8" s="437">
        <f>SUM(HZ9:HZ12)</f>
        <v>0</v>
      </c>
      <c r="IA8" s="437"/>
      <c r="IB8" s="437"/>
      <c r="IC8" s="437"/>
      <c r="ID8" s="437">
        <f>SUM(ID9:ID12)</f>
        <v>0</v>
      </c>
      <c r="IE8" s="437">
        <f>SUM(IE9:IE12)</f>
        <v>0</v>
      </c>
      <c r="IF8" s="437"/>
      <c r="IG8" s="437"/>
      <c r="IH8" s="437"/>
      <c r="II8" s="437">
        <f>SUM(II9:II12)</f>
        <v>0</v>
      </c>
      <c r="IJ8" s="437">
        <f>SUM(IJ9:IJ12)</f>
        <v>0</v>
      </c>
      <c r="IK8" s="437"/>
      <c r="IL8" s="437"/>
      <c r="IM8" s="437"/>
      <c r="IN8" s="437">
        <f>SUM(IN9:IN12)</f>
        <v>0</v>
      </c>
      <c r="IO8" s="437">
        <f>SUM(IO9:IO12)</f>
        <v>0</v>
      </c>
      <c r="IP8" s="437"/>
      <c r="IQ8" s="437"/>
      <c r="IR8" s="437"/>
      <c r="IS8" s="437">
        <f>SUM(IS9:IS12)</f>
        <v>0</v>
      </c>
      <c r="IT8" s="437">
        <f>SUM(IT9:IT12)</f>
        <v>4176000</v>
      </c>
      <c r="IU8" s="437"/>
      <c r="IV8" s="437"/>
      <c r="IW8" s="437"/>
      <c r="IX8" s="437">
        <f>SUM(IX9:IX12)</f>
        <v>380149632000</v>
      </c>
      <c r="IY8" s="437">
        <f>SUM(IY9:IY12)</f>
        <v>0</v>
      </c>
      <c r="IZ8" s="437"/>
      <c r="JA8" s="437"/>
      <c r="JB8" s="437"/>
      <c r="JC8" s="437">
        <f>SUM(JC9:JC12)</f>
        <v>0</v>
      </c>
      <c r="JD8" s="437">
        <f>SUM(JD9:JD12)</f>
        <v>0</v>
      </c>
      <c r="JE8" s="437"/>
      <c r="JF8" s="437"/>
      <c r="JG8" s="437"/>
      <c r="JH8" s="437">
        <f>SUM(JH9:JH12)</f>
        <v>0</v>
      </c>
      <c r="JI8" s="437">
        <f>SUM(JI9:JI12)</f>
        <v>0</v>
      </c>
      <c r="JJ8" s="437"/>
      <c r="JK8" s="437"/>
      <c r="JL8" s="437"/>
      <c r="JM8" s="437">
        <f>SUM(JM9:JM12)</f>
        <v>0</v>
      </c>
      <c r="JN8" s="437">
        <f>SUM(JN9:JN12)</f>
        <v>0</v>
      </c>
      <c r="JO8" s="437"/>
      <c r="JP8" s="437"/>
      <c r="JQ8" s="437"/>
      <c r="JR8" s="437">
        <f>SUM(JR9:JR12)</f>
        <v>0</v>
      </c>
      <c r="JS8" s="437">
        <f>SUM(JS9:JS12)</f>
        <v>0</v>
      </c>
      <c r="JT8" s="437"/>
      <c r="JU8" s="437"/>
      <c r="JV8" s="437"/>
      <c r="JW8" s="437">
        <f>SUM(JW9:JW12)</f>
        <v>0</v>
      </c>
      <c r="JX8" s="437">
        <f>SUM(JX9:JX12)</f>
        <v>0</v>
      </c>
      <c r="JY8" s="437"/>
      <c r="JZ8" s="437"/>
      <c r="KA8" s="437"/>
      <c r="KB8" s="437">
        <f>SUM(KB9:KB12)</f>
        <v>0</v>
      </c>
      <c r="KC8" s="437">
        <f>SUM(KC9:KC12)</f>
        <v>0</v>
      </c>
      <c r="KD8" s="437"/>
      <c r="KE8" s="437"/>
      <c r="KF8" s="437"/>
      <c r="KG8" s="437">
        <f>SUM(KG9:KG12)</f>
        <v>0</v>
      </c>
    </row>
    <row r="9" spans="1:293" s="456" customFormat="1" ht="70.5" customHeight="1">
      <c r="A9" s="450">
        <v>1</v>
      </c>
      <c r="B9" s="451" t="s">
        <v>1095</v>
      </c>
      <c r="C9" s="450" t="s">
        <v>1096</v>
      </c>
      <c r="D9" s="450" t="s">
        <v>1097</v>
      </c>
      <c r="E9" s="450" t="s">
        <v>1098</v>
      </c>
      <c r="F9" s="450" t="s">
        <v>987</v>
      </c>
      <c r="G9" s="450" t="s">
        <v>1099</v>
      </c>
      <c r="H9" s="452"/>
      <c r="I9" s="453">
        <v>101886400</v>
      </c>
      <c r="J9" s="423"/>
      <c r="K9" s="453"/>
      <c r="L9" s="423"/>
      <c r="M9" s="454">
        <v>101886400</v>
      </c>
      <c r="N9" s="423"/>
      <c r="O9" s="423"/>
      <c r="P9" s="423"/>
      <c r="Q9" s="423"/>
      <c r="R9" s="423"/>
      <c r="S9" s="423"/>
      <c r="T9" s="423"/>
      <c r="U9" s="423"/>
      <c r="V9" s="423"/>
      <c r="W9" s="423"/>
      <c r="X9" s="423"/>
      <c r="Y9" s="423"/>
      <c r="Z9" s="423"/>
      <c r="AA9" s="423"/>
      <c r="AB9" s="423"/>
      <c r="AC9" s="423">
        <v>10000</v>
      </c>
      <c r="AD9" s="423"/>
      <c r="AE9" s="423"/>
      <c r="AF9" s="423"/>
      <c r="AG9" s="423">
        <v>101886400</v>
      </c>
      <c r="AH9" s="423"/>
      <c r="AI9" s="423"/>
      <c r="AJ9" s="423"/>
      <c r="AK9" s="423"/>
      <c r="AL9" s="423"/>
      <c r="AM9" s="423"/>
      <c r="AN9" s="423"/>
      <c r="AO9" s="423"/>
      <c r="AP9" s="423"/>
      <c r="AQ9" s="423"/>
      <c r="AR9" s="423"/>
      <c r="AS9" s="423"/>
      <c r="AT9" s="423"/>
      <c r="AU9" s="423"/>
      <c r="AV9" s="423"/>
      <c r="AW9" s="423"/>
      <c r="AX9" s="423"/>
      <c r="AY9" s="423"/>
      <c r="AZ9" s="423"/>
      <c r="BA9" s="423"/>
      <c r="BB9" s="423"/>
      <c r="BC9" s="423"/>
      <c r="BD9" s="423"/>
      <c r="BE9" s="423"/>
      <c r="BF9" s="423"/>
      <c r="BG9" s="423"/>
      <c r="BH9" s="423"/>
      <c r="BI9" s="423"/>
      <c r="BJ9" s="423"/>
      <c r="BK9" s="423"/>
      <c r="BL9" s="423"/>
      <c r="BM9" s="423"/>
      <c r="BN9" s="423"/>
      <c r="BO9" s="423"/>
      <c r="BP9" s="423"/>
      <c r="BQ9" s="423"/>
      <c r="BR9" s="423"/>
      <c r="BS9" s="423"/>
      <c r="BT9" s="423"/>
      <c r="BU9" s="423"/>
      <c r="BV9" s="423"/>
      <c r="BW9" s="423"/>
      <c r="BX9" s="423"/>
      <c r="BY9" s="423"/>
      <c r="BZ9" s="423"/>
      <c r="CA9" s="423"/>
      <c r="CB9" s="423"/>
      <c r="CC9" s="423"/>
      <c r="CD9" s="423"/>
      <c r="CE9" s="423"/>
      <c r="CF9" s="423"/>
      <c r="CG9" s="423"/>
      <c r="CH9" s="423"/>
      <c r="CI9" s="423"/>
      <c r="CJ9" s="423"/>
      <c r="CK9" s="423"/>
      <c r="CL9" s="423"/>
      <c r="CM9" s="423"/>
      <c r="CN9" s="423"/>
      <c r="CO9" s="423"/>
      <c r="CP9" s="423"/>
      <c r="CQ9" s="423"/>
      <c r="CR9" s="423"/>
      <c r="CS9" s="423"/>
      <c r="CT9" s="423"/>
      <c r="CU9" s="423"/>
      <c r="CV9" s="423"/>
      <c r="CW9" s="423"/>
      <c r="CX9" s="423"/>
      <c r="CY9" s="423"/>
      <c r="CZ9" s="423"/>
      <c r="DA9" s="423"/>
      <c r="DB9" s="423"/>
      <c r="DC9" s="423"/>
      <c r="DD9" s="423"/>
      <c r="DE9" s="423"/>
      <c r="DF9" s="423"/>
      <c r="DG9" s="423"/>
      <c r="DH9" s="423"/>
      <c r="DI9" s="423"/>
      <c r="DJ9" s="423"/>
      <c r="DK9" s="423"/>
      <c r="DL9" s="423"/>
      <c r="DM9" s="423"/>
      <c r="DN9" s="423"/>
      <c r="DO9" s="423"/>
      <c r="DP9" s="423"/>
      <c r="DQ9" s="423"/>
      <c r="DR9" s="423"/>
      <c r="DS9" s="423"/>
      <c r="DT9" s="423"/>
      <c r="DU9" s="423"/>
      <c r="DV9" s="423"/>
      <c r="DW9" s="423"/>
      <c r="DX9" s="423"/>
      <c r="DY9" s="423"/>
      <c r="DZ9" s="423"/>
      <c r="EA9" s="423"/>
      <c r="EB9" s="423"/>
      <c r="EC9" s="423"/>
      <c r="ED9" s="423"/>
      <c r="EE9" s="423"/>
      <c r="EF9" s="423"/>
      <c r="EG9" s="423"/>
      <c r="EH9" s="423"/>
      <c r="EI9" s="423"/>
      <c r="EJ9" s="423"/>
      <c r="EK9" s="423"/>
      <c r="EL9" s="423"/>
      <c r="EM9" s="423"/>
      <c r="EN9" s="423"/>
      <c r="EO9" s="423"/>
      <c r="EP9" s="423"/>
      <c r="EQ9" s="423"/>
      <c r="ER9" s="423"/>
      <c r="ES9" s="423"/>
      <c r="ET9" s="423"/>
      <c r="EU9" s="423"/>
      <c r="EV9" s="423"/>
      <c r="EW9" s="423"/>
      <c r="EX9" s="423"/>
      <c r="EY9" s="423"/>
      <c r="EZ9" s="423"/>
      <c r="FA9" s="423"/>
      <c r="FB9" s="423"/>
      <c r="FC9" s="423"/>
      <c r="FD9" s="423"/>
      <c r="FE9" s="423"/>
      <c r="FF9" s="423"/>
      <c r="FG9" s="423"/>
      <c r="FH9" s="423"/>
      <c r="FI9" s="423"/>
      <c r="FJ9" s="423"/>
      <c r="FK9" s="423"/>
      <c r="FL9" s="423"/>
      <c r="FM9" s="423"/>
      <c r="FN9" s="423"/>
      <c r="FO9" s="423"/>
      <c r="FP9" s="423"/>
      <c r="FQ9" s="423"/>
      <c r="FR9" s="423"/>
      <c r="FS9" s="423"/>
      <c r="FT9" s="423"/>
      <c r="FU9" s="423"/>
      <c r="FV9" s="423"/>
      <c r="FW9" s="423"/>
      <c r="FX9" s="423"/>
      <c r="FY9" s="423"/>
      <c r="FZ9" s="423"/>
      <c r="GA9" s="423"/>
      <c r="GB9" s="423"/>
      <c r="GC9" s="423"/>
      <c r="GD9" s="423"/>
      <c r="GE9" s="423"/>
      <c r="GF9" s="423"/>
      <c r="GG9" s="423"/>
      <c r="GH9" s="423"/>
      <c r="GI9" s="423"/>
      <c r="GJ9" s="423"/>
      <c r="GK9" s="423"/>
      <c r="GL9" s="423"/>
      <c r="GM9" s="423"/>
      <c r="GN9" s="423"/>
      <c r="GO9" s="423"/>
      <c r="GP9" s="423"/>
      <c r="GQ9" s="423"/>
      <c r="GR9" s="423"/>
      <c r="GS9" s="423"/>
      <c r="GT9" s="423"/>
      <c r="GU9" s="423"/>
      <c r="GV9" s="423"/>
      <c r="GW9" s="423"/>
      <c r="GX9" s="423"/>
      <c r="GY9" s="423"/>
      <c r="GZ9" s="423"/>
      <c r="HA9" s="423"/>
      <c r="HB9" s="423"/>
      <c r="HC9" s="423"/>
      <c r="HD9" s="423"/>
      <c r="HE9" s="423"/>
      <c r="HF9" s="423"/>
      <c r="HG9" s="423"/>
      <c r="HH9" s="423"/>
      <c r="HI9" s="423"/>
      <c r="HJ9" s="423"/>
      <c r="HK9" s="423"/>
      <c r="HL9" s="423"/>
      <c r="HM9" s="423"/>
      <c r="HN9" s="423"/>
      <c r="HO9" s="423"/>
      <c r="HP9" s="423"/>
      <c r="HQ9" s="423"/>
      <c r="HR9" s="423"/>
      <c r="HS9" s="423"/>
      <c r="HT9" s="423"/>
      <c r="HU9" s="423"/>
      <c r="HV9" s="423"/>
      <c r="HW9" s="423"/>
      <c r="HX9" s="423"/>
      <c r="HY9" s="423"/>
      <c r="HZ9" s="423"/>
      <c r="IA9" s="423"/>
      <c r="IB9" s="423"/>
      <c r="IC9" s="423"/>
      <c r="ID9" s="423"/>
      <c r="IE9" s="423"/>
      <c r="IF9" s="423"/>
      <c r="IG9" s="423"/>
      <c r="IH9" s="423"/>
      <c r="II9" s="423"/>
      <c r="IJ9" s="423"/>
      <c r="IK9" s="423"/>
      <c r="IL9" s="423"/>
      <c r="IM9" s="423"/>
      <c r="IN9" s="423"/>
      <c r="IO9" s="423"/>
      <c r="IP9" s="423"/>
      <c r="IQ9" s="423"/>
      <c r="IR9" s="423"/>
      <c r="IS9" s="423"/>
      <c r="IT9" s="423"/>
      <c r="IU9" s="423"/>
      <c r="IV9" s="423"/>
      <c r="IW9" s="423"/>
      <c r="IX9" s="423"/>
      <c r="IY9" s="423"/>
      <c r="IZ9" s="423"/>
      <c r="JA9" s="423"/>
      <c r="JB9" s="423"/>
      <c r="JC9" s="423"/>
      <c r="JD9" s="423"/>
      <c r="JE9" s="423"/>
      <c r="JF9" s="423"/>
      <c r="JG9" s="423"/>
      <c r="JH9" s="423"/>
      <c r="JI9" s="423"/>
      <c r="JJ9" s="423"/>
      <c r="JK9" s="423"/>
      <c r="JL9" s="423"/>
      <c r="JM9" s="423"/>
      <c r="JN9" s="423"/>
      <c r="JO9" s="423"/>
      <c r="JP9" s="423"/>
      <c r="JQ9" s="423"/>
      <c r="JR9" s="425"/>
      <c r="JS9" s="423"/>
      <c r="JT9" s="425"/>
      <c r="JU9" s="425"/>
      <c r="JV9" s="425"/>
      <c r="JW9" s="423"/>
      <c r="JX9" s="455"/>
      <c r="JY9" s="455"/>
      <c r="JZ9" s="455"/>
      <c r="KA9" s="455"/>
      <c r="KB9" s="455"/>
      <c r="KC9" s="455"/>
      <c r="KD9" s="455"/>
      <c r="KE9" s="455"/>
      <c r="KF9" s="455"/>
      <c r="KG9" s="455"/>
    </row>
    <row r="10" spans="1:293" ht="67.5" customHeight="1">
      <c r="A10" s="457">
        <v>2</v>
      </c>
      <c r="B10" s="457" t="s">
        <v>1100</v>
      </c>
      <c r="C10" s="457" t="s">
        <v>1101</v>
      </c>
      <c r="D10" s="457" t="s">
        <v>1102</v>
      </c>
      <c r="E10" s="457" t="s">
        <v>1103</v>
      </c>
      <c r="F10" s="457" t="s">
        <v>69</v>
      </c>
      <c r="H10" s="458" t="s">
        <v>1104</v>
      </c>
      <c r="I10" s="459">
        <f>242000*23194</f>
        <v>5612948000</v>
      </c>
      <c r="J10" s="423"/>
      <c r="K10" s="423"/>
      <c r="L10" s="422"/>
      <c r="M10" s="424">
        <f>I10+K10</f>
        <v>5612948000</v>
      </c>
      <c r="N10" s="454"/>
      <c r="X10" s="423"/>
      <c r="Y10" s="423"/>
      <c r="Z10" s="423"/>
      <c r="AA10" s="423"/>
      <c r="AB10" s="423"/>
      <c r="AC10" s="423"/>
      <c r="AD10" s="423"/>
      <c r="AE10" s="423"/>
      <c r="AF10" s="423"/>
      <c r="AG10" s="423"/>
      <c r="AH10" s="423"/>
      <c r="AI10" s="423"/>
      <c r="AJ10" s="423"/>
      <c r="AK10" s="423"/>
      <c r="AL10" s="423"/>
      <c r="AM10" s="423"/>
      <c r="AN10" s="423"/>
      <c r="AO10" s="423"/>
      <c r="AP10" s="423"/>
      <c r="AQ10" s="423"/>
      <c r="AR10" s="423"/>
      <c r="AS10" s="423"/>
      <c r="AT10" s="423"/>
      <c r="AU10" s="423"/>
      <c r="AV10" s="423"/>
      <c r="AW10" s="423"/>
      <c r="AX10" s="423"/>
      <c r="AY10" s="423"/>
      <c r="AZ10" s="423"/>
      <c r="BA10" s="423"/>
      <c r="BB10" s="423"/>
      <c r="BC10" s="423"/>
      <c r="BD10" s="423"/>
      <c r="BE10" s="423"/>
      <c r="BF10" s="423"/>
      <c r="BG10" s="423"/>
      <c r="BH10" s="423"/>
      <c r="BI10" s="423"/>
      <c r="BJ10" s="423"/>
      <c r="BK10" s="423"/>
      <c r="BL10" s="423"/>
      <c r="BM10" s="423"/>
      <c r="BN10" s="423"/>
      <c r="BO10" s="423"/>
      <c r="BP10" s="423"/>
      <c r="BQ10" s="423"/>
      <c r="BR10" s="423"/>
      <c r="BS10" s="423"/>
      <c r="BT10" s="423"/>
      <c r="BU10" s="423"/>
      <c r="BV10" s="423"/>
      <c r="BW10" s="423"/>
      <c r="BX10" s="423"/>
      <c r="BY10" s="423"/>
      <c r="BZ10" s="423"/>
      <c r="CA10" s="423"/>
      <c r="CB10" s="423"/>
      <c r="CC10" s="423"/>
      <c r="CD10" s="423"/>
      <c r="CE10" s="423"/>
      <c r="CJ10" s="423"/>
      <c r="CK10" s="423">
        <v>212</v>
      </c>
      <c r="CL10" s="423"/>
      <c r="CM10" s="423"/>
      <c r="CN10" s="423" t="s">
        <v>1104</v>
      </c>
      <c r="CO10" s="423"/>
      <c r="CT10" s="423"/>
      <c r="CU10" s="423"/>
      <c r="CV10" s="423"/>
      <c r="CW10" s="423"/>
      <c r="CX10" s="423"/>
      <c r="CY10" s="423"/>
      <c r="CZ10" s="423"/>
      <c r="DA10" s="423"/>
      <c r="DB10" s="423"/>
      <c r="DC10" s="423"/>
      <c r="DD10" s="423"/>
      <c r="DE10" s="423"/>
      <c r="DF10" s="423"/>
      <c r="DG10" s="423"/>
      <c r="DH10" s="423"/>
      <c r="DI10" s="423"/>
      <c r="DJ10" s="423"/>
      <c r="DK10" s="423"/>
      <c r="DL10" s="423"/>
      <c r="DM10" s="423"/>
      <c r="DN10" s="423"/>
      <c r="DO10" s="423"/>
      <c r="DP10" s="423"/>
      <c r="DQ10" s="423"/>
      <c r="DR10" s="423"/>
      <c r="DS10" s="423"/>
      <c r="DT10" s="423"/>
      <c r="DU10" s="423"/>
      <c r="DV10" s="423"/>
      <c r="DW10" s="423"/>
      <c r="DX10" s="423"/>
      <c r="DY10" s="423"/>
      <c r="DZ10" s="423"/>
      <c r="EA10" s="423"/>
      <c r="EB10" s="423"/>
      <c r="EC10" s="423"/>
      <c r="ED10" s="423"/>
      <c r="EE10" s="423"/>
      <c r="EF10" s="423"/>
      <c r="EG10" s="423"/>
      <c r="EH10" s="423"/>
      <c r="EI10" s="423"/>
      <c r="EJ10" s="423"/>
      <c r="EK10" s="423"/>
      <c r="EL10" s="423"/>
      <c r="EM10" s="423"/>
      <c r="EN10" s="423"/>
      <c r="EO10" s="423"/>
      <c r="EP10" s="423"/>
      <c r="EQ10" s="423"/>
      <c r="ER10" s="423"/>
      <c r="ES10" s="423"/>
      <c r="ET10" s="423"/>
      <c r="EU10" s="423"/>
      <c r="EV10" s="423"/>
      <c r="EW10" s="423"/>
      <c r="EX10" s="423"/>
      <c r="EY10" s="423"/>
      <c r="EZ10" s="423"/>
      <c r="FA10" s="423"/>
      <c r="FB10" s="423"/>
      <c r="FC10" s="423"/>
      <c r="FD10" s="423"/>
      <c r="FE10" s="423"/>
      <c r="FF10" s="423"/>
      <c r="FG10" s="423"/>
      <c r="FH10" s="423"/>
      <c r="FI10" s="423"/>
      <c r="FJ10" s="423"/>
      <c r="FK10" s="423"/>
      <c r="FL10" s="423"/>
      <c r="FM10" s="423"/>
      <c r="FN10" s="423"/>
      <c r="FO10" s="423"/>
      <c r="FP10" s="423"/>
      <c r="FQ10" s="423"/>
      <c r="FR10" s="423"/>
      <c r="FS10" s="423"/>
      <c r="FT10" s="423"/>
      <c r="FU10" s="423"/>
      <c r="FV10" s="423"/>
      <c r="FW10" s="423"/>
      <c r="FX10" s="423"/>
      <c r="FY10" s="423"/>
      <c r="FZ10" s="423"/>
      <c r="GA10" s="423"/>
      <c r="GB10" s="423"/>
      <c r="GC10" s="423"/>
      <c r="GD10" s="423"/>
      <c r="GE10" s="423"/>
      <c r="GF10" s="423"/>
      <c r="GG10" s="423"/>
      <c r="GH10" s="423"/>
      <c r="GI10" s="423"/>
      <c r="GJ10" s="423"/>
      <c r="GK10" s="423"/>
      <c r="GL10" s="423"/>
      <c r="GM10" s="423"/>
      <c r="GN10" s="423"/>
      <c r="GO10" s="423"/>
      <c r="GP10" s="423"/>
      <c r="GQ10" s="423"/>
      <c r="GR10" s="423"/>
      <c r="GS10" s="423"/>
      <c r="GT10" s="423"/>
      <c r="GU10" s="423"/>
      <c r="GV10" s="423"/>
      <c r="GW10" s="423"/>
      <c r="GX10" s="423"/>
      <c r="GY10" s="423"/>
      <c r="GZ10" s="423"/>
      <c r="HA10" s="423"/>
      <c r="HB10" s="423"/>
      <c r="HC10" s="423"/>
      <c r="HD10" s="423"/>
      <c r="HE10" s="423"/>
      <c r="HF10" s="423"/>
      <c r="HG10" s="423"/>
      <c r="HH10" s="423"/>
      <c r="HI10" s="423"/>
      <c r="HJ10" s="423"/>
      <c r="HK10" s="423"/>
      <c r="HL10" s="423"/>
      <c r="HM10" s="423"/>
      <c r="HN10" s="423"/>
      <c r="HO10" s="423"/>
      <c r="HP10" s="423"/>
      <c r="HQ10" s="423"/>
      <c r="HR10" s="423"/>
      <c r="HS10" s="423"/>
      <c r="HT10" s="423"/>
      <c r="HU10" s="423"/>
      <c r="HV10" s="423"/>
      <c r="HW10" s="423"/>
      <c r="HX10" s="423"/>
      <c r="HY10" s="423"/>
      <c r="HZ10" s="423"/>
      <c r="IA10" s="423"/>
      <c r="IB10" s="423"/>
      <c r="IC10" s="423"/>
      <c r="ID10" s="423"/>
      <c r="IE10" s="423"/>
      <c r="IF10" s="423"/>
      <c r="IG10" s="423"/>
      <c r="IH10" s="423"/>
      <c r="II10" s="423"/>
      <c r="IJ10" s="423"/>
      <c r="IK10" s="423"/>
      <c r="IL10" s="423"/>
      <c r="IM10" s="423"/>
      <c r="IN10" s="423"/>
      <c r="IO10" s="423"/>
      <c r="IP10" s="423"/>
      <c r="IQ10" s="423"/>
      <c r="IR10" s="423"/>
      <c r="IS10" s="423"/>
      <c r="IT10" s="423"/>
      <c r="IU10" s="423"/>
      <c r="IV10" s="423"/>
      <c r="IW10" s="423"/>
      <c r="IX10" s="423"/>
      <c r="IY10" s="423"/>
      <c r="IZ10" s="423"/>
      <c r="JA10" s="423"/>
      <c r="JB10" s="423"/>
      <c r="JC10" s="423"/>
      <c r="JD10" s="423"/>
      <c r="JE10" s="423"/>
      <c r="JF10" s="423"/>
      <c r="JG10" s="423"/>
      <c r="JH10" s="423"/>
      <c r="JI10" s="423"/>
      <c r="JJ10" s="423"/>
      <c r="JK10" s="423"/>
      <c r="JL10" s="423"/>
      <c r="JM10" s="423"/>
    </row>
    <row r="11" spans="1:293" ht="102">
      <c r="A11" s="457">
        <v>3</v>
      </c>
      <c r="B11" s="457" t="s">
        <v>66</v>
      </c>
      <c r="C11" s="457" t="s">
        <v>67</v>
      </c>
      <c r="D11" s="457" t="s">
        <v>555</v>
      </c>
      <c r="E11" s="457" t="s">
        <v>68</v>
      </c>
      <c r="F11" s="457" t="s">
        <v>69</v>
      </c>
      <c r="G11" s="457" t="s">
        <v>1105</v>
      </c>
      <c r="H11" s="458" t="s">
        <v>70</v>
      </c>
      <c r="I11" s="459">
        <f>16704000*22630</f>
        <v>378011520000</v>
      </c>
      <c r="J11" s="423">
        <v>0</v>
      </c>
      <c r="K11" s="423"/>
      <c r="L11" s="422" t="s">
        <v>70</v>
      </c>
      <c r="M11" s="424">
        <f>I11+K11</f>
        <v>378011520000</v>
      </c>
      <c r="N11" s="454"/>
      <c r="X11" s="423"/>
      <c r="Y11" s="423"/>
      <c r="Z11" s="423"/>
      <c r="AA11" s="423"/>
      <c r="AB11" s="423"/>
      <c r="AC11" s="423"/>
      <c r="AD11" s="423"/>
      <c r="AE11" s="423"/>
      <c r="AF11" s="423"/>
      <c r="AG11" s="423"/>
      <c r="AH11" s="423"/>
      <c r="AI11" s="423"/>
      <c r="AJ11" s="423"/>
      <c r="AK11" s="423"/>
      <c r="AL11" s="423"/>
      <c r="AM11" s="423"/>
      <c r="AN11" s="423"/>
      <c r="AO11" s="423"/>
      <c r="AP11" s="423"/>
      <c r="AQ11" s="423"/>
      <c r="AR11" s="423"/>
      <c r="AS11" s="423"/>
      <c r="AT11" s="423"/>
      <c r="AU11" s="423"/>
      <c r="AV11" s="423"/>
      <c r="AW11" s="423"/>
      <c r="AX11" s="423"/>
      <c r="AY11" s="423"/>
      <c r="AZ11" s="423"/>
      <c r="BA11" s="423"/>
      <c r="BB11" s="423"/>
      <c r="BC11" s="423"/>
      <c r="BD11" s="423"/>
      <c r="BE11" s="423"/>
      <c r="BF11" s="423"/>
      <c r="BG11" s="423"/>
      <c r="BH11" s="423"/>
      <c r="BI11" s="423"/>
      <c r="BJ11" s="423"/>
      <c r="BK11" s="423"/>
      <c r="BL11" s="423"/>
      <c r="BM11" s="423"/>
      <c r="BN11" s="423"/>
      <c r="BO11" s="423"/>
      <c r="BP11" s="423"/>
      <c r="BQ11" s="423"/>
      <c r="BR11" s="423"/>
      <c r="BS11" s="423"/>
      <c r="BT11" s="423"/>
      <c r="BU11" s="423"/>
      <c r="BV11" s="423"/>
      <c r="BW11" s="423"/>
      <c r="BX11" s="423"/>
      <c r="BY11" s="423"/>
      <c r="BZ11" s="423"/>
      <c r="CA11" s="423"/>
      <c r="CB11" s="423"/>
      <c r="CC11" s="423"/>
      <c r="CD11" s="423"/>
      <c r="CE11" s="423"/>
      <c r="CF11" s="423"/>
      <c r="CG11" s="423"/>
      <c r="CH11" s="423"/>
      <c r="CI11" s="423"/>
      <c r="CJ11" s="423"/>
      <c r="CK11" s="423"/>
      <c r="CL11" s="423"/>
      <c r="CM11" s="423"/>
      <c r="CN11" s="423"/>
      <c r="CO11" s="423"/>
      <c r="CP11" s="423"/>
      <c r="CQ11" s="423"/>
      <c r="CR11" s="423"/>
      <c r="CS11" s="423"/>
      <c r="CT11" s="423"/>
      <c r="CU11" s="423"/>
      <c r="CV11" s="423"/>
      <c r="CW11" s="423"/>
      <c r="CX11" s="423"/>
      <c r="CY11" s="423"/>
      <c r="CZ11" s="423"/>
      <c r="DA11" s="423"/>
      <c r="DB11" s="423"/>
      <c r="DC11" s="423"/>
      <c r="DD11" s="423"/>
      <c r="DE11" s="423"/>
      <c r="DF11" s="423"/>
      <c r="DG11" s="423"/>
      <c r="DH11" s="423"/>
      <c r="DI11" s="423"/>
      <c r="DJ11" s="423"/>
      <c r="DK11" s="423"/>
      <c r="DL11" s="423"/>
      <c r="DM11" s="423"/>
      <c r="DN11" s="423"/>
      <c r="DO11" s="423"/>
      <c r="DP11" s="423"/>
      <c r="DQ11" s="423"/>
      <c r="DR11" s="423"/>
      <c r="DS11" s="423"/>
      <c r="DT11" s="423"/>
      <c r="DU11" s="423"/>
      <c r="DV11" s="423"/>
      <c r="DW11" s="423"/>
      <c r="DX11" s="423"/>
      <c r="DY11" s="423"/>
      <c r="DZ11" s="423"/>
      <c r="EA11" s="423"/>
      <c r="EB11" s="423"/>
      <c r="EC11" s="423"/>
      <c r="ED11" s="423"/>
      <c r="EE11" s="423"/>
      <c r="EF11" s="423"/>
      <c r="EG11" s="423"/>
      <c r="EH11" s="423"/>
      <c r="EI11" s="423"/>
      <c r="EJ11" s="423"/>
      <c r="EK11" s="423"/>
      <c r="EL11" s="423"/>
      <c r="EM11" s="423"/>
      <c r="EN11" s="423"/>
      <c r="EO11" s="423"/>
      <c r="EP11" s="423"/>
      <c r="EQ11" s="423"/>
      <c r="ER11" s="423"/>
      <c r="ES11" s="423"/>
      <c r="ET11" s="423"/>
      <c r="EU11" s="423"/>
      <c r="EV11" s="423"/>
      <c r="EW11" s="423"/>
      <c r="EX11" s="423"/>
      <c r="EY11" s="423"/>
      <c r="EZ11" s="423"/>
      <c r="FA11" s="423"/>
      <c r="FB11" s="423"/>
      <c r="FC11" s="423"/>
      <c r="FD11" s="423"/>
      <c r="FE11" s="423"/>
      <c r="FF11" s="423"/>
      <c r="FG11" s="423"/>
      <c r="FH11" s="423"/>
      <c r="FI11" s="423"/>
      <c r="FJ11" s="423"/>
      <c r="FK11" s="423"/>
      <c r="FL11" s="423"/>
      <c r="FM11" s="423"/>
      <c r="FN11" s="423"/>
      <c r="FO11" s="423"/>
      <c r="FP11" s="423"/>
      <c r="FQ11" s="423"/>
      <c r="FR11" s="423"/>
      <c r="FS11" s="423"/>
      <c r="FT11" s="423"/>
      <c r="FU11" s="423"/>
      <c r="FV11" s="423"/>
      <c r="FW11" s="423"/>
      <c r="FX11" s="423"/>
      <c r="FY11" s="423"/>
      <c r="FZ11" s="423"/>
      <c r="GA11" s="423"/>
      <c r="GB11" s="423"/>
      <c r="GC11" s="423"/>
      <c r="GD11" s="423"/>
      <c r="GE11" s="423"/>
      <c r="GF11" s="423"/>
      <c r="GG11" s="423"/>
      <c r="GH11" s="423"/>
      <c r="GI11" s="423"/>
      <c r="GJ11" s="423"/>
      <c r="GK11" s="423"/>
      <c r="GL11" s="423"/>
      <c r="GM11" s="423"/>
      <c r="GN11" s="423"/>
      <c r="GO11" s="423"/>
      <c r="GP11" s="423"/>
      <c r="GQ11" s="423"/>
      <c r="GR11" s="423"/>
      <c r="GS11" s="423"/>
      <c r="GT11" s="423"/>
      <c r="GU11" s="423"/>
      <c r="GV11" s="423"/>
      <c r="GW11" s="423"/>
      <c r="GX11" s="423"/>
      <c r="GY11" s="423"/>
      <c r="GZ11" s="423"/>
      <c r="HA11" s="423"/>
      <c r="HB11" s="423"/>
      <c r="HC11" s="423"/>
      <c r="HD11" s="423"/>
      <c r="HE11" s="423"/>
      <c r="HF11" s="423"/>
      <c r="HG11" s="423"/>
      <c r="HH11" s="423"/>
      <c r="HI11" s="423"/>
      <c r="HJ11" s="423"/>
      <c r="HK11" s="423"/>
      <c r="HL11" s="423"/>
      <c r="HM11" s="423"/>
      <c r="HN11" s="423"/>
      <c r="HO11" s="423"/>
      <c r="HP11" s="423"/>
      <c r="HQ11" s="423"/>
      <c r="HR11" s="423"/>
      <c r="HS11" s="423"/>
      <c r="HT11" s="423"/>
      <c r="HU11" s="423"/>
      <c r="HV11" s="423"/>
      <c r="HW11" s="423"/>
      <c r="HX11" s="423"/>
      <c r="HY11" s="423"/>
      <c r="HZ11" s="423"/>
      <c r="IA11" s="423"/>
      <c r="IB11" s="423"/>
      <c r="IC11" s="423"/>
      <c r="ID11" s="423"/>
      <c r="IE11" s="423"/>
      <c r="IF11" s="423"/>
      <c r="IG11" s="423"/>
      <c r="IH11" s="423"/>
      <c r="II11" s="423"/>
      <c r="IJ11" s="423"/>
      <c r="IK11" s="423"/>
      <c r="IL11" s="423"/>
      <c r="IM11" s="423"/>
      <c r="IN11" s="423"/>
      <c r="IO11" s="423"/>
      <c r="IP11" s="423"/>
      <c r="IQ11" s="423"/>
      <c r="IR11" s="423"/>
      <c r="IS11" s="423"/>
      <c r="IT11" s="423">
        <v>4176000</v>
      </c>
      <c r="IU11" s="423"/>
      <c r="IV11" s="423"/>
      <c r="IW11" s="423" t="s">
        <v>70</v>
      </c>
      <c r="IX11" s="423">
        <v>380149632000</v>
      </c>
      <c r="IY11" s="423"/>
      <c r="IZ11" s="423"/>
      <c r="JA11" s="423"/>
      <c r="JB11" s="423"/>
      <c r="JC11" s="423"/>
      <c r="JD11" s="423"/>
      <c r="JE11" s="423"/>
      <c r="JF11" s="423"/>
      <c r="JG11" s="423"/>
      <c r="JH11" s="423"/>
      <c r="JI11" s="423"/>
      <c r="JJ11" s="423"/>
      <c r="JK11" s="423"/>
      <c r="JL11" s="423"/>
      <c r="JM11" s="423"/>
    </row>
    <row r="12" spans="1:293" s="460" customFormat="1" ht="51">
      <c r="B12" s="461"/>
      <c r="C12" s="462" t="s">
        <v>71</v>
      </c>
      <c r="D12" s="462"/>
      <c r="E12" s="463"/>
      <c r="F12" s="461"/>
      <c r="G12" s="461"/>
      <c r="H12" s="464"/>
      <c r="I12" s="465"/>
      <c r="J12" s="465"/>
      <c r="K12" s="465"/>
      <c r="L12" s="465"/>
      <c r="M12" s="466"/>
      <c r="N12" s="467"/>
      <c r="O12" s="468"/>
      <c r="P12" s="468"/>
      <c r="Q12" s="468"/>
      <c r="R12" s="468"/>
      <c r="S12" s="468"/>
      <c r="T12" s="468"/>
      <c r="U12" s="468"/>
      <c r="V12" s="468"/>
      <c r="W12" s="468"/>
      <c r="X12" s="468"/>
      <c r="Y12" s="468"/>
      <c r="Z12" s="468"/>
      <c r="AA12" s="468"/>
      <c r="AB12" s="468"/>
      <c r="AC12" s="466"/>
      <c r="AD12" s="468"/>
      <c r="AE12" s="468"/>
      <c r="AF12" s="468"/>
      <c r="AG12" s="468"/>
      <c r="AH12" s="466"/>
      <c r="AI12" s="468"/>
      <c r="AJ12" s="468"/>
      <c r="AK12" s="468"/>
      <c r="AL12" s="468"/>
      <c r="AM12" s="468"/>
      <c r="AN12" s="468"/>
      <c r="AO12" s="468"/>
      <c r="AP12" s="468"/>
      <c r="AQ12" s="468"/>
      <c r="AR12" s="468"/>
      <c r="AS12" s="468"/>
      <c r="AT12" s="468"/>
      <c r="AU12" s="468"/>
      <c r="AV12" s="468"/>
      <c r="AW12" s="468"/>
      <c r="AX12" s="468"/>
      <c r="AY12" s="468"/>
      <c r="AZ12" s="468"/>
      <c r="BA12" s="468"/>
      <c r="BB12" s="468"/>
      <c r="BC12" s="468"/>
      <c r="BD12" s="468"/>
      <c r="BE12" s="468"/>
      <c r="BF12" s="468"/>
      <c r="BG12" s="468"/>
      <c r="BH12" s="468"/>
      <c r="BI12" s="468"/>
      <c r="BJ12" s="468"/>
      <c r="BK12" s="468"/>
      <c r="BL12" s="468"/>
      <c r="BM12" s="468"/>
      <c r="BN12" s="468"/>
      <c r="BO12" s="468"/>
      <c r="BP12" s="468"/>
      <c r="BQ12" s="468"/>
      <c r="BR12" s="468"/>
      <c r="BS12" s="468"/>
      <c r="BT12" s="468"/>
      <c r="BU12" s="468"/>
      <c r="BV12" s="468"/>
      <c r="BW12" s="468"/>
      <c r="BX12" s="468"/>
      <c r="BY12" s="468"/>
      <c r="BZ12" s="468"/>
      <c r="CA12" s="468"/>
      <c r="CB12" s="466"/>
      <c r="CC12" s="468"/>
      <c r="CD12" s="468"/>
      <c r="CE12" s="468"/>
      <c r="CF12" s="468"/>
      <c r="CG12" s="468"/>
      <c r="CH12" s="468"/>
      <c r="CI12" s="468"/>
      <c r="CJ12" s="468"/>
      <c r="CK12" s="468"/>
      <c r="CL12" s="468"/>
      <c r="CM12" s="468"/>
      <c r="CN12" s="468"/>
      <c r="CO12" s="468"/>
      <c r="CP12" s="468"/>
      <c r="CQ12" s="468"/>
      <c r="CR12" s="468"/>
      <c r="CS12" s="468"/>
      <c r="CT12" s="468"/>
      <c r="CU12" s="468"/>
      <c r="CV12" s="468"/>
      <c r="CW12" s="468"/>
      <c r="CX12" s="468"/>
      <c r="CY12" s="468"/>
      <c r="CZ12" s="468"/>
      <c r="DA12" s="468"/>
      <c r="DB12" s="468"/>
      <c r="DC12" s="468"/>
      <c r="DD12" s="468"/>
      <c r="DE12" s="468"/>
      <c r="DF12" s="468"/>
      <c r="DG12" s="468"/>
      <c r="DH12" s="468"/>
      <c r="DI12" s="468"/>
      <c r="DJ12" s="468"/>
      <c r="DK12" s="468"/>
      <c r="DL12" s="468"/>
      <c r="DM12" s="468"/>
      <c r="DN12" s="468"/>
      <c r="DO12" s="468"/>
      <c r="DP12" s="468"/>
      <c r="DQ12" s="468"/>
      <c r="DR12" s="468"/>
      <c r="DS12" s="468"/>
      <c r="DT12" s="468"/>
      <c r="DU12" s="468"/>
      <c r="DV12" s="468"/>
      <c r="DW12" s="468"/>
      <c r="DX12" s="468"/>
      <c r="DY12" s="468"/>
      <c r="DZ12" s="468"/>
      <c r="EA12" s="468"/>
      <c r="EB12" s="468"/>
      <c r="EC12" s="468"/>
      <c r="ED12" s="468"/>
      <c r="EE12" s="468"/>
      <c r="EF12" s="468"/>
      <c r="EG12" s="468"/>
      <c r="EH12" s="468"/>
      <c r="EI12" s="468"/>
      <c r="EJ12" s="468"/>
      <c r="EK12" s="468"/>
      <c r="EL12" s="468"/>
      <c r="EM12" s="468"/>
      <c r="EN12" s="468"/>
      <c r="EO12" s="468"/>
      <c r="EP12" s="468"/>
      <c r="EQ12" s="468"/>
      <c r="ER12" s="468"/>
      <c r="ES12" s="468"/>
      <c r="ET12" s="468"/>
      <c r="EU12" s="468"/>
      <c r="EV12" s="468"/>
      <c r="EW12" s="468"/>
      <c r="EX12" s="468"/>
      <c r="EY12" s="468"/>
      <c r="EZ12" s="468"/>
      <c r="FA12" s="468"/>
      <c r="FB12" s="468"/>
      <c r="FC12" s="468"/>
      <c r="FD12" s="468"/>
      <c r="FE12" s="468"/>
      <c r="FF12" s="468"/>
      <c r="FG12" s="468"/>
      <c r="FH12" s="468"/>
      <c r="FI12" s="468"/>
      <c r="FJ12" s="468"/>
      <c r="FK12" s="468"/>
      <c r="FL12" s="468"/>
      <c r="FM12" s="468"/>
      <c r="FN12" s="468"/>
      <c r="FO12" s="468"/>
      <c r="FP12" s="468"/>
      <c r="FQ12" s="468"/>
      <c r="FR12" s="468"/>
      <c r="FS12" s="468"/>
      <c r="FT12" s="468"/>
      <c r="FU12" s="468"/>
      <c r="FV12" s="468"/>
      <c r="FW12" s="468"/>
      <c r="FX12" s="468"/>
      <c r="FY12" s="468"/>
      <c r="FZ12" s="468"/>
      <c r="GA12" s="468"/>
      <c r="GB12" s="468"/>
      <c r="GC12" s="468"/>
      <c r="GD12" s="468"/>
      <c r="GE12" s="468"/>
      <c r="GF12" s="468"/>
      <c r="GG12" s="468"/>
      <c r="GH12" s="468"/>
      <c r="GI12" s="468"/>
      <c r="GJ12" s="468"/>
      <c r="GK12" s="468"/>
      <c r="GL12" s="468"/>
      <c r="GM12" s="468"/>
      <c r="GN12" s="468"/>
      <c r="GO12" s="468"/>
      <c r="GP12" s="468"/>
      <c r="GQ12" s="468"/>
      <c r="GR12" s="468"/>
      <c r="GS12" s="468"/>
      <c r="GT12" s="468"/>
      <c r="GU12" s="468"/>
      <c r="GV12" s="468"/>
      <c r="GW12" s="468"/>
      <c r="GX12" s="468"/>
      <c r="GY12" s="468"/>
      <c r="GZ12" s="468"/>
      <c r="HA12" s="468"/>
      <c r="HB12" s="468"/>
      <c r="HC12" s="468"/>
      <c r="HD12" s="468"/>
      <c r="HE12" s="468"/>
      <c r="HF12" s="468"/>
      <c r="HG12" s="468"/>
      <c r="HH12" s="468"/>
      <c r="HI12" s="468"/>
      <c r="HJ12" s="468"/>
      <c r="HK12" s="468"/>
      <c r="HL12" s="468"/>
      <c r="HM12" s="468"/>
      <c r="HN12" s="468"/>
      <c r="HO12" s="468"/>
      <c r="HP12" s="468"/>
      <c r="HQ12" s="468"/>
      <c r="HR12" s="468"/>
      <c r="HS12" s="468"/>
      <c r="HT12" s="468"/>
      <c r="HU12" s="468"/>
      <c r="HV12" s="468"/>
      <c r="HW12" s="468"/>
      <c r="HX12" s="468"/>
      <c r="HY12" s="468"/>
      <c r="HZ12" s="468"/>
      <c r="IA12" s="468"/>
      <c r="IB12" s="468"/>
      <c r="IC12" s="468"/>
      <c r="ID12" s="468"/>
      <c r="IE12" s="468"/>
      <c r="IF12" s="468"/>
      <c r="IG12" s="468"/>
      <c r="IH12" s="468"/>
      <c r="II12" s="468"/>
      <c r="IJ12" s="468"/>
      <c r="IK12" s="468"/>
      <c r="IL12" s="468"/>
      <c r="IM12" s="468"/>
      <c r="IN12" s="468"/>
      <c r="IO12" s="468"/>
      <c r="IP12" s="468"/>
      <c r="IQ12" s="468"/>
      <c r="IR12" s="468"/>
      <c r="IS12" s="468"/>
      <c r="IT12" s="468"/>
      <c r="IU12" s="468"/>
      <c r="IV12" s="468"/>
      <c r="IW12" s="468"/>
      <c r="IX12" s="468"/>
      <c r="IY12" s="468"/>
      <c r="IZ12" s="468"/>
      <c r="JA12" s="468"/>
      <c r="JB12" s="468"/>
      <c r="JC12" s="468"/>
      <c r="JD12" s="468"/>
      <c r="JE12" s="468"/>
      <c r="JF12" s="468"/>
      <c r="JG12" s="468"/>
      <c r="JH12" s="468"/>
      <c r="JI12" s="468"/>
      <c r="JJ12" s="468"/>
      <c r="JK12" s="468"/>
      <c r="JL12" s="468"/>
      <c r="JM12" s="468"/>
      <c r="JN12" s="466"/>
      <c r="JO12" s="466"/>
      <c r="JP12" s="466"/>
      <c r="JQ12" s="466"/>
      <c r="JR12" s="466"/>
      <c r="JS12" s="466"/>
      <c r="JT12" s="466"/>
      <c r="JU12" s="466"/>
      <c r="JV12" s="466"/>
      <c r="JW12" s="466"/>
      <c r="JX12" s="469"/>
      <c r="JY12" s="469"/>
      <c r="JZ12" s="469"/>
      <c r="KA12" s="469"/>
      <c r="KB12" s="469"/>
      <c r="KC12" s="469"/>
      <c r="KD12" s="469"/>
      <c r="KE12" s="469"/>
      <c r="KF12" s="469"/>
      <c r="KG12" s="469"/>
    </row>
    <row r="13" spans="1:293" s="440" customFormat="1">
      <c r="A13" s="435"/>
      <c r="B13" s="435" t="s">
        <v>72</v>
      </c>
      <c r="C13" s="435"/>
      <c r="D13" s="435"/>
      <c r="E13" s="435"/>
      <c r="F13" s="435"/>
      <c r="G13" s="435"/>
      <c r="H13" s="436"/>
      <c r="I13" s="437">
        <f>SUM(I14:I23)</f>
        <v>715010545188.17993</v>
      </c>
      <c r="J13" s="438" t="s">
        <v>63</v>
      </c>
      <c r="K13" s="437">
        <f>SUM(K14:K24)</f>
        <v>13957804558</v>
      </c>
      <c r="L13" s="438" t="s">
        <v>63</v>
      </c>
      <c r="M13" s="437">
        <f>SUM(M14:M24)</f>
        <v>728968349746.17993</v>
      </c>
      <c r="N13" s="439">
        <f>SUM(N14:N24)</f>
        <v>0</v>
      </c>
      <c r="O13" s="437"/>
      <c r="P13" s="437"/>
      <c r="Q13" s="437"/>
      <c r="R13" s="437">
        <f>SUM(R14:R24)</f>
        <v>0</v>
      </c>
      <c r="S13" s="437">
        <f>SUM(S14:S24)</f>
        <v>464</v>
      </c>
      <c r="T13" s="437"/>
      <c r="U13" s="437"/>
      <c r="V13" s="437"/>
      <c r="W13" s="437">
        <f>SUM(W14:W24)</f>
        <v>3036721000</v>
      </c>
      <c r="X13" s="437">
        <f>SUM(X14:X24)</f>
        <v>0</v>
      </c>
      <c r="Y13" s="437"/>
      <c r="Z13" s="437"/>
      <c r="AA13" s="437"/>
      <c r="AB13" s="437">
        <f>SUM(AB14:AB24)</f>
        <v>0</v>
      </c>
      <c r="AC13" s="437">
        <f>SUM(AC14:AC24)</f>
        <v>0</v>
      </c>
      <c r="AD13" s="437"/>
      <c r="AE13" s="437"/>
      <c r="AF13" s="437"/>
      <c r="AG13" s="437">
        <f>SUM(AG14:AG24)</f>
        <v>0</v>
      </c>
      <c r="AH13" s="437">
        <f>SUM(AH14:AH24)</f>
        <v>1230250</v>
      </c>
      <c r="AI13" s="437"/>
      <c r="AJ13" s="437"/>
      <c r="AK13" s="437"/>
      <c r="AL13" s="437">
        <f>SUM(AL14:AL24)</f>
        <v>0</v>
      </c>
      <c r="AM13" s="437">
        <f>SUM(AM14:AM24)</f>
        <v>188000</v>
      </c>
      <c r="AN13" s="437"/>
      <c r="AO13" s="437"/>
      <c r="AP13" s="437"/>
      <c r="AQ13" s="437">
        <f>SUM(AQ14:AQ24)</f>
        <v>0</v>
      </c>
      <c r="AR13" s="437">
        <f>SUM(AR14:AR24)</f>
        <v>150000</v>
      </c>
      <c r="AS13" s="437"/>
      <c r="AT13" s="437"/>
      <c r="AU13" s="437"/>
      <c r="AV13" s="437">
        <f>SUM(AV14:AV24)</f>
        <v>0</v>
      </c>
      <c r="AW13" s="437">
        <f>SUM(AW14:AW24)</f>
        <v>0</v>
      </c>
      <c r="AX13" s="437"/>
      <c r="AY13" s="437"/>
      <c r="AZ13" s="437"/>
      <c r="BA13" s="437">
        <f>SUM(BA14:BA24)</f>
        <v>0</v>
      </c>
      <c r="BB13" s="437">
        <f>SUM(BB14:BB24)</f>
        <v>0</v>
      </c>
      <c r="BC13" s="437"/>
      <c r="BD13" s="437"/>
      <c r="BE13" s="437"/>
      <c r="BF13" s="437">
        <f>SUM(BF14:BF24)</f>
        <v>0</v>
      </c>
      <c r="BG13" s="437">
        <f>SUM(BG14:BG24)</f>
        <v>0</v>
      </c>
      <c r="BH13" s="437"/>
      <c r="BI13" s="437"/>
      <c r="BJ13" s="437"/>
      <c r="BK13" s="437">
        <f>SUM(BK14:BK24)</f>
        <v>0</v>
      </c>
      <c r="BL13" s="437">
        <f>SUM(BL14:BL24)</f>
        <v>0</v>
      </c>
      <c r="BM13" s="437"/>
      <c r="BN13" s="437"/>
      <c r="BO13" s="437"/>
      <c r="BP13" s="437">
        <f>SUM(BP14:BP24)</f>
        <v>0</v>
      </c>
      <c r="BQ13" s="437">
        <f>SUM(BQ14:BQ24)</f>
        <v>51410100</v>
      </c>
      <c r="BR13" s="437"/>
      <c r="BS13" s="437"/>
      <c r="BT13" s="437"/>
      <c r="BU13" s="437">
        <f>SUM(BU14:BU24)</f>
        <v>1113940550</v>
      </c>
      <c r="BV13" s="437">
        <f>SUM(BV14:BV24)</f>
        <v>950000</v>
      </c>
      <c r="BW13" s="437"/>
      <c r="BX13" s="437"/>
      <c r="BY13" s="437"/>
      <c r="BZ13" s="437">
        <f>SUM(BZ14:BZ24)</f>
        <v>0</v>
      </c>
      <c r="CA13" s="437">
        <f>SUM(CA14:CA24)</f>
        <v>143500</v>
      </c>
      <c r="CB13" s="437"/>
      <c r="CC13" s="437"/>
      <c r="CD13" s="437"/>
      <c r="CE13" s="437">
        <f>SUM(CE14:CE24)</f>
        <v>18106000000</v>
      </c>
      <c r="CF13" s="437">
        <f>SUM(CF14:CF24)</f>
        <v>0</v>
      </c>
      <c r="CG13" s="437"/>
      <c r="CH13" s="437"/>
      <c r="CI13" s="470"/>
      <c r="CJ13" s="437">
        <f>SUM(CJ14:CJ24)</f>
        <v>0</v>
      </c>
      <c r="CK13" s="437">
        <f>SUM(CK14:CK24)</f>
        <v>0</v>
      </c>
      <c r="CL13" s="437"/>
      <c r="CM13" s="437"/>
      <c r="CN13" s="437"/>
      <c r="CO13" s="437">
        <f>SUM(CO14:CO24)</f>
        <v>0</v>
      </c>
      <c r="CP13" s="437">
        <f>SUM(CP14:CP24)</f>
        <v>0</v>
      </c>
      <c r="CQ13" s="437"/>
      <c r="CR13" s="437"/>
      <c r="CS13" s="437"/>
      <c r="CT13" s="437">
        <f>SUM(CT14:CT24)</f>
        <v>0</v>
      </c>
      <c r="CU13" s="437">
        <f>SUM(CU14:CU24)</f>
        <v>0</v>
      </c>
      <c r="CV13" s="437"/>
      <c r="CW13" s="437"/>
      <c r="CX13" s="437"/>
      <c r="CY13" s="437">
        <f>SUM(CY14:CY24)</f>
        <v>0</v>
      </c>
      <c r="CZ13" s="437">
        <f>SUM(CZ14:CZ24)</f>
        <v>504150</v>
      </c>
      <c r="DA13" s="437"/>
      <c r="DB13" s="437"/>
      <c r="DC13" s="437"/>
      <c r="DD13" s="437">
        <f>SUM(DD14:DD24)</f>
        <v>0</v>
      </c>
      <c r="DE13" s="437">
        <f>SUM(DE14:DE24)</f>
        <v>0</v>
      </c>
      <c r="DF13" s="437"/>
      <c r="DG13" s="437"/>
      <c r="DH13" s="437"/>
      <c r="DI13" s="437">
        <f>SUM(DI14:DI24)</f>
        <v>0</v>
      </c>
      <c r="DJ13" s="437">
        <f>SUM(DJ14:DJ24)</f>
        <v>202176</v>
      </c>
      <c r="DK13" s="437"/>
      <c r="DL13" s="437"/>
      <c r="DM13" s="437"/>
      <c r="DN13" s="437">
        <f>SUM(DN14:DN24)</f>
        <v>7545839109.1199999</v>
      </c>
      <c r="DO13" s="437">
        <f>SUM(DO14:DO24)</f>
        <v>185184</v>
      </c>
      <c r="DP13" s="437"/>
      <c r="DQ13" s="437"/>
      <c r="DR13" s="437"/>
      <c r="DS13" s="437">
        <f>SUM(DS14:DS24)</f>
        <v>3877264074.2399998</v>
      </c>
      <c r="DT13" s="437">
        <f>SUM(DT14:DT24)</f>
        <v>0</v>
      </c>
      <c r="DU13" s="437"/>
      <c r="DV13" s="437"/>
      <c r="DW13" s="437"/>
      <c r="DX13" s="437">
        <f>SUM(DX14:DX24)</f>
        <v>0</v>
      </c>
      <c r="DY13" s="437">
        <f>SUM(DY14:DY24)</f>
        <v>300000</v>
      </c>
      <c r="DZ13" s="437"/>
      <c r="EA13" s="437"/>
      <c r="EB13" s="437"/>
      <c r="EC13" s="437">
        <f>SUM(EC14:EC24)</f>
        <v>10923840000</v>
      </c>
      <c r="ED13" s="437">
        <f>SUM(ED14:ED24)</f>
        <v>0</v>
      </c>
      <c r="EE13" s="437"/>
      <c r="EF13" s="437"/>
      <c r="EG13" s="437"/>
      <c r="EH13" s="437">
        <f>SUM(EH14:EH24)</f>
        <v>0</v>
      </c>
      <c r="EI13" s="437">
        <f>SUM(EI14:EI24)</f>
        <v>0</v>
      </c>
      <c r="EJ13" s="437"/>
      <c r="EK13" s="437"/>
      <c r="EL13" s="437"/>
      <c r="EM13" s="437">
        <f>SUM(EM14:EM24)</f>
        <v>0</v>
      </c>
      <c r="EN13" s="437">
        <f>SUM(EN14:EN24)</f>
        <v>0</v>
      </c>
      <c r="EO13" s="437"/>
      <c r="EP13" s="437"/>
      <c r="EQ13" s="437"/>
      <c r="ER13" s="437">
        <f>SUM(ER14:ER24)</f>
        <v>0</v>
      </c>
      <c r="ES13" s="437">
        <f>SUM(ES14:ES24)</f>
        <v>0</v>
      </c>
      <c r="ET13" s="437"/>
      <c r="EU13" s="437"/>
      <c r="EV13" s="437"/>
      <c r="EW13" s="437">
        <f>SUM(EW14:EW24)</f>
        <v>0</v>
      </c>
      <c r="EX13" s="437">
        <f>SUM(EX14:EX24)</f>
        <v>0</v>
      </c>
      <c r="EY13" s="437"/>
      <c r="EZ13" s="437"/>
      <c r="FA13" s="470"/>
      <c r="FB13" s="437">
        <f>SUM(FB14:FB24)</f>
        <v>0</v>
      </c>
      <c r="FC13" s="437">
        <f>SUM(FC14:FC24)</f>
        <v>0</v>
      </c>
      <c r="FD13" s="437"/>
      <c r="FE13" s="437"/>
      <c r="FF13" s="437"/>
      <c r="FG13" s="437">
        <f>SUM(FG14:FG24)</f>
        <v>0</v>
      </c>
      <c r="FH13" s="437">
        <f>SUM(FH14:FH24)</f>
        <v>0</v>
      </c>
      <c r="FI13" s="437"/>
      <c r="FJ13" s="437"/>
      <c r="FK13" s="437"/>
      <c r="FL13" s="437">
        <f>SUM(FL14:FL24)</f>
        <v>0</v>
      </c>
      <c r="FM13" s="437">
        <f>SUM(FM14:FM24)</f>
        <v>0</v>
      </c>
      <c r="FN13" s="437"/>
      <c r="FO13" s="437"/>
      <c r="FP13" s="437"/>
      <c r="FQ13" s="437">
        <f>SUM(FQ14:FQ24)</f>
        <v>0</v>
      </c>
      <c r="FR13" s="437">
        <f>SUM(FR14:FR24)</f>
        <v>0</v>
      </c>
      <c r="FS13" s="437"/>
      <c r="FT13" s="437"/>
      <c r="FU13" s="437"/>
      <c r="FV13" s="437">
        <f>SUM(FV14:FV24)</f>
        <v>0</v>
      </c>
      <c r="FW13" s="437">
        <f>SUM(FW14:FW24)</f>
        <v>0</v>
      </c>
      <c r="FX13" s="437"/>
      <c r="FY13" s="437"/>
      <c r="FZ13" s="437"/>
      <c r="GA13" s="437">
        <f>SUM(GA14:GA24)</f>
        <v>0</v>
      </c>
      <c r="GB13" s="437">
        <f>SUM(GB14:GB24)</f>
        <v>0</v>
      </c>
      <c r="GC13" s="437"/>
      <c r="GD13" s="437"/>
      <c r="GE13" s="437"/>
      <c r="GF13" s="437">
        <f>SUM(GF14:GF24)</f>
        <v>0</v>
      </c>
      <c r="GG13" s="437">
        <f>SUM(GG14:GG24)</f>
        <v>0</v>
      </c>
      <c r="GH13" s="437"/>
      <c r="GI13" s="437"/>
      <c r="GJ13" s="437"/>
      <c r="GK13" s="437">
        <f>SUM(GK14:GK24)</f>
        <v>0</v>
      </c>
      <c r="GL13" s="437">
        <f>SUM(GL14:GL24)</f>
        <v>0</v>
      </c>
      <c r="GM13" s="437"/>
      <c r="GN13" s="437"/>
      <c r="GO13" s="437"/>
      <c r="GP13" s="437">
        <f>SUM(GP14:GP24)</f>
        <v>0</v>
      </c>
      <c r="GQ13" s="437">
        <f>SUM(GQ14:GQ24)</f>
        <v>0</v>
      </c>
      <c r="GR13" s="437"/>
      <c r="GS13" s="437"/>
      <c r="GT13" s="437"/>
      <c r="GU13" s="437">
        <f>SUM(GU14:GU24)</f>
        <v>0</v>
      </c>
      <c r="GV13" s="437">
        <f>SUM(GV14:GV24)</f>
        <v>0</v>
      </c>
      <c r="GW13" s="437"/>
      <c r="GX13" s="437"/>
      <c r="GY13" s="437"/>
      <c r="GZ13" s="437">
        <f>SUM(GZ14:GZ24)</f>
        <v>0</v>
      </c>
      <c r="HA13" s="437">
        <f>SUM(HA14:HA24)</f>
        <v>0</v>
      </c>
      <c r="HB13" s="437"/>
      <c r="HC13" s="437"/>
      <c r="HD13" s="437"/>
      <c r="HE13" s="437">
        <f>SUM(HE14:HE24)</f>
        <v>0</v>
      </c>
      <c r="HF13" s="437">
        <f>SUM(HF14:HF24)</f>
        <v>0</v>
      </c>
      <c r="HG13" s="437"/>
      <c r="HH13" s="437"/>
      <c r="HI13" s="437"/>
      <c r="HJ13" s="437">
        <f>SUM(HJ14:HJ24)</f>
        <v>0</v>
      </c>
      <c r="HK13" s="437">
        <f>SUM(HK14:HK24)</f>
        <v>0</v>
      </c>
      <c r="HL13" s="437"/>
      <c r="HM13" s="437"/>
      <c r="HN13" s="437"/>
      <c r="HO13" s="437">
        <f>SUM(HO14:HO24)</f>
        <v>0</v>
      </c>
      <c r="HP13" s="437">
        <f>SUM(HP14:HP24)</f>
        <v>0</v>
      </c>
      <c r="HQ13" s="437"/>
      <c r="HR13" s="437"/>
      <c r="HS13" s="437"/>
      <c r="HT13" s="437">
        <f>SUM(HT14:HT24)</f>
        <v>0</v>
      </c>
      <c r="HU13" s="437">
        <f>SUM(HU14:HU24)</f>
        <v>0</v>
      </c>
      <c r="HV13" s="437"/>
      <c r="HW13" s="437"/>
      <c r="HX13" s="437"/>
      <c r="HY13" s="437">
        <f>SUM(HY14:HY24)</f>
        <v>0</v>
      </c>
      <c r="HZ13" s="437">
        <f>SUM(HZ14:HZ24)</f>
        <v>0</v>
      </c>
      <c r="IA13" s="437"/>
      <c r="IB13" s="437"/>
      <c r="IC13" s="437"/>
      <c r="ID13" s="437">
        <f>SUM(ID14:ID24)</f>
        <v>0</v>
      </c>
      <c r="IE13" s="437">
        <f>SUM(IE14:IE24)</f>
        <v>0</v>
      </c>
      <c r="IF13" s="437"/>
      <c r="IG13" s="437"/>
      <c r="IH13" s="437"/>
      <c r="II13" s="437">
        <f>SUM(II14:II24)</f>
        <v>0</v>
      </c>
      <c r="IJ13" s="437">
        <f>SUM(IJ14:IJ24)</f>
        <v>0</v>
      </c>
      <c r="IK13" s="437"/>
      <c r="IL13" s="437"/>
      <c r="IM13" s="437"/>
      <c r="IN13" s="437">
        <f>SUM(IN14:IN24)</f>
        <v>0</v>
      </c>
      <c r="IO13" s="437">
        <f>SUM(IO14:IO24)</f>
        <v>0</v>
      </c>
      <c r="IP13" s="437"/>
      <c r="IQ13" s="437"/>
      <c r="IR13" s="437"/>
      <c r="IS13" s="437">
        <f>SUM(IS14:IS24)</f>
        <v>0</v>
      </c>
      <c r="IT13" s="437">
        <f>SUM(IT14:IT24)</f>
        <v>2000000</v>
      </c>
      <c r="IU13" s="437"/>
      <c r="IV13" s="437"/>
      <c r="IW13" s="437"/>
      <c r="IX13" s="437">
        <f>SUM(IX14:IX24)</f>
        <v>257315911200</v>
      </c>
      <c r="IY13" s="437">
        <f>SUM(IY14:IY24)</f>
        <v>500000</v>
      </c>
      <c r="IZ13" s="437"/>
      <c r="JA13" s="437"/>
      <c r="JB13" s="437"/>
      <c r="JC13" s="437">
        <f>SUM(JC14:JC24)</f>
        <v>114016220000</v>
      </c>
      <c r="JD13" s="437">
        <f>SUM(JD14:JD24)</f>
        <v>0</v>
      </c>
      <c r="JE13" s="437"/>
      <c r="JF13" s="437"/>
      <c r="JG13" s="437"/>
      <c r="JH13" s="437">
        <f>SUM(JH14:JH24)</f>
        <v>0</v>
      </c>
      <c r="JI13" s="437">
        <f>SUM(JI14:JI24)</f>
        <v>0</v>
      </c>
      <c r="JJ13" s="437"/>
      <c r="JK13" s="437"/>
      <c r="JL13" s="437"/>
      <c r="JM13" s="437">
        <f>SUM(JM14:JM24)</f>
        <v>0</v>
      </c>
      <c r="JN13" s="437">
        <f>SUM(JN14:JN24)</f>
        <v>0</v>
      </c>
      <c r="JO13" s="437"/>
      <c r="JP13" s="437"/>
      <c r="JQ13" s="437"/>
      <c r="JR13" s="437">
        <f>SUM(JR14:JR24)</f>
        <v>0</v>
      </c>
      <c r="JS13" s="437">
        <f>SUM(JS14:JS17)</f>
        <v>0</v>
      </c>
      <c r="JT13" s="437"/>
      <c r="JU13" s="437"/>
      <c r="JV13" s="437"/>
      <c r="JW13" s="437">
        <f>SUM(JW14:JW17)</f>
        <v>0</v>
      </c>
      <c r="JX13" s="437">
        <f>SUM(JX14:JX17)</f>
        <v>0</v>
      </c>
      <c r="JY13" s="437"/>
      <c r="JZ13" s="437"/>
      <c r="KA13" s="437"/>
      <c r="KB13" s="437">
        <f>SUM(KB14:KB17)</f>
        <v>0</v>
      </c>
      <c r="KC13" s="437">
        <f>SUM(KC14:KC17)</f>
        <v>0</v>
      </c>
      <c r="KD13" s="437"/>
      <c r="KE13" s="437"/>
      <c r="KF13" s="437"/>
      <c r="KG13" s="437">
        <f>SUM(KG14:KG17)</f>
        <v>0</v>
      </c>
    </row>
    <row r="14" spans="1:293" s="456" customFormat="1" ht="127.5">
      <c r="A14" s="450">
        <v>4</v>
      </c>
      <c r="B14" s="451" t="s">
        <v>87</v>
      </c>
      <c r="C14" s="450" t="s">
        <v>73</v>
      </c>
      <c r="D14" s="452" t="s">
        <v>1106</v>
      </c>
      <c r="E14" s="450" t="s">
        <v>74</v>
      </c>
      <c r="F14" s="450" t="s">
        <v>69</v>
      </c>
      <c r="G14" s="450" t="s">
        <v>637</v>
      </c>
      <c r="H14" s="452" t="s">
        <v>552</v>
      </c>
      <c r="I14" s="423">
        <f>(981937.92+267517.65)*23194</f>
        <v>28979872490.580002</v>
      </c>
      <c r="J14" s="423">
        <v>0</v>
      </c>
      <c r="K14" s="423"/>
      <c r="L14" s="423" t="s">
        <v>75</v>
      </c>
      <c r="M14" s="425">
        <f>I14+K14</f>
        <v>28979872490.580002</v>
      </c>
      <c r="N14" s="454"/>
      <c r="O14" s="423"/>
      <c r="P14" s="423"/>
      <c r="Q14" s="423"/>
      <c r="R14" s="423"/>
      <c r="S14" s="423"/>
      <c r="T14" s="423"/>
      <c r="U14" s="423"/>
      <c r="V14" s="423"/>
      <c r="W14" s="423"/>
      <c r="X14" s="423"/>
      <c r="Y14" s="423"/>
      <c r="Z14" s="423"/>
      <c r="AA14" s="423"/>
      <c r="AB14" s="423"/>
      <c r="AC14" s="423"/>
      <c r="AD14" s="423"/>
      <c r="AE14" s="423"/>
      <c r="AF14" s="423"/>
      <c r="AG14" s="423"/>
      <c r="AH14" s="423"/>
      <c r="AI14" s="423"/>
      <c r="AJ14" s="423"/>
      <c r="AK14" s="423"/>
      <c r="AL14" s="423"/>
      <c r="AM14" s="423"/>
      <c r="AN14" s="423"/>
      <c r="AO14" s="423"/>
      <c r="AP14" s="423"/>
      <c r="AQ14" s="423"/>
      <c r="AR14" s="423"/>
      <c r="AS14" s="423"/>
      <c r="AT14" s="423"/>
      <c r="AU14" s="423"/>
      <c r="AV14" s="423"/>
      <c r="AW14" s="423"/>
      <c r="AX14" s="423"/>
      <c r="AY14" s="423"/>
      <c r="AZ14" s="423"/>
      <c r="BA14" s="423"/>
      <c r="BB14" s="423"/>
      <c r="BC14" s="423"/>
      <c r="BD14" s="423"/>
      <c r="BE14" s="423"/>
      <c r="BF14" s="423"/>
      <c r="BG14" s="423"/>
      <c r="BH14" s="423"/>
      <c r="BI14" s="423"/>
      <c r="BJ14" s="423"/>
      <c r="BK14" s="423"/>
      <c r="BL14" s="423"/>
      <c r="BM14" s="423"/>
      <c r="BN14" s="423"/>
      <c r="BO14" s="423"/>
      <c r="BP14" s="423"/>
      <c r="BQ14" s="423"/>
      <c r="BR14" s="423"/>
      <c r="BS14" s="423"/>
      <c r="BT14" s="423"/>
      <c r="BU14" s="423"/>
      <c r="BV14" s="423"/>
      <c r="BW14" s="423"/>
      <c r="BX14" s="423"/>
      <c r="BY14" s="423"/>
      <c r="BZ14" s="423"/>
      <c r="CA14" s="423"/>
      <c r="CB14" s="423"/>
      <c r="CC14" s="423"/>
      <c r="CD14" s="423"/>
      <c r="CE14" s="423"/>
      <c r="CF14" s="423"/>
      <c r="CG14" s="423"/>
      <c r="CH14" s="423"/>
      <c r="CI14" s="423"/>
      <c r="CJ14" s="423"/>
      <c r="CK14" s="423"/>
      <c r="CL14" s="423"/>
      <c r="CM14" s="423"/>
      <c r="CN14" s="423"/>
      <c r="CO14" s="423"/>
      <c r="CP14" s="423"/>
      <c r="CQ14" s="423"/>
      <c r="CR14" s="423"/>
      <c r="CS14" s="423"/>
      <c r="CT14" s="423"/>
      <c r="CU14" s="423"/>
      <c r="CV14" s="423"/>
      <c r="CW14" s="423"/>
      <c r="CX14" s="423"/>
      <c r="CY14" s="423"/>
      <c r="CZ14" s="423"/>
      <c r="DA14" s="423"/>
      <c r="DB14" s="423"/>
      <c r="DC14" s="423"/>
      <c r="DD14" s="423"/>
      <c r="DE14" s="423"/>
      <c r="DF14" s="423"/>
      <c r="DG14" s="423"/>
      <c r="DH14" s="423"/>
      <c r="DI14" s="423"/>
      <c r="DJ14" s="423">
        <f>2106*96</f>
        <v>202176</v>
      </c>
      <c r="DK14" s="423" t="s">
        <v>76</v>
      </c>
      <c r="DL14" s="423"/>
      <c r="DM14" s="423" t="s">
        <v>77</v>
      </c>
      <c r="DN14" s="423">
        <v>7545839109.1199999</v>
      </c>
      <c r="DO14" s="423">
        <f>1929*96</f>
        <v>185184</v>
      </c>
      <c r="DP14" s="423" t="s">
        <v>78</v>
      </c>
      <c r="DQ14" s="423"/>
      <c r="DR14" s="423" t="s">
        <v>79</v>
      </c>
      <c r="DS14" s="423">
        <v>3877264074.2399998</v>
      </c>
      <c r="DT14" s="423"/>
      <c r="DU14" s="423"/>
      <c r="DV14" s="423"/>
      <c r="DW14" s="423"/>
      <c r="DX14" s="423"/>
      <c r="DY14" s="423">
        <f>6000*50</f>
        <v>300000</v>
      </c>
      <c r="DZ14" s="423" t="s">
        <v>80</v>
      </c>
      <c r="EA14" s="423"/>
      <c r="EB14" s="423" t="s">
        <v>81</v>
      </c>
      <c r="EC14" s="423">
        <v>10923840000</v>
      </c>
      <c r="ED14" s="423"/>
      <c r="EE14" s="423"/>
      <c r="EF14" s="423"/>
      <c r="EG14" s="423"/>
      <c r="EH14" s="423"/>
      <c r="EI14" s="423"/>
      <c r="EJ14" s="423"/>
      <c r="EK14" s="423"/>
      <c r="EL14" s="423"/>
      <c r="EM14" s="423"/>
      <c r="EN14" s="423"/>
      <c r="EO14" s="423"/>
      <c r="EP14" s="423"/>
      <c r="EQ14" s="423"/>
      <c r="ER14" s="423"/>
      <c r="ES14" s="423"/>
      <c r="ET14" s="423"/>
      <c r="EU14" s="423"/>
      <c r="EV14" s="423"/>
      <c r="EW14" s="423"/>
      <c r="EX14" s="423"/>
      <c r="EY14" s="423"/>
      <c r="EZ14" s="423"/>
      <c r="FA14" s="423"/>
      <c r="FB14" s="423"/>
      <c r="FC14" s="423"/>
      <c r="FD14" s="423"/>
      <c r="FE14" s="423"/>
      <c r="FF14" s="423"/>
      <c r="FG14" s="423"/>
      <c r="FH14" s="423"/>
      <c r="FI14" s="423"/>
      <c r="FJ14" s="423"/>
      <c r="FK14" s="423"/>
      <c r="FL14" s="423"/>
      <c r="FM14" s="423"/>
      <c r="FN14" s="423"/>
      <c r="FO14" s="423"/>
      <c r="FP14" s="423"/>
      <c r="FQ14" s="423"/>
      <c r="FR14" s="423"/>
      <c r="FS14" s="423"/>
      <c r="FT14" s="423"/>
      <c r="FU14" s="423"/>
      <c r="FV14" s="423"/>
      <c r="FW14" s="423"/>
      <c r="FX14" s="423"/>
      <c r="FY14" s="423"/>
      <c r="FZ14" s="423"/>
      <c r="GA14" s="423"/>
      <c r="GB14" s="423"/>
      <c r="GC14" s="423"/>
      <c r="GD14" s="423"/>
      <c r="GE14" s="423"/>
      <c r="GF14" s="423"/>
      <c r="GG14" s="423"/>
      <c r="GH14" s="423"/>
      <c r="GI14" s="423"/>
      <c r="GJ14" s="423"/>
      <c r="GK14" s="423"/>
      <c r="GL14" s="423"/>
      <c r="GM14" s="423"/>
      <c r="GN14" s="423"/>
      <c r="GO14" s="423"/>
      <c r="GP14" s="423"/>
      <c r="GQ14" s="423"/>
      <c r="GR14" s="423"/>
      <c r="GS14" s="423"/>
      <c r="GT14" s="423"/>
      <c r="GU14" s="423"/>
      <c r="GV14" s="423"/>
      <c r="GW14" s="423"/>
      <c r="GX14" s="423"/>
      <c r="GY14" s="423"/>
      <c r="GZ14" s="423"/>
      <c r="HA14" s="423"/>
      <c r="HB14" s="423"/>
      <c r="HC14" s="423"/>
      <c r="HD14" s="423"/>
      <c r="HE14" s="423"/>
      <c r="HF14" s="423"/>
      <c r="HG14" s="423"/>
      <c r="HH14" s="423"/>
      <c r="HI14" s="423"/>
      <c r="HJ14" s="423"/>
      <c r="HK14" s="423"/>
      <c r="HL14" s="423"/>
      <c r="HM14" s="423"/>
      <c r="HN14" s="423"/>
      <c r="HO14" s="423"/>
      <c r="HP14" s="423"/>
      <c r="HQ14" s="423"/>
      <c r="HR14" s="423"/>
      <c r="HS14" s="423"/>
      <c r="HT14" s="423"/>
      <c r="HU14" s="423"/>
      <c r="HV14" s="423"/>
      <c r="HW14" s="423"/>
      <c r="HX14" s="423"/>
      <c r="HY14" s="423"/>
      <c r="HZ14" s="423"/>
      <c r="IA14" s="423"/>
      <c r="IB14" s="423"/>
      <c r="IC14" s="423"/>
      <c r="ID14" s="423"/>
      <c r="IE14" s="423"/>
      <c r="IF14" s="423"/>
      <c r="IG14" s="423"/>
      <c r="IH14" s="423"/>
      <c r="II14" s="423"/>
      <c r="IJ14" s="423"/>
      <c r="IK14" s="423"/>
      <c r="IL14" s="423"/>
      <c r="IM14" s="423"/>
      <c r="IN14" s="423"/>
      <c r="IO14" s="423"/>
      <c r="IP14" s="423"/>
      <c r="IQ14" s="423"/>
      <c r="IR14" s="423"/>
      <c r="IS14" s="423"/>
      <c r="IT14" s="423"/>
      <c r="IU14" s="423"/>
      <c r="IV14" s="423"/>
      <c r="IW14" s="423"/>
      <c r="IX14" s="423"/>
      <c r="IY14" s="423"/>
      <c r="IZ14" s="423"/>
      <c r="JA14" s="423"/>
      <c r="JB14" s="423"/>
      <c r="JC14" s="423"/>
      <c r="JD14" s="423"/>
      <c r="JE14" s="423"/>
      <c r="JF14" s="423"/>
      <c r="JG14" s="423"/>
      <c r="JH14" s="423"/>
      <c r="JI14" s="423"/>
      <c r="JJ14" s="423"/>
      <c r="JK14" s="423"/>
      <c r="JL14" s="423"/>
      <c r="JM14" s="423"/>
      <c r="JN14" s="425"/>
      <c r="JO14" s="425"/>
      <c r="JP14" s="425"/>
      <c r="JQ14" s="425"/>
      <c r="JR14" s="425"/>
      <c r="JS14" s="425"/>
      <c r="JT14" s="425"/>
      <c r="JU14" s="425"/>
      <c r="JV14" s="425"/>
      <c r="JW14" s="425"/>
      <c r="JX14" s="455"/>
      <c r="JY14" s="455"/>
      <c r="JZ14" s="455"/>
      <c r="KA14" s="455"/>
      <c r="KB14" s="455"/>
      <c r="KC14" s="455"/>
      <c r="KD14" s="455"/>
      <c r="KE14" s="455"/>
      <c r="KF14" s="455"/>
      <c r="KG14" s="455"/>
    </row>
    <row r="15" spans="1:293" ht="76.5">
      <c r="A15" s="457">
        <v>5</v>
      </c>
      <c r="B15" s="471" t="s">
        <v>87</v>
      </c>
      <c r="C15" s="457" t="s">
        <v>82</v>
      </c>
      <c r="D15" s="457" t="s">
        <v>557</v>
      </c>
      <c r="E15" s="457" t="s">
        <v>83</v>
      </c>
      <c r="F15" s="457" t="s">
        <v>69</v>
      </c>
      <c r="G15" s="457" t="s">
        <v>1107</v>
      </c>
      <c r="H15" s="452" t="s">
        <v>84</v>
      </c>
      <c r="I15" s="423">
        <f>23825*23194</f>
        <v>552597050</v>
      </c>
      <c r="J15" s="423" t="s">
        <v>85</v>
      </c>
      <c r="K15" s="423">
        <f>3025*23194</f>
        <v>70161850</v>
      </c>
      <c r="L15" s="422" t="s">
        <v>86</v>
      </c>
      <c r="M15" s="424">
        <f>I15+K15</f>
        <v>622758900</v>
      </c>
      <c r="N15" s="454"/>
      <c r="X15" s="423"/>
      <c r="Y15" s="423"/>
      <c r="Z15" s="423"/>
      <c r="AA15" s="423"/>
      <c r="AB15" s="423"/>
      <c r="AC15" s="423"/>
      <c r="AD15" s="423"/>
      <c r="AE15" s="423"/>
      <c r="AF15" s="423"/>
      <c r="AG15" s="423"/>
      <c r="AH15" s="423"/>
      <c r="AI15" s="423"/>
      <c r="AJ15" s="423"/>
      <c r="AK15" s="423"/>
      <c r="AL15" s="423"/>
      <c r="AM15" s="423"/>
      <c r="AN15" s="423"/>
      <c r="AO15" s="423"/>
      <c r="AP15" s="423"/>
      <c r="AQ15" s="423"/>
      <c r="AR15" s="423"/>
      <c r="AS15" s="423"/>
      <c r="AT15" s="423"/>
      <c r="AU15" s="423"/>
      <c r="AV15" s="423"/>
      <c r="AW15" s="423"/>
      <c r="AX15" s="423"/>
      <c r="AY15" s="423"/>
      <c r="AZ15" s="423"/>
      <c r="BA15" s="423"/>
      <c r="BB15" s="423"/>
      <c r="BC15" s="423"/>
      <c r="BD15" s="423"/>
      <c r="BE15" s="423"/>
      <c r="BF15" s="423"/>
      <c r="BG15" s="423"/>
      <c r="BH15" s="423"/>
      <c r="BI15" s="423"/>
      <c r="BJ15" s="423"/>
      <c r="BK15" s="423"/>
      <c r="BL15" s="423"/>
      <c r="BM15" s="423"/>
      <c r="BN15" s="423"/>
      <c r="BO15" s="423"/>
      <c r="BP15" s="423"/>
      <c r="BQ15" s="423">
        <v>500000</v>
      </c>
      <c r="BR15" s="423"/>
      <c r="BS15" s="423"/>
      <c r="BT15" s="423" t="s">
        <v>84</v>
      </c>
      <c r="BU15" s="423">
        <v>542209350</v>
      </c>
      <c r="BV15" s="423"/>
      <c r="BW15" s="423"/>
      <c r="BX15" s="423"/>
      <c r="BY15" s="423"/>
      <c r="BZ15" s="423"/>
      <c r="CA15" s="423"/>
      <c r="CB15" s="423"/>
      <c r="CC15" s="423"/>
      <c r="CD15" s="423"/>
      <c r="CE15" s="423"/>
      <c r="CF15" s="423"/>
      <c r="CG15" s="423"/>
      <c r="CH15" s="423"/>
      <c r="CI15" s="423"/>
      <c r="CJ15" s="423"/>
      <c r="CK15" s="423"/>
      <c r="CL15" s="423"/>
      <c r="CM15" s="423"/>
      <c r="CN15" s="423"/>
      <c r="CO15" s="423"/>
      <c r="CP15" s="423"/>
      <c r="CQ15" s="423"/>
      <c r="CR15" s="423"/>
      <c r="CS15" s="423"/>
      <c r="CT15" s="423"/>
      <c r="CU15" s="423"/>
      <c r="CV15" s="423"/>
      <c r="CW15" s="423"/>
      <c r="CX15" s="423"/>
      <c r="CY15" s="423"/>
      <c r="CZ15" s="423"/>
      <c r="DA15" s="423"/>
      <c r="DB15" s="423"/>
      <c r="DC15" s="423"/>
      <c r="DD15" s="423"/>
      <c r="DE15" s="423"/>
      <c r="DF15" s="423"/>
      <c r="DG15" s="423"/>
      <c r="DH15" s="423"/>
      <c r="DI15" s="423"/>
      <c r="DJ15" s="423"/>
      <c r="DK15" s="423"/>
      <c r="DL15" s="423"/>
      <c r="DM15" s="423"/>
      <c r="DN15" s="423"/>
      <c r="DO15" s="423"/>
      <c r="DP15" s="423"/>
      <c r="DQ15" s="423"/>
      <c r="DR15" s="423"/>
      <c r="DS15" s="423"/>
      <c r="DT15" s="423"/>
      <c r="DU15" s="423"/>
      <c r="DV15" s="423"/>
      <c r="DW15" s="423"/>
      <c r="DX15" s="423"/>
      <c r="DY15" s="423"/>
      <c r="DZ15" s="423"/>
      <c r="EA15" s="423"/>
      <c r="EB15" s="423"/>
      <c r="EC15" s="423"/>
      <c r="ED15" s="423"/>
      <c r="EE15" s="423"/>
      <c r="EF15" s="423"/>
      <c r="EG15" s="423"/>
      <c r="EH15" s="423"/>
      <c r="EI15" s="423"/>
      <c r="EJ15" s="423"/>
      <c r="EK15" s="423"/>
      <c r="EL15" s="423"/>
      <c r="EM15" s="423"/>
      <c r="EN15" s="423"/>
      <c r="EO15" s="423"/>
      <c r="EP15" s="423"/>
      <c r="EQ15" s="423"/>
      <c r="ER15" s="423"/>
      <c r="ES15" s="423"/>
      <c r="ET15" s="423"/>
      <c r="EU15" s="423"/>
      <c r="EV15" s="423"/>
      <c r="EW15" s="423"/>
      <c r="EX15" s="423"/>
      <c r="EY15" s="423"/>
      <c r="EZ15" s="423"/>
      <c r="FA15" s="423"/>
      <c r="FB15" s="423"/>
      <c r="FC15" s="423"/>
      <c r="FD15" s="423"/>
      <c r="FE15" s="423"/>
      <c r="FF15" s="423"/>
      <c r="FG15" s="423"/>
      <c r="FH15" s="423"/>
      <c r="FI15" s="423"/>
      <c r="FJ15" s="423"/>
      <c r="FK15" s="423"/>
      <c r="FL15" s="423"/>
      <c r="FM15" s="423"/>
      <c r="FN15" s="423"/>
      <c r="FO15" s="423"/>
      <c r="FP15" s="423"/>
      <c r="FQ15" s="423"/>
      <c r="FR15" s="423"/>
      <c r="FS15" s="423"/>
      <c r="FT15" s="423"/>
      <c r="FU15" s="423"/>
      <c r="FV15" s="423"/>
      <c r="FW15" s="423"/>
      <c r="FX15" s="423"/>
      <c r="FY15" s="423"/>
      <c r="FZ15" s="423"/>
      <c r="GA15" s="423"/>
      <c r="GB15" s="423"/>
      <c r="GC15" s="423"/>
      <c r="GD15" s="423"/>
      <c r="GE15" s="423"/>
      <c r="GF15" s="423"/>
      <c r="GG15" s="423"/>
      <c r="GH15" s="423"/>
      <c r="GI15" s="423"/>
      <c r="GJ15" s="423"/>
      <c r="GK15" s="423"/>
      <c r="GL15" s="423"/>
      <c r="GM15" s="423"/>
      <c r="GN15" s="423"/>
      <c r="GO15" s="423"/>
      <c r="GP15" s="423"/>
      <c r="GQ15" s="423"/>
      <c r="GR15" s="423"/>
      <c r="GS15" s="423"/>
      <c r="GT15" s="423"/>
      <c r="GU15" s="423"/>
      <c r="GV15" s="423"/>
      <c r="GW15" s="423"/>
      <c r="GX15" s="423"/>
      <c r="GY15" s="423"/>
      <c r="GZ15" s="423"/>
      <c r="HA15" s="423"/>
      <c r="HB15" s="423"/>
      <c r="HC15" s="423"/>
      <c r="HD15" s="423"/>
      <c r="HE15" s="423"/>
      <c r="HF15" s="423"/>
      <c r="HG15" s="423"/>
      <c r="HH15" s="423"/>
      <c r="HI15" s="423"/>
      <c r="HJ15" s="423"/>
      <c r="HK15" s="423"/>
      <c r="HL15" s="423"/>
      <c r="HM15" s="423"/>
      <c r="HN15" s="423"/>
      <c r="HO15" s="423"/>
      <c r="HP15" s="423"/>
      <c r="HQ15" s="423"/>
      <c r="HR15" s="423"/>
      <c r="HS15" s="423"/>
      <c r="HT15" s="423"/>
      <c r="HU15" s="423"/>
      <c r="HV15" s="423"/>
      <c r="HW15" s="423"/>
      <c r="HX15" s="423"/>
      <c r="HY15" s="423"/>
      <c r="HZ15" s="423"/>
      <c r="IA15" s="423"/>
      <c r="IB15" s="423"/>
      <c r="IC15" s="423"/>
      <c r="ID15" s="423"/>
      <c r="IE15" s="423"/>
      <c r="IF15" s="423"/>
      <c r="IG15" s="423"/>
      <c r="IH15" s="423"/>
      <c r="II15" s="423"/>
      <c r="IJ15" s="423"/>
      <c r="IK15" s="423"/>
      <c r="IL15" s="423"/>
      <c r="IM15" s="423"/>
      <c r="IN15" s="423"/>
      <c r="IO15" s="423"/>
      <c r="IP15" s="423"/>
      <c r="IQ15" s="423"/>
      <c r="IR15" s="423"/>
      <c r="IS15" s="423"/>
      <c r="IT15" s="423"/>
      <c r="IU15" s="423"/>
      <c r="IV15" s="423"/>
      <c r="IW15" s="423"/>
      <c r="IX15" s="423"/>
      <c r="IY15" s="423"/>
      <c r="IZ15" s="423"/>
      <c r="JA15" s="423"/>
      <c r="JB15" s="423"/>
      <c r="JC15" s="423"/>
      <c r="JD15" s="423"/>
      <c r="JE15" s="423"/>
      <c r="JF15" s="423"/>
      <c r="JG15" s="423"/>
      <c r="JH15" s="423"/>
      <c r="JI15" s="423"/>
      <c r="JJ15" s="423"/>
      <c r="JK15" s="423"/>
      <c r="JL15" s="423"/>
      <c r="JM15" s="423"/>
    </row>
    <row r="16" spans="1:293" ht="105" customHeight="1">
      <c r="A16" s="450">
        <v>6</v>
      </c>
      <c r="B16" s="457" t="s">
        <v>87</v>
      </c>
      <c r="C16" s="457" t="s">
        <v>88</v>
      </c>
      <c r="D16" s="457" t="s">
        <v>558</v>
      </c>
      <c r="E16" s="457" t="s">
        <v>89</v>
      </c>
      <c r="F16" s="457" t="s">
        <v>69</v>
      </c>
      <c r="G16" s="457" t="s">
        <v>1108</v>
      </c>
      <c r="H16" s="452" t="s">
        <v>90</v>
      </c>
      <c r="I16" s="423">
        <f>198100.9*23194</f>
        <v>4594752274.5999994</v>
      </c>
      <c r="J16" s="423" t="s">
        <v>91</v>
      </c>
      <c r="K16" s="423">
        <f>10778*23194</f>
        <v>249984932</v>
      </c>
      <c r="L16" s="422" t="s">
        <v>92</v>
      </c>
      <c r="M16" s="424">
        <f>I16+K16</f>
        <v>4844737206.5999994</v>
      </c>
      <c r="N16" s="454"/>
      <c r="X16" s="423"/>
      <c r="Y16" s="423"/>
      <c r="Z16" s="423"/>
      <c r="AA16" s="423"/>
      <c r="AB16" s="423"/>
      <c r="AC16" s="423"/>
      <c r="AD16" s="423"/>
      <c r="AE16" s="423"/>
      <c r="AF16" s="423"/>
      <c r="AG16" s="423"/>
      <c r="AH16" s="423"/>
      <c r="AI16" s="423"/>
      <c r="AJ16" s="423"/>
      <c r="AK16" s="423"/>
      <c r="AL16" s="423"/>
      <c r="AM16" s="423"/>
      <c r="AN16" s="423"/>
      <c r="AO16" s="423"/>
      <c r="AP16" s="423"/>
      <c r="AQ16" s="423"/>
      <c r="AR16" s="423"/>
      <c r="AS16" s="423"/>
      <c r="AT16" s="423"/>
      <c r="AU16" s="423"/>
      <c r="AV16" s="423"/>
      <c r="AW16" s="423"/>
      <c r="AX16" s="423"/>
      <c r="AY16" s="423"/>
      <c r="AZ16" s="423"/>
      <c r="BA16" s="423"/>
      <c r="BB16" s="423"/>
      <c r="BC16" s="423"/>
      <c r="BD16" s="423"/>
      <c r="BE16" s="423"/>
      <c r="BF16" s="423"/>
      <c r="BG16" s="423"/>
      <c r="BH16" s="423"/>
      <c r="BI16" s="423"/>
      <c r="BJ16" s="423"/>
      <c r="BK16" s="423"/>
      <c r="BL16" s="423"/>
      <c r="BM16" s="423"/>
      <c r="BN16" s="423"/>
      <c r="BO16" s="423"/>
      <c r="BP16" s="423"/>
      <c r="BQ16" s="423">
        <v>4176000</v>
      </c>
      <c r="BR16" s="423"/>
      <c r="BS16" s="423"/>
      <c r="BT16" s="423"/>
      <c r="BU16" s="423"/>
      <c r="BV16" s="423"/>
      <c r="BW16" s="423"/>
      <c r="BX16" s="423"/>
      <c r="BY16" s="423"/>
      <c r="BZ16" s="423"/>
      <c r="CA16" s="423"/>
      <c r="CB16" s="423"/>
      <c r="CC16" s="423"/>
      <c r="CD16" s="423"/>
      <c r="CE16" s="423"/>
      <c r="CF16" s="423"/>
      <c r="CG16" s="423"/>
      <c r="CH16" s="423"/>
      <c r="CI16" s="423"/>
      <c r="CJ16" s="423"/>
      <c r="CK16" s="423"/>
      <c r="CL16" s="423"/>
      <c r="CM16" s="423"/>
      <c r="CN16" s="423"/>
      <c r="CO16" s="423"/>
      <c r="CP16" s="423"/>
      <c r="CQ16" s="423"/>
      <c r="CR16" s="423"/>
      <c r="CS16" s="423"/>
      <c r="CT16" s="423"/>
      <c r="CU16" s="423"/>
      <c r="CV16" s="423"/>
      <c r="CW16" s="423"/>
      <c r="CX16" s="423"/>
      <c r="CY16" s="423"/>
      <c r="CZ16" s="423">
        <v>41775</v>
      </c>
      <c r="DA16" s="423"/>
      <c r="DB16" s="423"/>
      <c r="DC16" s="423"/>
      <c r="DD16" s="423"/>
      <c r="DE16" s="423"/>
      <c r="DF16" s="423"/>
      <c r="DG16" s="423"/>
      <c r="DH16" s="423"/>
      <c r="DI16" s="423"/>
      <c r="DJ16" s="423"/>
      <c r="DK16" s="423"/>
      <c r="DL16" s="423"/>
      <c r="DM16" s="423"/>
      <c r="DN16" s="423"/>
      <c r="DO16" s="423"/>
      <c r="DP16" s="423"/>
      <c r="DQ16" s="423"/>
      <c r="DR16" s="423"/>
      <c r="DS16" s="423"/>
      <c r="DT16" s="423"/>
      <c r="DU16" s="423"/>
      <c r="DV16" s="423"/>
      <c r="DW16" s="423"/>
      <c r="DX16" s="423"/>
      <c r="DY16" s="423"/>
      <c r="DZ16" s="423"/>
      <c r="EA16" s="423"/>
      <c r="EB16" s="423"/>
      <c r="EC16" s="423"/>
      <c r="ED16" s="423"/>
      <c r="EE16" s="423"/>
      <c r="EF16" s="423"/>
      <c r="EG16" s="423"/>
      <c r="EH16" s="423"/>
      <c r="EI16" s="423"/>
      <c r="EJ16" s="423"/>
      <c r="EK16" s="423"/>
      <c r="EL16" s="423"/>
      <c r="EM16" s="423"/>
      <c r="EN16" s="423"/>
      <c r="EO16" s="423"/>
      <c r="EP16" s="423"/>
      <c r="EQ16" s="423"/>
      <c r="ER16" s="423"/>
      <c r="ES16" s="423"/>
      <c r="ET16" s="423"/>
      <c r="EU16" s="423"/>
      <c r="EV16" s="423"/>
      <c r="EW16" s="423"/>
      <c r="EX16" s="423"/>
      <c r="EY16" s="423"/>
      <c r="EZ16" s="423"/>
      <c r="FA16" s="423"/>
      <c r="FB16" s="423"/>
      <c r="FC16" s="423"/>
      <c r="FD16" s="423"/>
      <c r="FE16" s="423"/>
      <c r="FF16" s="423"/>
      <c r="FG16" s="423"/>
      <c r="FH16" s="423"/>
      <c r="FI16" s="423"/>
      <c r="FJ16" s="423"/>
      <c r="FK16" s="423"/>
      <c r="FL16" s="423"/>
      <c r="FM16" s="423"/>
      <c r="FN16" s="423"/>
      <c r="FO16" s="423"/>
      <c r="FP16" s="423"/>
      <c r="FQ16" s="423"/>
      <c r="FR16" s="423"/>
      <c r="FS16" s="423"/>
      <c r="FT16" s="423"/>
      <c r="FU16" s="423"/>
      <c r="FV16" s="423"/>
      <c r="FW16" s="423"/>
      <c r="FX16" s="423"/>
      <c r="FY16" s="423"/>
      <c r="FZ16" s="423"/>
      <c r="GA16" s="423"/>
      <c r="GB16" s="423"/>
      <c r="GC16" s="423"/>
      <c r="GD16" s="423"/>
      <c r="GE16" s="423"/>
      <c r="GF16" s="423"/>
      <c r="GG16" s="423"/>
      <c r="GH16" s="423"/>
      <c r="GI16" s="423"/>
      <c r="GJ16" s="423"/>
      <c r="GK16" s="423"/>
      <c r="GL16" s="423"/>
      <c r="GM16" s="423"/>
      <c r="GN16" s="423"/>
      <c r="GO16" s="423"/>
      <c r="GP16" s="423"/>
      <c r="GQ16" s="423"/>
      <c r="GR16" s="423"/>
      <c r="GS16" s="423"/>
      <c r="GT16" s="423"/>
      <c r="GU16" s="423"/>
      <c r="GV16" s="423"/>
      <c r="GW16" s="423"/>
      <c r="GX16" s="423"/>
      <c r="GY16" s="423"/>
      <c r="GZ16" s="423"/>
      <c r="HA16" s="423"/>
      <c r="HB16" s="423"/>
      <c r="HC16" s="423"/>
      <c r="HD16" s="423"/>
      <c r="HE16" s="423"/>
      <c r="HF16" s="423"/>
      <c r="HG16" s="423"/>
      <c r="HH16" s="423"/>
      <c r="HI16" s="423"/>
      <c r="HJ16" s="423"/>
      <c r="HK16" s="423"/>
      <c r="HL16" s="423"/>
      <c r="HM16" s="423"/>
      <c r="HN16" s="423"/>
      <c r="HO16" s="423"/>
      <c r="HP16" s="423"/>
      <c r="HQ16" s="423"/>
      <c r="HR16" s="423"/>
      <c r="HS16" s="423"/>
      <c r="HT16" s="423"/>
      <c r="HU16" s="423"/>
      <c r="HV16" s="423"/>
      <c r="HW16" s="423"/>
      <c r="HX16" s="423"/>
      <c r="HY16" s="423"/>
      <c r="HZ16" s="423"/>
      <c r="IA16" s="423"/>
      <c r="IB16" s="423"/>
      <c r="IC16" s="423"/>
      <c r="ID16" s="423"/>
      <c r="IE16" s="423"/>
      <c r="IF16" s="423"/>
      <c r="IG16" s="423"/>
      <c r="IH16" s="423"/>
      <c r="II16" s="423"/>
      <c r="IJ16" s="423"/>
      <c r="IK16" s="423"/>
      <c r="IL16" s="423"/>
      <c r="IM16" s="423"/>
      <c r="IN16" s="423"/>
      <c r="IO16" s="423"/>
      <c r="IP16" s="423"/>
      <c r="IQ16" s="423"/>
      <c r="IR16" s="423"/>
      <c r="IS16" s="423"/>
      <c r="IT16" s="423"/>
      <c r="IU16" s="423"/>
      <c r="IV16" s="423"/>
      <c r="IW16" s="423"/>
      <c r="IX16" s="423"/>
      <c r="IY16" s="423"/>
      <c r="IZ16" s="423"/>
      <c r="JA16" s="423"/>
      <c r="JB16" s="423"/>
      <c r="JC16" s="423"/>
      <c r="JD16" s="423"/>
      <c r="JE16" s="423"/>
      <c r="JF16" s="423"/>
      <c r="JG16" s="423"/>
      <c r="JH16" s="423"/>
      <c r="JI16" s="423"/>
      <c r="JJ16" s="423"/>
      <c r="JK16" s="423"/>
      <c r="JL16" s="423"/>
      <c r="JM16" s="423"/>
    </row>
    <row r="17" spans="1:293" ht="331.5">
      <c r="A17" s="457">
        <v>7</v>
      </c>
      <c r="B17" s="457" t="s">
        <v>93</v>
      </c>
      <c r="C17" s="457" t="s">
        <v>94</v>
      </c>
      <c r="D17" s="457" t="s">
        <v>553</v>
      </c>
      <c r="E17" s="457" t="s">
        <v>95</v>
      </c>
      <c r="F17" s="457" t="s">
        <v>96</v>
      </c>
      <c r="G17" s="457" t="s">
        <v>1109</v>
      </c>
      <c r="H17" s="472" t="s">
        <v>63</v>
      </c>
      <c r="I17" s="453"/>
      <c r="J17" s="423"/>
      <c r="K17" s="453"/>
      <c r="L17" s="422" t="s">
        <v>97</v>
      </c>
      <c r="N17" s="454"/>
      <c r="X17" s="423"/>
      <c r="Y17" s="423"/>
      <c r="Z17" s="423"/>
      <c r="AA17" s="423"/>
      <c r="AB17" s="423"/>
      <c r="AC17" s="423"/>
      <c r="AD17" s="423"/>
      <c r="AE17" s="423"/>
      <c r="AF17" s="423"/>
      <c r="AG17" s="423"/>
      <c r="AH17" s="423">
        <v>1230250</v>
      </c>
      <c r="AI17" s="423"/>
      <c r="AJ17" s="423"/>
      <c r="AK17" s="423"/>
      <c r="AL17" s="422"/>
      <c r="AM17" s="423">
        <v>188000</v>
      </c>
      <c r="AN17" s="423"/>
      <c r="AO17" s="423"/>
      <c r="AP17" s="423"/>
      <c r="AQ17" s="422"/>
      <c r="AR17" s="423">
        <v>150000</v>
      </c>
      <c r="AS17" s="423"/>
      <c r="AT17" s="423"/>
      <c r="AU17" s="423"/>
      <c r="AV17" s="423"/>
      <c r="AW17" s="423"/>
      <c r="AX17" s="423"/>
      <c r="AY17" s="423"/>
      <c r="AZ17" s="423"/>
      <c r="BA17" s="423"/>
      <c r="BB17" s="423"/>
      <c r="BC17" s="423"/>
      <c r="BD17" s="423"/>
      <c r="BE17" s="423"/>
      <c r="BF17" s="423"/>
      <c r="BG17" s="423"/>
      <c r="BH17" s="423"/>
      <c r="BI17" s="423"/>
      <c r="BJ17" s="423"/>
      <c r="BK17" s="423"/>
      <c r="BL17" s="423"/>
      <c r="BM17" s="423"/>
      <c r="BN17" s="423"/>
      <c r="BO17" s="423"/>
      <c r="BP17" s="423"/>
      <c r="BQ17" s="423"/>
      <c r="BR17" s="423"/>
      <c r="BS17" s="423"/>
      <c r="BT17" s="423"/>
      <c r="BU17" s="423"/>
      <c r="BV17" s="423">
        <v>950000</v>
      </c>
      <c r="BW17" s="423"/>
      <c r="BX17" s="423"/>
      <c r="BY17" s="423"/>
      <c r="BZ17" s="423"/>
      <c r="CA17" s="423"/>
      <c r="CB17" s="423"/>
      <c r="CC17" s="423"/>
      <c r="CD17" s="423"/>
      <c r="CE17" s="423"/>
      <c r="CF17" s="423"/>
      <c r="CG17" s="423"/>
      <c r="CH17" s="423"/>
      <c r="CI17" s="423"/>
      <c r="CJ17" s="423"/>
      <c r="CK17" s="423"/>
      <c r="CL17" s="423"/>
      <c r="CM17" s="423"/>
      <c r="CN17" s="423"/>
      <c r="CO17" s="423"/>
      <c r="CP17" s="423"/>
      <c r="CQ17" s="423"/>
      <c r="CR17" s="423"/>
      <c r="CS17" s="423"/>
      <c r="CT17" s="423"/>
      <c r="CU17" s="423"/>
      <c r="CV17" s="423"/>
      <c r="CW17" s="423"/>
      <c r="CX17" s="423"/>
      <c r="CY17" s="423"/>
      <c r="CZ17" s="423"/>
      <c r="DA17" s="423"/>
      <c r="DB17" s="423"/>
      <c r="DC17" s="423"/>
      <c r="DD17" s="423"/>
      <c r="DE17" s="423"/>
      <c r="DF17" s="423"/>
      <c r="DG17" s="423"/>
      <c r="DH17" s="423"/>
      <c r="DI17" s="423"/>
      <c r="DJ17" s="423"/>
      <c r="DK17" s="423"/>
      <c r="DL17" s="423"/>
      <c r="DM17" s="423"/>
      <c r="DN17" s="423"/>
      <c r="DO17" s="423"/>
      <c r="DP17" s="423"/>
      <c r="DQ17" s="423"/>
      <c r="DR17" s="423"/>
      <c r="DS17" s="423"/>
      <c r="DT17" s="423"/>
      <c r="DU17" s="423"/>
      <c r="DV17" s="423"/>
      <c r="DW17" s="423"/>
      <c r="DX17" s="423"/>
      <c r="DY17" s="423"/>
      <c r="DZ17" s="423"/>
      <c r="EA17" s="423"/>
      <c r="EB17" s="423"/>
      <c r="EC17" s="423"/>
      <c r="ED17" s="423"/>
      <c r="EE17" s="423"/>
      <c r="EF17" s="423"/>
      <c r="EG17" s="423"/>
      <c r="EH17" s="423"/>
      <c r="EI17" s="423"/>
      <c r="EJ17" s="423"/>
      <c r="EK17" s="423"/>
      <c r="EL17" s="423"/>
      <c r="EM17" s="423"/>
      <c r="EN17" s="423"/>
      <c r="EO17" s="423"/>
      <c r="EP17" s="423"/>
      <c r="EQ17" s="423"/>
      <c r="ER17" s="423"/>
      <c r="ES17" s="423"/>
      <c r="ET17" s="423"/>
      <c r="EU17" s="423"/>
      <c r="EV17" s="423"/>
      <c r="EW17" s="423"/>
      <c r="EX17" s="423"/>
      <c r="EY17" s="423"/>
      <c r="EZ17" s="423"/>
      <c r="FA17" s="423"/>
      <c r="FB17" s="423"/>
      <c r="FC17" s="423"/>
      <c r="FD17" s="423"/>
      <c r="FE17" s="423"/>
      <c r="FF17" s="423"/>
      <c r="FG17" s="423"/>
      <c r="FH17" s="423"/>
      <c r="FI17" s="423"/>
      <c r="FJ17" s="423"/>
      <c r="FK17" s="423"/>
      <c r="FL17" s="423"/>
      <c r="FM17" s="423"/>
      <c r="FN17" s="423"/>
      <c r="FO17" s="423"/>
      <c r="FP17" s="423"/>
      <c r="FQ17" s="423"/>
      <c r="FR17" s="423"/>
      <c r="FS17" s="423"/>
      <c r="FT17" s="423"/>
      <c r="FU17" s="423"/>
      <c r="FV17" s="423"/>
      <c r="FW17" s="423"/>
      <c r="FX17" s="423"/>
      <c r="FY17" s="423"/>
      <c r="FZ17" s="423"/>
      <c r="GA17" s="423"/>
      <c r="GB17" s="423"/>
      <c r="GC17" s="423"/>
      <c r="GD17" s="423"/>
      <c r="GE17" s="423"/>
      <c r="GF17" s="423"/>
      <c r="GG17" s="423"/>
      <c r="GH17" s="423"/>
      <c r="GI17" s="423"/>
      <c r="GJ17" s="423"/>
      <c r="GK17" s="423"/>
      <c r="GL17" s="423"/>
      <c r="GM17" s="423"/>
      <c r="GN17" s="423"/>
      <c r="GO17" s="423"/>
      <c r="GP17" s="423"/>
      <c r="GQ17" s="423"/>
      <c r="GR17" s="423"/>
      <c r="GS17" s="423"/>
      <c r="GT17" s="423"/>
      <c r="GU17" s="423"/>
      <c r="GV17" s="423"/>
      <c r="GW17" s="423"/>
      <c r="GX17" s="423"/>
      <c r="GY17" s="423"/>
      <c r="GZ17" s="423"/>
      <c r="HA17" s="423"/>
      <c r="HB17" s="423"/>
      <c r="HC17" s="423"/>
      <c r="HD17" s="423"/>
      <c r="HE17" s="423"/>
      <c r="HF17" s="423"/>
      <c r="HG17" s="423"/>
      <c r="HH17" s="423"/>
      <c r="HI17" s="423"/>
      <c r="HJ17" s="423"/>
      <c r="HK17" s="423"/>
      <c r="HL17" s="423"/>
      <c r="HM17" s="423"/>
      <c r="HN17" s="423"/>
      <c r="HO17" s="423"/>
      <c r="HP17" s="423"/>
      <c r="HQ17" s="423"/>
      <c r="HR17" s="423"/>
      <c r="HS17" s="423"/>
      <c r="HT17" s="423"/>
      <c r="HU17" s="423"/>
      <c r="HV17" s="423"/>
      <c r="HW17" s="423"/>
      <c r="HX17" s="423"/>
      <c r="HY17" s="423"/>
      <c r="HZ17" s="423"/>
      <c r="IA17" s="423"/>
      <c r="IB17" s="423"/>
      <c r="IC17" s="423"/>
      <c r="ID17" s="423"/>
      <c r="IE17" s="423"/>
      <c r="IF17" s="423"/>
      <c r="IG17" s="423"/>
      <c r="IH17" s="423"/>
      <c r="II17" s="423"/>
      <c r="IJ17" s="423"/>
      <c r="IK17" s="423"/>
      <c r="IL17" s="423"/>
      <c r="IM17" s="423"/>
      <c r="IN17" s="423"/>
      <c r="IO17" s="423"/>
      <c r="IP17" s="423"/>
      <c r="IQ17" s="423"/>
      <c r="IR17" s="423"/>
      <c r="IS17" s="423"/>
      <c r="IT17" s="423"/>
      <c r="IU17" s="423"/>
      <c r="IV17" s="423"/>
      <c r="IW17" s="423"/>
      <c r="IX17" s="423"/>
      <c r="IY17" s="423"/>
      <c r="IZ17" s="423"/>
      <c r="JA17" s="423"/>
      <c r="JB17" s="423"/>
      <c r="JC17" s="423"/>
      <c r="JD17" s="423"/>
      <c r="JE17" s="423"/>
      <c r="JF17" s="423"/>
      <c r="JG17" s="423"/>
      <c r="JH17" s="423"/>
      <c r="JI17" s="423"/>
      <c r="JJ17" s="423"/>
      <c r="JK17" s="423"/>
      <c r="JL17" s="423"/>
      <c r="JM17" s="423"/>
    </row>
    <row r="18" spans="1:293" ht="102">
      <c r="A18" s="450">
        <v>8</v>
      </c>
      <c r="B18" s="471" t="s">
        <v>616</v>
      </c>
      <c r="C18" s="457" t="s">
        <v>98</v>
      </c>
      <c r="D18" s="457" t="s">
        <v>559</v>
      </c>
      <c r="E18" s="457" t="s">
        <v>99</v>
      </c>
      <c r="F18" s="457" t="s">
        <v>69</v>
      </c>
      <c r="G18" s="457" t="s">
        <v>1110</v>
      </c>
      <c r="H18" s="452" t="s">
        <v>100</v>
      </c>
      <c r="I18" s="423">
        <f>37808*23141</f>
        <v>874914928</v>
      </c>
      <c r="J18" s="423" t="s">
        <v>101</v>
      </c>
      <c r="K18" s="423">
        <v>60000000</v>
      </c>
      <c r="L18" s="423" t="s">
        <v>102</v>
      </c>
      <c r="M18" s="424">
        <f t="shared" ref="M18:M22" si="0">+I18+K18</f>
        <v>934914928</v>
      </c>
      <c r="N18" s="454"/>
      <c r="X18" s="423"/>
      <c r="Y18" s="423"/>
      <c r="Z18" s="423"/>
      <c r="AA18" s="423"/>
      <c r="AB18" s="423"/>
      <c r="AC18" s="423"/>
      <c r="AD18" s="423"/>
      <c r="AE18" s="423"/>
      <c r="AF18" s="423"/>
      <c r="AG18" s="423"/>
      <c r="AH18" s="423"/>
      <c r="AI18" s="423"/>
      <c r="AJ18" s="423"/>
      <c r="AK18" s="423"/>
      <c r="AL18" s="423"/>
      <c r="AM18" s="423"/>
      <c r="AN18" s="423"/>
      <c r="AO18" s="423"/>
      <c r="AP18" s="423"/>
      <c r="AQ18" s="423"/>
      <c r="AR18" s="423"/>
      <c r="AS18" s="423"/>
      <c r="AT18" s="423"/>
      <c r="AU18" s="423"/>
      <c r="AV18" s="423"/>
      <c r="AW18" s="423"/>
      <c r="AX18" s="423"/>
      <c r="AY18" s="423"/>
      <c r="AZ18" s="423"/>
      <c r="BA18" s="423"/>
      <c r="BB18" s="423"/>
      <c r="BC18" s="423"/>
      <c r="BD18" s="423"/>
      <c r="BE18" s="423"/>
      <c r="BF18" s="423"/>
      <c r="BG18" s="423"/>
      <c r="BH18" s="423"/>
      <c r="BI18" s="423"/>
      <c r="BJ18" s="423"/>
      <c r="BK18" s="423"/>
      <c r="BL18" s="423"/>
      <c r="BM18" s="423"/>
      <c r="BN18" s="423"/>
      <c r="BO18" s="423"/>
      <c r="BP18" s="423"/>
      <c r="BQ18" s="423">
        <v>1000000</v>
      </c>
      <c r="BR18" s="423"/>
      <c r="BS18" s="423"/>
      <c r="BT18" s="423"/>
      <c r="BU18" s="423"/>
      <c r="BV18" s="423"/>
      <c r="BW18" s="423"/>
      <c r="BX18" s="423"/>
      <c r="BY18" s="423"/>
      <c r="BZ18" s="423"/>
      <c r="CA18" s="423"/>
      <c r="CB18" s="423"/>
      <c r="CC18" s="423"/>
      <c r="CD18" s="423"/>
      <c r="CE18" s="423"/>
      <c r="CF18" s="423"/>
      <c r="CG18" s="423"/>
      <c r="CH18" s="423"/>
      <c r="CI18" s="423"/>
      <c r="CJ18" s="423"/>
      <c r="CK18" s="423"/>
      <c r="CL18" s="423"/>
      <c r="CM18" s="423"/>
      <c r="CN18" s="423"/>
      <c r="CO18" s="423"/>
      <c r="CP18" s="423"/>
      <c r="CQ18" s="423"/>
      <c r="CR18" s="423"/>
      <c r="CS18" s="423"/>
      <c r="CT18" s="423"/>
      <c r="CU18" s="423"/>
      <c r="CV18" s="423"/>
      <c r="CW18" s="423"/>
      <c r="CX18" s="423"/>
      <c r="CY18" s="423"/>
      <c r="CZ18" s="473">
        <v>10000</v>
      </c>
      <c r="DA18" s="423"/>
      <c r="DB18" s="423"/>
      <c r="DC18" s="423"/>
      <c r="DD18" s="423"/>
      <c r="DE18" s="423"/>
      <c r="DF18" s="423"/>
      <c r="DG18" s="423"/>
      <c r="DH18" s="423"/>
      <c r="DI18" s="423"/>
      <c r="DJ18" s="423"/>
      <c r="DK18" s="423"/>
      <c r="DL18" s="423"/>
      <c r="DM18" s="423"/>
      <c r="DN18" s="423"/>
      <c r="DO18" s="423"/>
      <c r="DP18" s="423"/>
      <c r="DQ18" s="423"/>
      <c r="DR18" s="423"/>
      <c r="DS18" s="423"/>
      <c r="DT18" s="423"/>
      <c r="DU18" s="423"/>
      <c r="DV18" s="423"/>
      <c r="DW18" s="423"/>
      <c r="DX18" s="423"/>
      <c r="DY18" s="423"/>
      <c r="DZ18" s="423"/>
      <c r="EA18" s="423"/>
      <c r="EB18" s="423"/>
      <c r="EC18" s="423"/>
      <c r="ED18" s="423"/>
      <c r="EE18" s="423"/>
      <c r="EF18" s="423"/>
      <c r="EG18" s="423"/>
      <c r="EH18" s="423"/>
      <c r="EI18" s="423"/>
      <c r="EJ18" s="423"/>
      <c r="EK18" s="423"/>
      <c r="EL18" s="423"/>
      <c r="EM18" s="423"/>
      <c r="EN18" s="423"/>
      <c r="EO18" s="423"/>
      <c r="EP18" s="423"/>
      <c r="EQ18" s="423"/>
      <c r="ER18" s="423"/>
      <c r="ES18" s="423"/>
      <c r="ET18" s="423"/>
      <c r="EU18" s="423"/>
      <c r="EV18" s="423"/>
      <c r="EW18" s="423"/>
      <c r="EX18" s="423"/>
      <c r="EY18" s="423"/>
      <c r="EZ18" s="423"/>
      <c r="FA18" s="423"/>
      <c r="FB18" s="423"/>
      <c r="FC18" s="423"/>
      <c r="FD18" s="423"/>
      <c r="FE18" s="423"/>
      <c r="FF18" s="423"/>
      <c r="FG18" s="423"/>
      <c r="FH18" s="423"/>
      <c r="FI18" s="423"/>
      <c r="FJ18" s="423"/>
      <c r="FK18" s="423"/>
      <c r="FL18" s="423"/>
      <c r="FM18" s="423"/>
      <c r="FN18" s="423"/>
      <c r="FO18" s="423"/>
      <c r="FP18" s="423"/>
      <c r="FQ18" s="423"/>
      <c r="FR18" s="423"/>
      <c r="FS18" s="423"/>
      <c r="FT18" s="423"/>
      <c r="FU18" s="423"/>
      <c r="FV18" s="423"/>
      <c r="FW18" s="423"/>
      <c r="FX18" s="423"/>
      <c r="FY18" s="423"/>
      <c r="FZ18" s="423"/>
      <c r="GA18" s="423"/>
      <c r="GB18" s="423"/>
      <c r="GC18" s="423"/>
      <c r="GD18" s="423"/>
      <c r="GE18" s="423"/>
      <c r="GF18" s="423"/>
      <c r="GG18" s="423"/>
      <c r="GH18" s="423"/>
      <c r="GI18" s="423"/>
      <c r="GJ18" s="423"/>
      <c r="GK18" s="423"/>
      <c r="GL18" s="423"/>
      <c r="GM18" s="423"/>
      <c r="GN18" s="423"/>
      <c r="GO18" s="423"/>
      <c r="GP18" s="423"/>
      <c r="GQ18" s="423"/>
      <c r="GR18" s="423"/>
      <c r="GS18" s="423"/>
      <c r="GT18" s="423"/>
      <c r="GU18" s="423"/>
      <c r="GV18" s="423"/>
      <c r="GW18" s="423"/>
      <c r="GX18" s="423"/>
      <c r="GY18" s="423"/>
      <c r="GZ18" s="423"/>
      <c r="HA18" s="423"/>
      <c r="HB18" s="423"/>
      <c r="HC18" s="423"/>
      <c r="HD18" s="423"/>
      <c r="HE18" s="423"/>
      <c r="HF18" s="423"/>
      <c r="HG18" s="423"/>
      <c r="HH18" s="423"/>
      <c r="HI18" s="423"/>
      <c r="HJ18" s="423"/>
      <c r="HK18" s="423"/>
      <c r="HL18" s="423"/>
      <c r="HM18" s="423"/>
      <c r="HN18" s="423"/>
      <c r="HO18" s="423"/>
      <c r="HP18" s="423"/>
      <c r="HQ18" s="423"/>
      <c r="HR18" s="423"/>
      <c r="HS18" s="423"/>
      <c r="HT18" s="423"/>
      <c r="HU18" s="423"/>
      <c r="HV18" s="423"/>
      <c r="HW18" s="423"/>
      <c r="HX18" s="423"/>
      <c r="HY18" s="423"/>
      <c r="HZ18" s="423"/>
      <c r="IA18" s="423"/>
      <c r="IB18" s="423"/>
      <c r="IC18" s="423"/>
      <c r="ID18" s="423"/>
      <c r="IE18" s="423"/>
      <c r="IF18" s="423"/>
      <c r="IG18" s="423"/>
      <c r="IH18" s="423"/>
      <c r="II18" s="423"/>
      <c r="IJ18" s="423"/>
      <c r="IK18" s="423"/>
      <c r="IL18" s="423"/>
      <c r="IM18" s="423"/>
      <c r="IN18" s="423"/>
      <c r="IO18" s="423"/>
      <c r="IP18" s="423"/>
      <c r="IQ18" s="423"/>
      <c r="IR18" s="423"/>
      <c r="IS18" s="423"/>
      <c r="IT18" s="423"/>
      <c r="IU18" s="423"/>
      <c r="IV18" s="423"/>
      <c r="IW18" s="423"/>
      <c r="IX18" s="423"/>
      <c r="IY18" s="423"/>
      <c r="IZ18" s="423"/>
      <c r="JA18" s="423"/>
      <c r="JB18" s="423"/>
      <c r="JC18" s="423"/>
      <c r="JD18" s="423"/>
      <c r="JE18" s="423"/>
      <c r="JF18" s="423"/>
      <c r="JG18" s="423"/>
      <c r="JH18" s="423"/>
      <c r="JI18" s="423"/>
      <c r="JJ18" s="423"/>
      <c r="JK18" s="423"/>
      <c r="JL18" s="423"/>
      <c r="JM18" s="423"/>
    </row>
    <row r="19" spans="1:293" s="480" customFormat="1" ht="102">
      <c r="A19" s="457">
        <v>9</v>
      </c>
      <c r="B19" s="474" t="s">
        <v>103</v>
      </c>
      <c r="C19" s="474" t="s">
        <v>104</v>
      </c>
      <c r="D19" s="474" t="s">
        <v>560</v>
      </c>
      <c r="E19" s="475" t="s">
        <v>105</v>
      </c>
      <c r="F19" s="474" t="s">
        <v>69</v>
      </c>
      <c r="G19" s="457" t="s">
        <v>1111</v>
      </c>
      <c r="H19" s="476" t="s">
        <v>106</v>
      </c>
      <c r="I19" s="459">
        <f>11305620*23141</f>
        <v>261623352420</v>
      </c>
      <c r="J19" s="459" t="s">
        <v>107</v>
      </c>
      <c r="K19" s="459">
        <f>419458*23141</f>
        <v>9706677578</v>
      </c>
      <c r="L19" s="459" t="s">
        <v>108</v>
      </c>
      <c r="M19" s="424">
        <f t="shared" si="0"/>
        <v>271330029998</v>
      </c>
      <c r="N19" s="477"/>
      <c r="O19" s="459"/>
      <c r="P19" s="459"/>
      <c r="Q19" s="459"/>
      <c r="R19" s="459"/>
      <c r="S19" s="459"/>
      <c r="T19" s="459"/>
      <c r="U19" s="459"/>
      <c r="V19" s="459"/>
      <c r="W19" s="459"/>
      <c r="X19" s="459"/>
      <c r="Y19" s="459"/>
      <c r="Z19" s="459"/>
      <c r="AA19" s="459"/>
      <c r="AB19" s="459"/>
      <c r="AC19" s="459"/>
      <c r="AD19" s="459"/>
      <c r="AE19" s="459"/>
      <c r="AF19" s="459"/>
      <c r="AG19" s="459"/>
      <c r="AH19" s="459"/>
      <c r="AI19" s="459"/>
      <c r="AJ19" s="459"/>
      <c r="AK19" s="459"/>
      <c r="AL19" s="459"/>
      <c r="AM19" s="459"/>
      <c r="AN19" s="459"/>
      <c r="AO19" s="459"/>
      <c r="AP19" s="459"/>
      <c r="AQ19" s="459"/>
      <c r="AR19" s="459"/>
      <c r="AS19" s="459"/>
      <c r="AT19" s="459"/>
      <c r="AU19" s="459"/>
      <c r="AV19" s="459"/>
      <c r="AW19" s="459"/>
      <c r="AX19" s="459"/>
      <c r="AY19" s="459"/>
      <c r="AZ19" s="459"/>
      <c r="BA19" s="459"/>
      <c r="BB19" s="459"/>
      <c r="BC19" s="459"/>
      <c r="BD19" s="459"/>
      <c r="BE19" s="459"/>
      <c r="BF19" s="459"/>
      <c r="BG19" s="459"/>
      <c r="BH19" s="459"/>
      <c r="BI19" s="459"/>
      <c r="BJ19" s="459"/>
      <c r="BK19" s="459"/>
      <c r="BL19" s="459"/>
      <c r="BM19" s="459"/>
      <c r="BN19" s="459"/>
      <c r="BO19" s="459"/>
      <c r="BP19" s="459"/>
      <c r="BQ19" s="459"/>
      <c r="BR19" s="459"/>
      <c r="BS19" s="459"/>
      <c r="BT19" s="459"/>
      <c r="BU19" s="459"/>
      <c r="BV19" s="459"/>
      <c r="BW19" s="459"/>
      <c r="BX19" s="459"/>
      <c r="BY19" s="459"/>
      <c r="BZ19" s="459"/>
      <c r="CA19" s="459"/>
      <c r="CB19" s="459"/>
      <c r="CC19" s="459"/>
      <c r="CD19" s="459"/>
      <c r="CE19" s="459"/>
      <c r="CF19" s="459"/>
      <c r="CG19" s="459"/>
      <c r="CH19" s="459"/>
      <c r="CI19" s="459"/>
      <c r="CJ19" s="478"/>
      <c r="CK19" s="459"/>
      <c r="CL19" s="459"/>
      <c r="CM19" s="459"/>
      <c r="CN19" s="459"/>
      <c r="CO19" s="459"/>
      <c r="CP19" s="459"/>
      <c r="CQ19" s="459"/>
      <c r="CR19" s="459"/>
      <c r="CS19" s="459"/>
      <c r="CT19" s="459"/>
      <c r="CU19" s="459"/>
      <c r="CV19" s="459"/>
      <c r="CW19" s="459"/>
      <c r="CX19" s="459"/>
      <c r="CY19" s="459"/>
      <c r="CZ19" s="459"/>
      <c r="DA19" s="459"/>
      <c r="DB19" s="459"/>
      <c r="DC19" s="459"/>
      <c r="DD19" s="459"/>
      <c r="DE19" s="459"/>
      <c r="DF19" s="459"/>
      <c r="DG19" s="459"/>
      <c r="DH19" s="459"/>
      <c r="DI19" s="459"/>
      <c r="DJ19" s="459"/>
      <c r="DK19" s="459"/>
      <c r="DL19" s="459"/>
      <c r="DM19" s="459"/>
      <c r="DN19" s="459"/>
      <c r="DO19" s="459"/>
      <c r="DP19" s="459"/>
      <c r="DQ19" s="459"/>
      <c r="DR19" s="459"/>
      <c r="DS19" s="459"/>
      <c r="DT19" s="459"/>
      <c r="DU19" s="459"/>
      <c r="DV19" s="459"/>
      <c r="DW19" s="459"/>
      <c r="DX19" s="459"/>
      <c r="DY19" s="459"/>
      <c r="DZ19" s="459"/>
      <c r="EA19" s="459"/>
      <c r="EB19" s="459"/>
      <c r="EC19" s="459"/>
      <c r="ED19" s="459"/>
      <c r="EE19" s="459"/>
      <c r="EF19" s="459"/>
      <c r="EG19" s="459"/>
      <c r="EH19" s="459"/>
      <c r="EI19" s="459"/>
      <c r="EJ19" s="459"/>
      <c r="EK19" s="459"/>
      <c r="EL19" s="459"/>
      <c r="EM19" s="459"/>
      <c r="EN19" s="459"/>
      <c r="EO19" s="459"/>
      <c r="EP19" s="459"/>
      <c r="EQ19" s="459"/>
      <c r="ER19" s="459"/>
      <c r="ES19" s="459"/>
      <c r="ET19" s="459"/>
      <c r="EU19" s="459"/>
      <c r="EV19" s="459"/>
      <c r="EW19" s="459"/>
      <c r="EX19" s="459"/>
      <c r="EY19" s="459"/>
      <c r="EZ19" s="459"/>
      <c r="FA19" s="459"/>
      <c r="FB19" s="478"/>
      <c r="FC19" s="459"/>
      <c r="FD19" s="459"/>
      <c r="FE19" s="459"/>
      <c r="FF19" s="459"/>
      <c r="FG19" s="459"/>
      <c r="FH19" s="459"/>
      <c r="FI19" s="459"/>
      <c r="FJ19" s="459"/>
      <c r="FK19" s="459"/>
      <c r="FL19" s="459"/>
      <c r="FM19" s="459"/>
      <c r="FN19" s="459"/>
      <c r="FO19" s="459"/>
      <c r="FP19" s="459"/>
      <c r="FQ19" s="459"/>
      <c r="FR19" s="459"/>
      <c r="FS19" s="459"/>
      <c r="FT19" s="459"/>
      <c r="FU19" s="459"/>
      <c r="FV19" s="459"/>
      <c r="FW19" s="459"/>
      <c r="FX19" s="459"/>
      <c r="FY19" s="459"/>
      <c r="FZ19" s="459"/>
      <c r="GA19" s="459"/>
      <c r="GB19" s="459"/>
      <c r="GC19" s="459"/>
      <c r="GD19" s="459"/>
      <c r="GE19" s="459"/>
      <c r="GF19" s="459"/>
      <c r="GG19" s="459"/>
      <c r="GH19" s="459"/>
      <c r="GI19" s="459"/>
      <c r="GJ19" s="459"/>
      <c r="GK19" s="459"/>
      <c r="GL19" s="459"/>
      <c r="GM19" s="459"/>
      <c r="GN19" s="459"/>
      <c r="GO19" s="459"/>
      <c r="GP19" s="459"/>
      <c r="GQ19" s="459"/>
      <c r="GR19" s="459"/>
      <c r="GS19" s="459"/>
      <c r="GT19" s="459"/>
      <c r="GU19" s="459"/>
      <c r="GV19" s="459"/>
      <c r="GW19" s="459"/>
      <c r="GX19" s="459"/>
      <c r="GY19" s="459"/>
      <c r="GZ19" s="459"/>
      <c r="HA19" s="459"/>
      <c r="HB19" s="459"/>
      <c r="HC19" s="459"/>
      <c r="HD19" s="459"/>
      <c r="HE19" s="459"/>
      <c r="HF19" s="459"/>
      <c r="HG19" s="459"/>
      <c r="HH19" s="459"/>
      <c r="HI19" s="459"/>
      <c r="HJ19" s="459"/>
      <c r="HK19" s="459"/>
      <c r="HL19" s="459"/>
      <c r="HM19" s="459"/>
      <c r="HN19" s="459"/>
      <c r="HO19" s="459"/>
      <c r="HP19" s="459"/>
      <c r="HQ19" s="459"/>
      <c r="HR19" s="459"/>
      <c r="HS19" s="459"/>
      <c r="HT19" s="459"/>
      <c r="HU19" s="459"/>
      <c r="HV19" s="459"/>
      <c r="HW19" s="459"/>
      <c r="HX19" s="459"/>
      <c r="HY19" s="459"/>
      <c r="HZ19" s="459"/>
      <c r="IA19" s="459"/>
      <c r="IB19" s="459"/>
      <c r="IC19" s="459"/>
      <c r="ID19" s="459"/>
      <c r="IE19" s="459"/>
      <c r="IF19" s="459"/>
      <c r="IG19" s="459"/>
      <c r="IH19" s="459"/>
      <c r="II19" s="459"/>
      <c r="IJ19" s="459"/>
      <c r="IK19" s="459"/>
      <c r="IL19" s="459"/>
      <c r="IM19" s="459"/>
      <c r="IN19" s="459"/>
      <c r="IO19" s="459"/>
      <c r="IP19" s="459"/>
      <c r="IQ19" s="459"/>
      <c r="IR19" s="459"/>
      <c r="IS19" s="459"/>
      <c r="IT19" s="459">
        <v>2000000</v>
      </c>
      <c r="IU19" s="459"/>
      <c r="IV19" s="459"/>
      <c r="IW19" s="459" t="s">
        <v>106</v>
      </c>
      <c r="IX19" s="459">
        <v>257315911200</v>
      </c>
      <c r="IY19" s="459"/>
      <c r="IZ19" s="459"/>
      <c r="JA19" s="459"/>
      <c r="JB19" s="459"/>
      <c r="JC19" s="459"/>
      <c r="JD19" s="459"/>
      <c r="JE19" s="459"/>
      <c r="JF19" s="459"/>
      <c r="JG19" s="459"/>
      <c r="JH19" s="459"/>
      <c r="JI19" s="459"/>
      <c r="JJ19" s="459"/>
      <c r="JK19" s="459"/>
      <c r="JL19" s="459"/>
      <c r="JM19" s="459"/>
      <c r="JN19" s="478"/>
      <c r="JO19" s="478"/>
      <c r="JP19" s="478"/>
      <c r="JQ19" s="478"/>
      <c r="JR19" s="478"/>
      <c r="JS19" s="478"/>
      <c r="JT19" s="478"/>
      <c r="JU19" s="478"/>
      <c r="JV19" s="478"/>
      <c r="JW19" s="478"/>
      <c r="JX19" s="479"/>
      <c r="JY19" s="479"/>
      <c r="JZ19" s="479"/>
      <c r="KA19" s="479"/>
      <c r="KB19" s="479"/>
      <c r="KC19" s="479"/>
      <c r="KD19" s="479"/>
      <c r="KE19" s="479"/>
      <c r="KF19" s="479"/>
      <c r="KG19" s="479"/>
    </row>
    <row r="20" spans="1:293" s="480" customFormat="1" ht="66" customHeight="1">
      <c r="A20" s="450">
        <v>10</v>
      </c>
      <c r="B20" s="474" t="s">
        <v>109</v>
      </c>
      <c r="C20" s="474" t="s">
        <v>110</v>
      </c>
      <c r="D20" s="474"/>
      <c r="E20" s="475" t="s">
        <v>111</v>
      </c>
      <c r="F20" s="474" t="s">
        <v>69</v>
      </c>
      <c r="G20" s="457" t="s">
        <v>1112</v>
      </c>
      <c r="H20" s="476" t="s">
        <v>112</v>
      </c>
      <c r="I20" s="459">
        <f>5034620*23141</f>
        <v>116506141420</v>
      </c>
      <c r="J20" s="459" t="s">
        <v>113</v>
      </c>
      <c r="K20" s="459">
        <f>118056*23141</f>
        <v>2731933896</v>
      </c>
      <c r="L20" s="459" t="s">
        <v>114</v>
      </c>
      <c r="M20" s="424">
        <f t="shared" si="0"/>
        <v>119238075316</v>
      </c>
      <c r="N20" s="477"/>
      <c r="O20" s="459"/>
      <c r="P20" s="459"/>
      <c r="Q20" s="459"/>
      <c r="R20" s="459"/>
      <c r="S20" s="459"/>
      <c r="T20" s="459"/>
      <c r="U20" s="459"/>
      <c r="V20" s="459"/>
      <c r="W20" s="459"/>
      <c r="X20" s="459"/>
      <c r="Y20" s="459"/>
      <c r="Z20" s="459"/>
      <c r="AA20" s="459"/>
      <c r="AB20" s="459"/>
      <c r="AC20" s="459"/>
      <c r="AD20" s="459"/>
      <c r="AE20" s="459"/>
      <c r="AF20" s="459"/>
      <c r="AG20" s="459"/>
      <c r="AH20" s="459"/>
      <c r="AI20" s="459"/>
      <c r="AJ20" s="459"/>
      <c r="AK20" s="459"/>
      <c r="AL20" s="459"/>
      <c r="AM20" s="459"/>
      <c r="AN20" s="459"/>
      <c r="AO20" s="459"/>
      <c r="AP20" s="459"/>
      <c r="AQ20" s="459"/>
      <c r="AR20" s="459"/>
      <c r="AS20" s="459"/>
      <c r="AT20" s="459"/>
      <c r="AU20" s="459"/>
      <c r="AV20" s="459"/>
      <c r="AW20" s="459"/>
      <c r="AX20" s="459"/>
      <c r="AY20" s="459"/>
      <c r="AZ20" s="459"/>
      <c r="BA20" s="459"/>
      <c r="BB20" s="459"/>
      <c r="BC20" s="459"/>
      <c r="BD20" s="459"/>
      <c r="BE20" s="459"/>
      <c r="BF20" s="459"/>
      <c r="BG20" s="459"/>
      <c r="BH20" s="459"/>
      <c r="BI20" s="459"/>
      <c r="BJ20" s="459"/>
      <c r="BK20" s="459"/>
      <c r="BL20" s="459"/>
      <c r="BM20" s="459"/>
      <c r="BN20" s="459"/>
      <c r="BO20" s="459"/>
      <c r="BP20" s="459"/>
      <c r="BQ20" s="459">
        <v>502400</v>
      </c>
      <c r="BR20" s="459"/>
      <c r="BS20" s="459"/>
      <c r="BT20" s="459" t="s">
        <v>115</v>
      </c>
      <c r="BU20" s="459">
        <v>571731200</v>
      </c>
      <c r="BV20" s="459"/>
      <c r="BW20" s="459"/>
      <c r="BX20" s="459"/>
      <c r="BY20" s="459"/>
      <c r="BZ20" s="459"/>
      <c r="CA20" s="459"/>
      <c r="CB20" s="459"/>
      <c r="CC20" s="459"/>
      <c r="CD20" s="459"/>
      <c r="CE20" s="459"/>
      <c r="CF20" s="459"/>
      <c r="CG20" s="459"/>
      <c r="CH20" s="459"/>
      <c r="CI20" s="459"/>
      <c r="CJ20" s="478"/>
      <c r="CK20" s="459"/>
      <c r="CL20" s="459"/>
      <c r="CM20" s="459"/>
      <c r="CN20" s="459"/>
      <c r="CO20" s="459"/>
      <c r="CP20" s="459"/>
      <c r="CQ20" s="459"/>
      <c r="CR20" s="459"/>
      <c r="CS20" s="459"/>
      <c r="CT20" s="459"/>
      <c r="CU20" s="459"/>
      <c r="CV20" s="459"/>
      <c r="CW20" s="459"/>
      <c r="CX20" s="459"/>
      <c r="CY20" s="459"/>
      <c r="CZ20" s="459"/>
      <c r="DA20" s="459"/>
      <c r="DB20" s="459"/>
      <c r="DC20" s="459"/>
      <c r="DD20" s="459"/>
      <c r="DE20" s="459"/>
      <c r="DF20" s="459"/>
      <c r="DG20" s="459"/>
      <c r="DH20" s="459"/>
      <c r="DI20" s="459"/>
      <c r="DJ20" s="459"/>
      <c r="DK20" s="459"/>
      <c r="DL20" s="459"/>
      <c r="DM20" s="459"/>
      <c r="DN20" s="459"/>
      <c r="DO20" s="459"/>
      <c r="DP20" s="459"/>
      <c r="DQ20" s="459"/>
      <c r="DR20" s="459"/>
      <c r="DS20" s="459"/>
      <c r="DT20" s="459"/>
      <c r="DU20" s="459"/>
      <c r="DV20" s="459"/>
      <c r="DW20" s="459"/>
      <c r="DX20" s="459"/>
      <c r="DY20" s="459"/>
      <c r="DZ20" s="459"/>
      <c r="EA20" s="459"/>
      <c r="EB20" s="459"/>
      <c r="EC20" s="459"/>
      <c r="ED20" s="459"/>
      <c r="EE20" s="459"/>
      <c r="EF20" s="459"/>
      <c r="EG20" s="459"/>
      <c r="EH20" s="459"/>
      <c r="EI20" s="459"/>
      <c r="EJ20" s="459"/>
      <c r="EK20" s="459"/>
      <c r="EL20" s="459"/>
      <c r="EM20" s="459"/>
      <c r="EN20" s="459"/>
      <c r="EO20" s="459"/>
      <c r="EP20" s="459"/>
      <c r="EQ20" s="459"/>
      <c r="ER20" s="459"/>
      <c r="ES20" s="459"/>
      <c r="ET20" s="459"/>
      <c r="EU20" s="459"/>
      <c r="EV20" s="459"/>
      <c r="EW20" s="459"/>
      <c r="EX20" s="459"/>
      <c r="EY20" s="459"/>
      <c r="EZ20" s="459"/>
      <c r="FA20" s="459"/>
      <c r="FB20" s="478"/>
      <c r="FC20" s="459"/>
      <c r="FD20" s="459"/>
      <c r="FE20" s="459"/>
      <c r="FF20" s="459"/>
      <c r="FG20" s="459"/>
      <c r="FH20" s="459"/>
      <c r="FI20" s="459"/>
      <c r="FJ20" s="459"/>
      <c r="FK20" s="459"/>
      <c r="FL20" s="459"/>
      <c r="FM20" s="459"/>
      <c r="FN20" s="459"/>
      <c r="FO20" s="459"/>
      <c r="FP20" s="459"/>
      <c r="FQ20" s="459"/>
      <c r="FR20" s="459"/>
      <c r="FS20" s="459"/>
      <c r="FT20" s="459"/>
      <c r="FU20" s="459"/>
      <c r="FV20" s="459"/>
      <c r="FW20" s="459"/>
      <c r="FX20" s="459"/>
      <c r="FY20" s="459"/>
      <c r="FZ20" s="459"/>
      <c r="GA20" s="459"/>
      <c r="GB20" s="459"/>
      <c r="GC20" s="459"/>
      <c r="GD20" s="459"/>
      <c r="GE20" s="459"/>
      <c r="GF20" s="459"/>
      <c r="GG20" s="459"/>
      <c r="GH20" s="459"/>
      <c r="GI20" s="459"/>
      <c r="GJ20" s="459"/>
      <c r="GK20" s="459"/>
      <c r="GL20" s="459"/>
      <c r="GM20" s="459"/>
      <c r="GN20" s="459"/>
      <c r="GO20" s="459"/>
      <c r="GP20" s="459"/>
      <c r="GQ20" s="459"/>
      <c r="GR20" s="459"/>
      <c r="GS20" s="459"/>
      <c r="GT20" s="459"/>
      <c r="GU20" s="459"/>
      <c r="GV20" s="459"/>
      <c r="GW20" s="459"/>
      <c r="GX20" s="459"/>
      <c r="GY20" s="459"/>
      <c r="GZ20" s="459"/>
      <c r="HA20" s="459"/>
      <c r="HB20" s="459"/>
      <c r="HC20" s="459"/>
      <c r="HD20" s="459"/>
      <c r="HE20" s="459"/>
      <c r="HF20" s="459"/>
      <c r="HG20" s="459"/>
      <c r="HH20" s="459"/>
      <c r="HI20" s="459"/>
      <c r="HJ20" s="459"/>
      <c r="HK20" s="459"/>
      <c r="HL20" s="459"/>
      <c r="HM20" s="459"/>
      <c r="HN20" s="459"/>
      <c r="HO20" s="459"/>
      <c r="HP20" s="459"/>
      <c r="HQ20" s="459"/>
      <c r="HR20" s="459"/>
      <c r="HS20" s="459"/>
      <c r="HT20" s="459"/>
      <c r="HU20" s="459"/>
      <c r="HV20" s="459"/>
      <c r="HW20" s="459"/>
      <c r="HX20" s="459"/>
      <c r="HY20" s="459"/>
      <c r="HZ20" s="459"/>
      <c r="IA20" s="459"/>
      <c r="IB20" s="459"/>
      <c r="IC20" s="459"/>
      <c r="ID20" s="459"/>
      <c r="IE20" s="459"/>
      <c r="IF20" s="459"/>
      <c r="IG20" s="459"/>
      <c r="IH20" s="459"/>
      <c r="II20" s="459"/>
      <c r="IJ20" s="459"/>
      <c r="IK20" s="459"/>
      <c r="IL20" s="459"/>
      <c r="IM20" s="459"/>
      <c r="IN20" s="459"/>
      <c r="IO20" s="459"/>
      <c r="IP20" s="459"/>
      <c r="IQ20" s="459"/>
      <c r="IR20" s="459"/>
      <c r="IS20" s="459"/>
      <c r="IT20" s="459"/>
      <c r="IU20" s="459"/>
      <c r="IV20" s="459"/>
      <c r="IW20" s="459"/>
      <c r="IX20" s="459"/>
      <c r="IY20" s="459">
        <v>500000</v>
      </c>
      <c r="IZ20" s="459"/>
      <c r="JA20" s="459"/>
      <c r="JB20" s="459" t="s">
        <v>116</v>
      </c>
      <c r="JC20" s="459">
        <v>114016220000</v>
      </c>
      <c r="JD20" s="459"/>
      <c r="JE20" s="459"/>
      <c r="JF20" s="459"/>
      <c r="JG20" s="459"/>
      <c r="JH20" s="459"/>
      <c r="JI20" s="459"/>
      <c r="JJ20" s="459"/>
      <c r="JK20" s="459"/>
      <c r="JL20" s="459"/>
      <c r="JM20" s="459"/>
      <c r="JN20" s="478"/>
      <c r="JO20" s="478"/>
      <c r="JP20" s="478"/>
      <c r="JQ20" s="478"/>
      <c r="JR20" s="478"/>
      <c r="JS20" s="478"/>
      <c r="JT20" s="478"/>
      <c r="JU20" s="478"/>
      <c r="JV20" s="478"/>
      <c r="JW20" s="478"/>
      <c r="JX20" s="479"/>
      <c r="JY20" s="479"/>
      <c r="JZ20" s="479"/>
      <c r="KA20" s="479"/>
      <c r="KB20" s="479"/>
      <c r="KC20" s="479"/>
      <c r="KD20" s="479"/>
      <c r="KE20" s="479"/>
      <c r="KF20" s="479"/>
      <c r="KG20" s="479"/>
    </row>
    <row r="21" spans="1:293" ht="408.75" customHeight="1">
      <c r="A21" s="457">
        <v>11</v>
      </c>
      <c r="B21" s="457" t="s">
        <v>117</v>
      </c>
      <c r="C21" s="457" t="s">
        <v>118</v>
      </c>
      <c r="D21" s="457" t="s">
        <v>561</v>
      </c>
      <c r="E21" s="457" t="s">
        <v>119</v>
      </c>
      <c r="F21" s="457" t="s">
        <v>120</v>
      </c>
      <c r="G21" s="457" t="s">
        <v>1113</v>
      </c>
      <c r="H21" s="452" t="s">
        <v>121</v>
      </c>
      <c r="I21" s="423">
        <v>17934917000</v>
      </c>
      <c r="J21" s="423">
        <v>0</v>
      </c>
      <c r="K21" s="423"/>
      <c r="L21" s="423" t="s">
        <v>121</v>
      </c>
      <c r="M21" s="424">
        <v>17934917000</v>
      </c>
      <c r="N21" s="454"/>
      <c r="X21" s="423"/>
      <c r="Y21" s="423"/>
      <c r="Z21" s="423"/>
      <c r="AA21" s="423"/>
      <c r="AB21" s="423"/>
      <c r="AC21" s="423"/>
      <c r="AD21" s="423"/>
      <c r="AE21" s="423"/>
      <c r="AF21" s="423"/>
      <c r="AG21" s="423"/>
      <c r="AH21" s="423"/>
      <c r="AI21" s="423"/>
      <c r="AJ21" s="423"/>
      <c r="AK21" s="423"/>
      <c r="AL21" s="423"/>
      <c r="AM21" s="423"/>
      <c r="AN21" s="423"/>
      <c r="AO21" s="423"/>
      <c r="AP21" s="423"/>
      <c r="AQ21" s="423"/>
      <c r="AR21" s="423"/>
      <c r="AS21" s="423"/>
      <c r="AT21" s="423"/>
      <c r="AU21" s="423"/>
      <c r="AV21" s="423"/>
      <c r="AW21" s="423"/>
      <c r="AX21" s="423"/>
      <c r="AY21" s="423"/>
      <c r="AZ21" s="423"/>
      <c r="BA21" s="423"/>
      <c r="BB21" s="423"/>
      <c r="BC21" s="423"/>
      <c r="BD21" s="423"/>
      <c r="BE21" s="423"/>
      <c r="BF21" s="423"/>
      <c r="BG21" s="423"/>
      <c r="BH21" s="423"/>
      <c r="BI21" s="423"/>
      <c r="BJ21" s="423"/>
      <c r="BK21" s="423"/>
      <c r="BL21" s="423"/>
      <c r="BM21" s="423"/>
      <c r="BN21" s="423"/>
      <c r="BO21" s="423"/>
      <c r="BP21" s="423"/>
      <c r="BQ21" s="423"/>
      <c r="BR21" s="423"/>
      <c r="BS21" s="423"/>
      <c r="BT21" s="423"/>
      <c r="BU21" s="423"/>
      <c r="BV21" s="423"/>
      <c r="BW21" s="423"/>
      <c r="BX21" s="423"/>
      <c r="BY21" s="423"/>
      <c r="BZ21" s="423"/>
      <c r="CA21" s="423">
        <v>143500</v>
      </c>
      <c r="CB21" s="423"/>
      <c r="CC21" s="423"/>
      <c r="CD21" s="423"/>
      <c r="CE21" s="423">
        <v>18106000000</v>
      </c>
      <c r="CF21" s="423"/>
      <c r="CG21" s="423"/>
      <c r="CH21" s="423"/>
      <c r="CI21" s="423"/>
      <c r="CJ21" s="423"/>
      <c r="CK21" s="423"/>
      <c r="CL21" s="423"/>
      <c r="CM21" s="423"/>
      <c r="CN21" s="423"/>
      <c r="CO21" s="423"/>
      <c r="CP21" s="423"/>
      <c r="CQ21" s="423"/>
      <c r="CR21" s="423"/>
      <c r="CS21" s="423"/>
      <c r="CT21" s="423"/>
      <c r="CU21" s="423"/>
      <c r="CV21" s="423"/>
      <c r="CW21" s="423"/>
      <c r="CX21" s="423"/>
      <c r="CY21" s="423"/>
      <c r="CZ21" s="423"/>
      <c r="DA21" s="423"/>
      <c r="DB21" s="423"/>
      <c r="DC21" s="423"/>
      <c r="DD21" s="423"/>
      <c r="DE21" s="423"/>
      <c r="DF21" s="423"/>
      <c r="DG21" s="423"/>
      <c r="DH21" s="423"/>
      <c r="DI21" s="423"/>
      <c r="DJ21" s="423"/>
      <c r="DK21" s="423"/>
      <c r="DL21" s="423"/>
      <c r="DM21" s="423"/>
      <c r="DN21" s="423"/>
      <c r="DO21" s="423"/>
      <c r="DP21" s="423"/>
      <c r="DQ21" s="423"/>
      <c r="DR21" s="423"/>
      <c r="DS21" s="423"/>
      <c r="DT21" s="423"/>
      <c r="DU21" s="423"/>
      <c r="DV21" s="423"/>
      <c r="DW21" s="423"/>
      <c r="DX21" s="423"/>
      <c r="DY21" s="423"/>
      <c r="DZ21" s="423"/>
      <c r="EA21" s="423"/>
      <c r="EB21" s="423"/>
      <c r="EC21" s="423"/>
      <c r="ED21" s="423"/>
      <c r="EE21" s="423"/>
      <c r="EF21" s="423"/>
      <c r="EG21" s="423"/>
      <c r="EH21" s="423"/>
      <c r="EI21" s="423"/>
      <c r="EJ21" s="423"/>
      <c r="EK21" s="423"/>
      <c r="EL21" s="423"/>
      <c r="EM21" s="423"/>
      <c r="EN21" s="423"/>
      <c r="EO21" s="423"/>
      <c r="EP21" s="423"/>
      <c r="EQ21" s="423"/>
      <c r="ER21" s="423"/>
      <c r="ES21" s="423"/>
      <c r="ET21" s="423"/>
      <c r="EU21" s="423"/>
      <c r="EV21" s="423"/>
      <c r="EW21" s="423"/>
      <c r="EX21" s="423"/>
      <c r="EY21" s="423"/>
      <c r="EZ21" s="423"/>
      <c r="FA21" s="423"/>
      <c r="FB21" s="423"/>
      <c r="FC21" s="423"/>
      <c r="FD21" s="423"/>
      <c r="FE21" s="423"/>
      <c r="FF21" s="423"/>
      <c r="FG21" s="423"/>
      <c r="FH21" s="423"/>
      <c r="FI21" s="423"/>
      <c r="FJ21" s="423"/>
      <c r="FK21" s="423"/>
      <c r="FL21" s="423"/>
      <c r="FM21" s="423"/>
      <c r="FN21" s="423"/>
      <c r="FO21" s="423"/>
      <c r="FP21" s="423"/>
      <c r="FQ21" s="423"/>
      <c r="FR21" s="423"/>
      <c r="FS21" s="423"/>
      <c r="FT21" s="423"/>
      <c r="FU21" s="423"/>
      <c r="FV21" s="423"/>
      <c r="FW21" s="423"/>
      <c r="FX21" s="423"/>
      <c r="FY21" s="423"/>
      <c r="FZ21" s="423"/>
      <c r="GA21" s="423"/>
      <c r="GB21" s="423"/>
      <c r="GC21" s="423"/>
      <c r="GD21" s="423"/>
      <c r="GE21" s="423"/>
      <c r="GF21" s="423"/>
      <c r="GG21" s="423"/>
      <c r="GH21" s="423"/>
      <c r="GI21" s="423"/>
      <c r="GJ21" s="423"/>
      <c r="GK21" s="423"/>
      <c r="GL21" s="423"/>
      <c r="GM21" s="423"/>
      <c r="GN21" s="423"/>
      <c r="GO21" s="423"/>
      <c r="GP21" s="423"/>
      <c r="GQ21" s="423"/>
      <c r="GR21" s="423"/>
      <c r="GS21" s="423"/>
      <c r="GT21" s="423"/>
      <c r="GU21" s="423"/>
      <c r="GV21" s="423"/>
      <c r="GW21" s="423"/>
      <c r="GX21" s="423"/>
      <c r="GY21" s="423"/>
      <c r="GZ21" s="423"/>
      <c r="HA21" s="423"/>
      <c r="HB21" s="423"/>
      <c r="HC21" s="423"/>
      <c r="HD21" s="423"/>
      <c r="HE21" s="423"/>
      <c r="HF21" s="423"/>
      <c r="HG21" s="423"/>
      <c r="HH21" s="423"/>
      <c r="HI21" s="423"/>
      <c r="HJ21" s="423"/>
      <c r="HK21" s="423"/>
      <c r="HL21" s="423"/>
      <c r="HM21" s="423"/>
      <c r="HN21" s="423"/>
      <c r="HO21" s="423"/>
      <c r="HP21" s="423"/>
      <c r="HQ21" s="423"/>
      <c r="HR21" s="423"/>
      <c r="HS21" s="423"/>
      <c r="HT21" s="423"/>
      <c r="HU21" s="423"/>
      <c r="HV21" s="423"/>
      <c r="HW21" s="423"/>
      <c r="HX21" s="423"/>
      <c r="HY21" s="423"/>
      <c r="HZ21" s="423"/>
      <c r="IA21" s="423"/>
      <c r="IB21" s="423"/>
      <c r="IC21" s="423"/>
      <c r="ID21" s="423"/>
      <c r="IE21" s="423"/>
      <c r="IF21" s="423"/>
      <c r="IG21" s="423"/>
      <c r="IH21" s="423"/>
      <c r="II21" s="423"/>
      <c r="IJ21" s="423"/>
      <c r="IK21" s="423"/>
      <c r="IL21" s="423"/>
      <c r="IM21" s="423"/>
      <c r="IN21" s="423"/>
      <c r="IO21" s="423"/>
      <c r="IP21" s="423"/>
      <c r="IQ21" s="423"/>
      <c r="IR21" s="423"/>
      <c r="IS21" s="423"/>
      <c r="IT21" s="423"/>
      <c r="IU21" s="423"/>
      <c r="IV21" s="423"/>
      <c r="IW21" s="423"/>
      <c r="IX21" s="423"/>
      <c r="IY21" s="423"/>
      <c r="IZ21" s="423"/>
      <c r="JA21" s="423"/>
      <c r="JB21" s="423"/>
      <c r="JC21" s="423"/>
      <c r="JD21" s="423"/>
      <c r="JE21" s="423"/>
      <c r="JF21" s="423"/>
      <c r="JG21" s="423"/>
      <c r="JH21" s="423"/>
      <c r="JI21" s="423"/>
      <c r="JJ21" s="423"/>
      <c r="JK21" s="423"/>
      <c r="JL21" s="423"/>
      <c r="JM21" s="423"/>
    </row>
    <row r="22" spans="1:293" ht="89.25">
      <c r="A22" s="450">
        <v>12</v>
      </c>
      <c r="B22" s="457" t="s">
        <v>123</v>
      </c>
      <c r="C22" s="457" t="s">
        <v>1114</v>
      </c>
      <c r="D22" s="457" t="s">
        <v>1115</v>
      </c>
      <c r="E22" s="457" t="s">
        <v>1116</v>
      </c>
      <c r="G22" s="457" t="s">
        <v>1117</v>
      </c>
      <c r="H22" s="452"/>
      <c r="I22" s="423">
        <v>3036721000</v>
      </c>
      <c r="J22" s="423"/>
      <c r="K22" s="423"/>
      <c r="L22" s="422"/>
      <c r="M22" s="424">
        <f t="shared" si="0"/>
        <v>3036721000</v>
      </c>
      <c r="N22" s="454"/>
      <c r="S22" s="423">
        <v>464</v>
      </c>
      <c r="W22" s="423">
        <v>3036721000</v>
      </c>
      <c r="X22" s="423"/>
      <c r="Y22" s="423"/>
      <c r="Z22" s="423"/>
      <c r="AA22" s="423"/>
      <c r="AB22" s="423"/>
      <c r="AC22" s="423"/>
      <c r="AD22" s="423"/>
      <c r="AE22" s="423"/>
      <c r="AF22" s="423"/>
      <c r="AG22" s="423"/>
      <c r="AH22" s="423"/>
      <c r="AI22" s="423"/>
      <c r="AJ22" s="423"/>
      <c r="AK22" s="423"/>
      <c r="AL22" s="423"/>
      <c r="AM22" s="423"/>
      <c r="AN22" s="423"/>
      <c r="AO22" s="423"/>
      <c r="AP22" s="423"/>
      <c r="AQ22" s="423"/>
      <c r="AR22" s="423"/>
      <c r="AS22" s="423"/>
      <c r="AT22" s="423"/>
      <c r="AU22" s="423"/>
      <c r="AV22" s="423"/>
      <c r="AW22" s="423"/>
      <c r="AX22" s="423"/>
      <c r="AY22" s="423"/>
      <c r="AZ22" s="423"/>
      <c r="BA22" s="423"/>
      <c r="BB22" s="423"/>
      <c r="BC22" s="423"/>
      <c r="BD22" s="423"/>
      <c r="BE22" s="423"/>
      <c r="BF22" s="423"/>
      <c r="BG22" s="423"/>
      <c r="BH22" s="423"/>
      <c r="BI22" s="423"/>
      <c r="BJ22" s="423"/>
      <c r="BK22" s="423"/>
      <c r="BL22" s="423"/>
      <c r="BM22" s="423"/>
      <c r="BN22" s="423"/>
      <c r="BO22" s="423"/>
      <c r="BP22" s="423"/>
      <c r="BQ22" s="423"/>
      <c r="BR22" s="423"/>
      <c r="BS22" s="423"/>
      <c r="BT22" s="423"/>
      <c r="BU22" s="423"/>
      <c r="BV22" s="423"/>
      <c r="BW22" s="423"/>
      <c r="BX22" s="423"/>
      <c r="BY22" s="423"/>
      <c r="BZ22" s="423"/>
      <c r="CA22" s="423"/>
      <c r="CB22" s="423"/>
      <c r="CC22" s="423"/>
      <c r="CD22" s="423"/>
      <c r="CE22" s="423"/>
      <c r="CF22" s="423"/>
      <c r="CG22" s="423"/>
      <c r="CH22" s="423"/>
      <c r="CI22" s="423"/>
      <c r="CJ22" s="423"/>
      <c r="CK22" s="423"/>
      <c r="CL22" s="423"/>
      <c r="CM22" s="423"/>
      <c r="CN22" s="423"/>
      <c r="CO22" s="423"/>
      <c r="CP22" s="423"/>
      <c r="CQ22" s="423"/>
      <c r="CR22" s="423"/>
      <c r="CS22" s="423"/>
      <c r="CT22" s="423"/>
      <c r="CU22" s="423"/>
      <c r="CV22" s="423"/>
      <c r="CW22" s="423"/>
      <c r="CX22" s="423"/>
      <c r="CY22" s="423"/>
      <c r="CZ22" s="423"/>
      <c r="DA22" s="423"/>
      <c r="DB22" s="423"/>
      <c r="DC22" s="423"/>
      <c r="DD22" s="423"/>
      <c r="DE22" s="423"/>
      <c r="DF22" s="423"/>
      <c r="DG22" s="423"/>
      <c r="DH22" s="423"/>
      <c r="DI22" s="423"/>
      <c r="DJ22" s="423"/>
      <c r="DK22" s="423"/>
      <c r="DL22" s="423"/>
      <c r="DM22" s="423"/>
      <c r="DN22" s="423"/>
      <c r="DO22" s="423"/>
      <c r="DP22" s="423"/>
      <c r="DQ22" s="423"/>
      <c r="DR22" s="423"/>
      <c r="DS22" s="423"/>
      <c r="DT22" s="423"/>
      <c r="DU22" s="423"/>
      <c r="DV22" s="423"/>
      <c r="DW22" s="423"/>
      <c r="DX22" s="423"/>
      <c r="DY22" s="423"/>
      <c r="DZ22" s="423"/>
      <c r="EA22" s="423"/>
      <c r="EB22" s="423"/>
      <c r="EC22" s="423"/>
      <c r="ED22" s="423"/>
      <c r="EE22" s="423"/>
      <c r="EF22" s="423"/>
      <c r="EG22" s="423"/>
      <c r="EH22" s="423"/>
      <c r="EI22" s="423"/>
      <c r="EJ22" s="423"/>
      <c r="EK22" s="423"/>
      <c r="EL22" s="423"/>
      <c r="EM22" s="423"/>
      <c r="EN22" s="423"/>
      <c r="EO22" s="423"/>
      <c r="EP22" s="423"/>
      <c r="EQ22" s="423"/>
      <c r="ER22" s="423"/>
      <c r="ES22" s="423"/>
      <c r="ET22" s="423"/>
      <c r="EU22" s="423"/>
      <c r="EV22" s="423"/>
      <c r="EW22" s="423"/>
      <c r="EX22" s="423"/>
      <c r="EY22" s="423"/>
      <c r="EZ22" s="423"/>
      <c r="FA22" s="423"/>
      <c r="FB22" s="423"/>
      <c r="FC22" s="423"/>
      <c r="FD22" s="423"/>
      <c r="FE22" s="423"/>
      <c r="FF22" s="423"/>
      <c r="FG22" s="423"/>
      <c r="FH22" s="423"/>
      <c r="FI22" s="423"/>
      <c r="FJ22" s="423"/>
      <c r="FK22" s="423"/>
      <c r="FL22" s="423"/>
      <c r="FM22" s="423"/>
      <c r="FN22" s="423"/>
      <c r="FO22" s="423"/>
      <c r="FP22" s="423"/>
      <c r="FQ22" s="423"/>
      <c r="FR22" s="423"/>
      <c r="FS22" s="423"/>
      <c r="FT22" s="423"/>
      <c r="FU22" s="423"/>
      <c r="FV22" s="423"/>
      <c r="FW22" s="423"/>
      <c r="FX22" s="423"/>
      <c r="FY22" s="423"/>
      <c r="FZ22" s="423"/>
      <c r="GA22" s="423"/>
      <c r="GB22" s="423"/>
      <c r="GC22" s="423"/>
      <c r="GD22" s="423"/>
      <c r="GE22" s="423"/>
      <c r="GF22" s="423"/>
      <c r="GG22" s="423"/>
      <c r="GH22" s="423"/>
      <c r="GI22" s="423"/>
      <c r="GJ22" s="423"/>
      <c r="GK22" s="423"/>
      <c r="GL22" s="423"/>
      <c r="GM22" s="423"/>
      <c r="GN22" s="423"/>
      <c r="GO22" s="423"/>
      <c r="GP22" s="423"/>
      <c r="GQ22" s="423"/>
      <c r="GR22" s="423"/>
      <c r="GS22" s="423"/>
      <c r="GT22" s="423"/>
      <c r="GU22" s="423"/>
      <c r="GV22" s="423"/>
      <c r="GW22" s="423"/>
      <c r="GX22" s="423"/>
      <c r="GY22" s="423"/>
      <c r="GZ22" s="423"/>
      <c r="HA22" s="423"/>
      <c r="HB22" s="423"/>
      <c r="HC22" s="423"/>
      <c r="HD22" s="423"/>
      <c r="HE22" s="423"/>
      <c r="HF22" s="423"/>
      <c r="HG22" s="423"/>
      <c r="HH22" s="423"/>
      <c r="HI22" s="423"/>
      <c r="HJ22" s="423"/>
      <c r="HK22" s="423"/>
      <c r="HL22" s="423"/>
      <c r="HM22" s="423"/>
      <c r="HN22" s="423"/>
      <c r="HO22" s="423"/>
      <c r="HP22" s="423"/>
      <c r="HQ22" s="423"/>
      <c r="HR22" s="423"/>
      <c r="HS22" s="423"/>
      <c r="HT22" s="423"/>
      <c r="HU22" s="423"/>
      <c r="HV22" s="423"/>
      <c r="HW22" s="423"/>
      <c r="HX22" s="423"/>
      <c r="HY22" s="423"/>
      <c r="HZ22" s="423"/>
      <c r="IA22" s="423"/>
      <c r="IB22" s="423"/>
      <c r="IC22" s="423"/>
      <c r="ID22" s="423"/>
      <c r="IE22" s="423"/>
      <c r="IF22" s="423"/>
      <c r="IG22" s="423"/>
      <c r="IH22" s="423"/>
      <c r="II22" s="423"/>
      <c r="IJ22" s="423"/>
      <c r="IK22" s="423"/>
      <c r="IL22" s="423"/>
      <c r="IM22" s="423"/>
      <c r="IN22" s="423"/>
      <c r="IO22" s="423"/>
      <c r="IP22" s="423"/>
      <c r="IQ22" s="423"/>
      <c r="IR22" s="423"/>
      <c r="IS22" s="423"/>
      <c r="IT22" s="423"/>
      <c r="IU22" s="423"/>
      <c r="IV22" s="423"/>
      <c r="IW22" s="423"/>
      <c r="IX22" s="423"/>
      <c r="IY22" s="423"/>
      <c r="IZ22" s="423"/>
      <c r="JA22" s="423"/>
      <c r="JB22" s="423"/>
      <c r="JC22" s="423"/>
      <c r="JD22" s="423"/>
      <c r="JE22" s="423"/>
      <c r="JF22" s="423"/>
      <c r="JG22" s="423"/>
      <c r="JH22" s="423"/>
      <c r="JI22" s="423"/>
      <c r="JJ22" s="423"/>
      <c r="JK22" s="423"/>
      <c r="JL22" s="423"/>
      <c r="JM22" s="423"/>
    </row>
    <row r="23" spans="1:293" ht="165.75">
      <c r="A23" s="457">
        <v>13</v>
      </c>
      <c r="B23" s="457" t="s">
        <v>123</v>
      </c>
      <c r="C23" s="457" t="s">
        <v>124</v>
      </c>
      <c r="D23" s="457" t="s">
        <v>1118</v>
      </c>
      <c r="E23" s="457" t="s">
        <v>1119</v>
      </c>
      <c r="F23" s="457" t="s">
        <v>69</v>
      </c>
      <c r="G23" s="457" t="s">
        <v>1120</v>
      </c>
      <c r="H23" s="452" t="s">
        <v>1121</v>
      </c>
      <c r="I23" s="423">
        <v>280907276605</v>
      </c>
      <c r="J23" s="423" t="s">
        <v>127</v>
      </c>
      <c r="K23" s="423">
        <f>49222*23141</f>
        <v>1139046302</v>
      </c>
      <c r="L23" s="422" t="s">
        <v>1122</v>
      </c>
      <c r="M23" s="424">
        <f>I23+K23</f>
        <v>282046322907</v>
      </c>
      <c r="N23" s="454"/>
      <c r="X23" s="423"/>
      <c r="Y23" s="423"/>
      <c r="Z23" s="423"/>
      <c r="AA23" s="423"/>
      <c r="AB23" s="423"/>
      <c r="AC23" s="423"/>
      <c r="AD23" s="423"/>
      <c r="AE23" s="423"/>
      <c r="AF23" s="423"/>
      <c r="AG23" s="423"/>
      <c r="AH23" s="423"/>
      <c r="AI23" s="423"/>
      <c r="AJ23" s="423"/>
      <c r="AK23" s="423"/>
      <c r="AL23" s="423"/>
      <c r="AM23" s="423"/>
      <c r="AN23" s="423"/>
      <c r="AO23" s="423"/>
      <c r="AP23" s="423"/>
      <c r="AQ23" s="423"/>
      <c r="AR23" s="423"/>
      <c r="AS23" s="423"/>
      <c r="AT23" s="423"/>
      <c r="AU23" s="423"/>
      <c r="AV23" s="423"/>
      <c r="AW23" s="423"/>
      <c r="AX23" s="423"/>
      <c r="AY23" s="423"/>
      <c r="AZ23" s="423"/>
      <c r="BA23" s="423"/>
      <c r="BB23" s="423"/>
      <c r="BC23" s="423"/>
      <c r="BD23" s="423"/>
      <c r="BE23" s="423"/>
      <c r="BF23" s="423"/>
      <c r="BG23" s="423"/>
      <c r="BH23" s="423"/>
      <c r="BI23" s="423"/>
      <c r="BJ23" s="423"/>
      <c r="BK23" s="423"/>
      <c r="BL23" s="423"/>
      <c r="BM23" s="423"/>
      <c r="BN23" s="423"/>
      <c r="BO23" s="423"/>
      <c r="BP23" s="423"/>
      <c r="BQ23" s="423">
        <f>33759600+9833200+177600+1461300</f>
        <v>45231700</v>
      </c>
      <c r="BR23" s="423"/>
      <c r="BS23" s="423"/>
      <c r="BT23" s="423"/>
      <c r="BU23" s="423"/>
      <c r="BV23" s="423"/>
      <c r="BW23" s="423"/>
      <c r="BX23" s="423"/>
      <c r="BY23" s="423"/>
      <c r="BZ23" s="423"/>
      <c r="CA23" s="423"/>
      <c r="CB23" s="423"/>
      <c r="CC23" s="423"/>
      <c r="CD23" s="423"/>
      <c r="CE23" s="423"/>
      <c r="CF23" s="423"/>
      <c r="CG23" s="423"/>
      <c r="CH23" s="423"/>
      <c r="CI23" s="423"/>
      <c r="CJ23" s="423"/>
      <c r="CK23" s="423"/>
      <c r="CL23" s="423"/>
      <c r="CM23" s="423"/>
      <c r="CN23" s="423"/>
      <c r="CO23" s="423"/>
      <c r="CP23" s="423"/>
      <c r="CQ23" s="423"/>
      <c r="CR23" s="423"/>
      <c r="CS23" s="423"/>
      <c r="CT23" s="423"/>
      <c r="CU23" s="423"/>
      <c r="CV23" s="423"/>
      <c r="CW23" s="423"/>
      <c r="CX23" s="423"/>
      <c r="CY23" s="423"/>
      <c r="CZ23" s="423">
        <f>337600+114775</f>
        <v>452375</v>
      </c>
      <c r="DA23" s="423"/>
      <c r="DB23" s="423"/>
      <c r="DC23" s="423"/>
      <c r="DD23" s="423"/>
      <c r="DE23" s="423"/>
      <c r="DF23" s="423"/>
      <c r="DG23" s="423"/>
      <c r="DH23" s="423"/>
      <c r="DI23" s="423"/>
      <c r="DJ23" s="423"/>
      <c r="DK23" s="423"/>
      <c r="DL23" s="423"/>
      <c r="DM23" s="423"/>
      <c r="DN23" s="423"/>
      <c r="DO23" s="423"/>
      <c r="DP23" s="423"/>
      <c r="DQ23" s="423"/>
      <c r="DR23" s="423"/>
      <c r="DS23" s="423"/>
      <c r="DT23" s="423"/>
      <c r="DU23" s="423"/>
      <c r="DV23" s="423"/>
      <c r="DW23" s="423"/>
      <c r="DX23" s="423"/>
      <c r="DY23" s="423"/>
      <c r="DZ23" s="423"/>
      <c r="EA23" s="423"/>
      <c r="EB23" s="423"/>
      <c r="EC23" s="423"/>
      <c r="ED23" s="423"/>
      <c r="EE23" s="423"/>
      <c r="EF23" s="423"/>
      <c r="EG23" s="423"/>
      <c r="EH23" s="423"/>
      <c r="EI23" s="423"/>
      <c r="EJ23" s="423"/>
      <c r="EK23" s="423"/>
      <c r="EL23" s="423"/>
      <c r="EM23" s="423"/>
      <c r="EN23" s="423"/>
      <c r="EO23" s="423"/>
      <c r="EP23" s="423"/>
      <c r="EQ23" s="423"/>
      <c r="ER23" s="423"/>
      <c r="ES23" s="423"/>
      <c r="ET23" s="423"/>
      <c r="EU23" s="423"/>
      <c r="EV23" s="423"/>
      <c r="EW23" s="423"/>
      <c r="EX23" s="423"/>
      <c r="EY23" s="423"/>
      <c r="EZ23" s="423"/>
      <c r="FA23" s="423"/>
      <c r="FB23" s="423"/>
      <c r="FC23" s="423"/>
      <c r="FD23" s="423"/>
      <c r="FE23" s="423"/>
      <c r="FF23" s="423"/>
      <c r="FG23" s="423"/>
      <c r="FH23" s="423"/>
      <c r="FI23" s="423"/>
      <c r="FJ23" s="423"/>
      <c r="FK23" s="423"/>
      <c r="FL23" s="423"/>
      <c r="FM23" s="423"/>
      <c r="FN23" s="423"/>
      <c r="FO23" s="423"/>
      <c r="FP23" s="423"/>
      <c r="FQ23" s="423"/>
      <c r="FR23" s="423"/>
      <c r="FS23" s="423"/>
      <c r="FT23" s="423"/>
      <c r="FU23" s="423"/>
      <c r="FV23" s="423"/>
      <c r="FW23" s="423"/>
      <c r="FX23" s="423"/>
      <c r="FY23" s="423"/>
      <c r="FZ23" s="423"/>
      <c r="GA23" s="423"/>
      <c r="GB23" s="423"/>
      <c r="GC23" s="423"/>
      <c r="GD23" s="423"/>
      <c r="GE23" s="423"/>
      <c r="GF23" s="423"/>
      <c r="GG23" s="423"/>
      <c r="GH23" s="423"/>
      <c r="GI23" s="423"/>
      <c r="GJ23" s="423"/>
      <c r="GK23" s="423"/>
      <c r="GL23" s="423"/>
      <c r="GM23" s="423"/>
      <c r="GN23" s="423"/>
      <c r="GO23" s="423"/>
      <c r="GP23" s="423"/>
      <c r="GQ23" s="423"/>
      <c r="GR23" s="423"/>
      <c r="GS23" s="423"/>
      <c r="GT23" s="423"/>
      <c r="GU23" s="423"/>
      <c r="GV23" s="423"/>
      <c r="GW23" s="423"/>
      <c r="GX23" s="423"/>
      <c r="GY23" s="423"/>
      <c r="GZ23" s="423"/>
      <c r="HA23" s="423"/>
      <c r="HB23" s="423"/>
      <c r="HC23" s="423"/>
      <c r="HD23" s="423"/>
      <c r="HE23" s="423"/>
      <c r="HF23" s="423"/>
      <c r="HG23" s="423"/>
      <c r="HH23" s="423"/>
      <c r="HI23" s="423"/>
      <c r="HJ23" s="423"/>
      <c r="HK23" s="423"/>
      <c r="HL23" s="423"/>
      <c r="HM23" s="423"/>
      <c r="HN23" s="423"/>
      <c r="HO23" s="423"/>
      <c r="HP23" s="423"/>
      <c r="HQ23" s="423"/>
      <c r="HR23" s="423"/>
      <c r="HS23" s="423"/>
      <c r="HT23" s="423"/>
      <c r="HU23" s="423"/>
      <c r="HV23" s="423"/>
      <c r="HW23" s="423"/>
      <c r="HX23" s="423"/>
      <c r="HY23" s="423"/>
      <c r="HZ23" s="423"/>
      <c r="IA23" s="423"/>
      <c r="IB23" s="423"/>
      <c r="IC23" s="423"/>
      <c r="ID23" s="423"/>
      <c r="IE23" s="423"/>
      <c r="IF23" s="423"/>
      <c r="IG23" s="423"/>
      <c r="IH23" s="423"/>
      <c r="II23" s="423"/>
      <c r="IJ23" s="423"/>
      <c r="IK23" s="423"/>
      <c r="IL23" s="423"/>
      <c r="IM23" s="423"/>
      <c r="IN23" s="423"/>
      <c r="IO23" s="423"/>
      <c r="IP23" s="423"/>
      <c r="IQ23" s="423"/>
      <c r="IR23" s="423"/>
      <c r="IS23" s="423"/>
      <c r="IT23" s="423"/>
      <c r="IU23" s="423"/>
      <c r="IV23" s="423"/>
      <c r="IW23" s="423"/>
      <c r="IX23" s="423"/>
      <c r="IY23" s="423"/>
      <c r="IZ23" s="423"/>
      <c r="JA23" s="423"/>
      <c r="JB23" s="423"/>
      <c r="JC23" s="423"/>
      <c r="JD23" s="423"/>
      <c r="JE23" s="423"/>
      <c r="JF23" s="423"/>
      <c r="JG23" s="423"/>
      <c r="JH23" s="423"/>
      <c r="JI23" s="423"/>
      <c r="JJ23" s="423"/>
      <c r="JK23" s="423"/>
      <c r="JL23" s="423"/>
      <c r="JM23" s="423"/>
    </row>
    <row r="24" spans="1:293" s="481" customFormat="1" ht="51" hidden="1">
      <c r="B24" s="482"/>
      <c r="C24" s="462" t="s">
        <v>71</v>
      </c>
      <c r="D24" s="483"/>
      <c r="E24" s="484"/>
      <c r="F24" s="482"/>
      <c r="G24" s="482"/>
      <c r="H24" s="485"/>
      <c r="I24" s="486"/>
      <c r="J24" s="486"/>
      <c r="K24" s="486"/>
      <c r="L24" s="486"/>
      <c r="M24" s="487"/>
      <c r="N24" s="488"/>
      <c r="O24" s="489"/>
      <c r="P24" s="489"/>
      <c r="Q24" s="489"/>
      <c r="R24" s="489"/>
      <c r="S24" s="489"/>
      <c r="T24" s="489"/>
      <c r="U24" s="489"/>
      <c r="V24" s="489"/>
      <c r="W24" s="489"/>
      <c r="X24" s="489"/>
      <c r="Y24" s="489"/>
      <c r="Z24" s="489"/>
      <c r="AA24" s="489"/>
      <c r="AB24" s="489"/>
      <c r="AC24" s="487"/>
      <c r="AD24" s="489"/>
      <c r="AE24" s="489"/>
      <c r="AF24" s="489"/>
      <c r="AG24" s="489"/>
      <c r="AH24" s="487"/>
      <c r="AI24" s="489"/>
      <c r="AJ24" s="489"/>
      <c r="AK24" s="489"/>
      <c r="AL24" s="489"/>
      <c r="AM24" s="489"/>
      <c r="AN24" s="489"/>
      <c r="AO24" s="489"/>
      <c r="AP24" s="489"/>
      <c r="AQ24" s="489"/>
      <c r="AR24" s="489"/>
      <c r="AS24" s="489"/>
      <c r="AT24" s="489"/>
      <c r="AU24" s="489"/>
      <c r="AV24" s="489"/>
      <c r="AW24" s="489"/>
      <c r="AX24" s="489"/>
      <c r="AY24" s="489"/>
      <c r="AZ24" s="489"/>
      <c r="BA24" s="489"/>
      <c r="BB24" s="489"/>
      <c r="BC24" s="489"/>
      <c r="BD24" s="489"/>
      <c r="BE24" s="489"/>
      <c r="BF24" s="489"/>
      <c r="BG24" s="489"/>
      <c r="BH24" s="489"/>
      <c r="BI24" s="489"/>
      <c r="BJ24" s="489"/>
      <c r="BK24" s="489"/>
      <c r="BL24" s="489"/>
      <c r="BM24" s="489"/>
      <c r="BN24" s="489"/>
      <c r="BO24" s="489"/>
      <c r="BP24" s="489"/>
      <c r="BQ24" s="489"/>
      <c r="BR24" s="489"/>
      <c r="BS24" s="489"/>
      <c r="BT24" s="489"/>
      <c r="BU24" s="489"/>
      <c r="BV24" s="489"/>
      <c r="BW24" s="489"/>
      <c r="BX24" s="489"/>
      <c r="BY24" s="489"/>
      <c r="BZ24" s="489"/>
      <c r="CA24" s="489"/>
      <c r="CB24" s="487"/>
      <c r="CC24" s="489"/>
      <c r="CD24" s="489"/>
      <c r="CE24" s="489"/>
      <c r="CF24" s="468"/>
      <c r="CG24" s="468"/>
      <c r="CH24" s="468"/>
      <c r="CI24" s="468"/>
      <c r="CJ24" s="468"/>
      <c r="CK24" s="489"/>
      <c r="CL24" s="489"/>
      <c r="CM24" s="489"/>
      <c r="CN24" s="489"/>
      <c r="CO24" s="489"/>
      <c r="CP24" s="489"/>
      <c r="CQ24" s="489"/>
      <c r="CR24" s="489"/>
      <c r="CS24" s="489"/>
      <c r="CT24" s="489"/>
      <c r="CU24" s="489"/>
      <c r="CV24" s="489"/>
      <c r="CW24" s="489"/>
      <c r="CX24" s="489"/>
      <c r="CY24" s="489"/>
      <c r="CZ24" s="489"/>
      <c r="DA24" s="489"/>
      <c r="DB24" s="489"/>
      <c r="DC24" s="489"/>
      <c r="DD24" s="489"/>
      <c r="DE24" s="489"/>
      <c r="DF24" s="489"/>
      <c r="DG24" s="489"/>
      <c r="DH24" s="489"/>
      <c r="DI24" s="489"/>
      <c r="DJ24" s="489"/>
      <c r="DK24" s="489"/>
      <c r="DL24" s="489"/>
      <c r="DM24" s="489"/>
      <c r="DN24" s="489"/>
      <c r="DO24" s="489"/>
      <c r="DP24" s="489"/>
      <c r="DQ24" s="489"/>
      <c r="DR24" s="489"/>
      <c r="DS24" s="489"/>
      <c r="DT24" s="489"/>
      <c r="DU24" s="489"/>
      <c r="DV24" s="489"/>
      <c r="DW24" s="489"/>
      <c r="DX24" s="489"/>
      <c r="DY24" s="489"/>
      <c r="DZ24" s="489"/>
      <c r="EA24" s="489"/>
      <c r="EB24" s="489"/>
      <c r="EC24" s="489"/>
      <c r="ED24" s="468"/>
      <c r="EE24" s="468"/>
      <c r="EF24" s="468"/>
      <c r="EG24" s="468"/>
      <c r="EH24" s="468"/>
      <c r="EI24" s="468"/>
      <c r="EJ24" s="468"/>
      <c r="EK24" s="468"/>
      <c r="EL24" s="468"/>
      <c r="EM24" s="468"/>
      <c r="EN24" s="468"/>
      <c r="EO24" s="468"/>
      <c r="EP24" s="468"/>
      <c r="EQ24" s="468"/>
      <c r="ER24" s="468"/>
      <c r="ES24" s="468"/>
      <c r="ET24" s="468"/>
      <c r="EU24" s="468"/>
      <c r="EV24" s="468"/>
      <c r="EW24" s="468"/>
      <c r="EX24" s="468"/>
      <c r="EY24" s="468"/>
      <c r="EZ24" s="468"/>
      <c r="FA24" s="468"/>
      <c r="FB24" s="468"/>
      <c r="FC24" s="468"/>
      <c r="FD24" s="468"/>
      <c r="FE24" s="468"/>
      <c r="FF24" s="468"/>
      <c r="FG24" s="468"/>
      <c r="FH24" s="468"/>
      <c r="FI24" s="468"/>
      <c r="FJ24" s="468"/>
      <c r="FK24" s="468"/>
      <c r="FL24" s="468"/>
      <c r="FM24" s="489"/>
      <c r="FN24" s="489"/>
      <c r="FO24" s="489"/>
      <c r="FP24" s="489"/>
      <c r="FQ24" s="489"/>
      <c r="FR24" s="489"/>
      <c r="FS24" s="489"/>
      <c r="FT24" s="489"/>
      <c r="FU24" s="489"/>
      <c r="FV24" s="489"/>
      <c r="FW24" s="489"/>
      <c r="FX24" s="489"/>
      <c r="FY24" s="489"/>
      <c r="FZ24" s="489"/>
      <c r="GA24" s="489"/>
      <c r="GB24" s="489"/>
      <c r="GC24" s="489"/>
      <c r="GD24" s="489"/>
      <c r="GE24" s="489"/>
      <c r="GF24" s="489"/>
      <c r="GG24" s="489"/>
      <c r="GH24" s="489"/>
      <c r="GI24" s="489"/>
      <c r="GJ24" s="489"/>
      <c r="GK24" s="489"/>
      <c r="GL24" s="489"/>
      <c r="GM24" s="489"/>
      <c r="GN24" s="489"/>
      <c r="GO24" s="489"/>
      <c r="GP24" s="489"/>
      <c r="GQ24" s="489"/>
      <c r="GR24" s="489"/>
      <c r="GS24" s="489"/>
      <c r="GT24" s="489"/>
      <c r="GU24" s="489"/>
      <c r="GV24" s="489"/>
      <c r="GW24" s="489"/>
      <c r="GX24" s="489"/>
      <c r="GY24" s="489"/>
      <c r="GZ24" s="489"/>
      <c r="HA24" s="489"/>
      <c r="HB24" s="489"/>
      <c r="HC24" s="489"/>
      <c r="HD24" s="489"/>
      <c r="HE24" s="489"/>
      <c r="HF24" s="489"/>
      <c r="HG24" s="489"/>
      <c r="HH24" s="489"/>
      <c r="HI24" s="489"/>
      <c r="HJ24" s="489"/>
      <c r="HK24" s="489"/>
      <c r="HL24" s="489"/>
      <c r="HM24" s="489"/>
      <c r="HN24" s="489"/>
      <c r="HO24" s="489"/>
      <c r="HP24" s="489"/>
      <c r="HQ24" s="489"/>
      <c r="HR24" s="489"/>
      <c r="HS24" s="489"/>
      <c r="HT24" s="489"/>
      <c r="HU24" s="489"/>
      <c r="HV24" s="489"/>
      <c r="HW24" s="489"/>
      <c r="HX24" s="489"/>
      <c r="HY24" s="489"/>
      <c r="HZ24" s="489"/>
      <c r="IA24" s="489"/>
      <c r="IB24" s="489"/>
      <c r="IC24" s="489"/>
      <c r="ID24" s="489"/>
      <c r="IE24" s="489"/>
      <c r="IF24" s="489"/>
      <c r="IG24" s="489"/>
      <c r="IH24" s="489"/>
      <c r="II24" s="489"/>
      <c r="IJ24" s="489"/>
      <c r="IK24" s="489"/>
      <c r="IL24" s="489"/>
      <c r="IM24" s="489"/>
      <c r="IN24" s="489"/>
      <c r="IO24" s="489"/>
      <c r="IP24" s="489"/>
      <c r="IQ24" s="489"/>
      <c r="IR24" s="489"/>
      <c r="IS24" s="489"/>
      <c r="IT24" s="489"/>
      <c r="IU24" s="489"/>
      <c r="IV24" s="489"/>
      <c r="IW24" s="489"/>
      <c r="IX24" s="489"/>
      <c r="IY24" s="489"/>
      <c r="IZ24" s="489"/>
      <c r="JA24" s="489"/>
      <c r="JB24" s="489"/>
      <c r="JC24" s="489"/>
      <c r="JD24" s="489"/>
      <c r="JE24" s="489"/>
      <c r="JF24" s="489"/>
      <c r="JG24" s="489"/>
      <c r="JH24" s="489"/>
      <c r="JI24" s="468"/>
      <c r="JJ24" s="468"/>
      <c r="JK24" s="468"/>
      <c r="JL24" s="468"/>
      <c r="JM24" s="468"/>
      <c r="JN24" s="487"/>
      <c r="JO24" s="487"/>
      <c r="JP24" s="487"/>
      <c r="JQ24" s="487"/>
      <c r="JR24" s="487"/>
      <c r="JS24" s="487"/>
      <c r="JT24" s="487"/>
      <c r="JU24" s="487"/>
      <c r="JV24" s="487"/>
      <c r="JW24" s="487"/>
      <c r="JX24" s="490"/>
      <c r="JY24" s="490"/>
      <c r="JZ24" s="490"/>
      <c r="KA24" s="490"/>
      <c r="KB24" s="490"/>
      <c r="KC24" s="490"/>
      <c r="KD24" s="490"/>
      <c r="KE24" s="490"/>
      <c r="KF24" s="490"/>
      <c r="KG24" s="490"/>
    </row>
    <row r="25" spans="1:293" s="440" customFormat="1">
      <c r="A25" s="435"/>
      <c r="B25" s="435" t="s">
        <v>129</v>
      </c>
      <c r="C25" s="435"/>
      <c r="D25" s="435"/>
      <c r="E25" s="435"/>
      <c r="F25" s="435"/>
      <c r="G25" s="435"/>
      <c r="H25" s="436" t="s">
        <v>63</v>
      </c>
      <c r="I25" s="437">
        <f>SUM(I26:I65)</f>
        <v>1224939474936.04</v>
      </c>
      <c r="J25" s="438" t="s">
        <v>63</v>
      </c>
      <c r="K25" s="437">
        <f>SUM(K26:K66)</f>
        <v>58301850589</v>
      </c>
      <c r="L25" s="438" t="s">
        <v>63</v>
      </c>
      <c r="M25" s="437">
        <f>SUM(M26:M66)</f>
        <v>1283241325525.04</v>
      </c>
      <c r="N25" s="439">
        <f>SUM(N26:N66)</f>
        <v>1173215</v>
      </c>
      <c r="O25" s="437"/>
      <c r="P25" s="437"/>
      <c r="Q25" s="437"/>
      <c r="R25" s="437">
        <f>SUM(R26:R66)</f>
        <v>99412277109</v>
      </c>
      <c r="S25" s="437">
        <f>SUM(S26:S66)</f>
        <v>99700</v>
      </c>
      <c r="T25" s="437"/>
      <c r="U25" s="437"/>
      <c r="V25" s="437"/>
      <c r="W25" s="437">
        <f>SUM(W26:W66)</f>
        <v>8260244700</v>
      </c>
      <c r="X25" s="437">
        <f>SUM(X26:X66)</f>
        <v>270000</v>
      </c>
      <c r="Y25" s="437"/>
      <c r="Z25" s="437"/>
      <c r="AA25" s="437"/>
      <c r="AB25" s="437">
        <f>SUM(AB26:AB66)</f>
        <v>47928348000</v>
      </c>
      <c r="AC25" s="437">
        <f>SUM(AC26:AC66)</f>
        <v>920400</v>
      </c>
      <c r="AD25" s="437"/>
      <c r="AE25" s="437"/>
      <c r="AF25" s="437"/>
      <c r="AG25" s="437">
        <f>SUM(AG26:AG66)</f>
        <v>50739294351</v>
      </c>
      <c r="AH25" s="437">
        <f>SUM(AH26:AH66)</f>
        <v>357200</v>
      </c>
      <c r="AI25" s="437"/>
      <c r="AJ25" s="437"/>
      <c r="AK25" s="437"/>
      <c r="AL25" s="437">
        <f>SUM(AL26:AL66)</f>
        <v>7893622040</v>
      </c>
      <c r="AM25" s="437">
        <f>SUM(AM26:AM66)</f>
        <v>86000</v>
      </c>
      <c r="AN25" s="437"/>
      <c r="AO25" s="437"/>
      <c r="AP25" s="437"/>
      <c r="AQ25" s="437">
        <f>SUM(AQ26:AQ66)</f>
        <v>261811800</v>
      </c>
      <c r="AR25" s="437">
        <f>SUM(AR26:AR66)</f>
        <v>174460</v>
      </c>
      <c r="AS25" s="437"/>
      <c r="AT25" s="437"/>
      <c r="AU25" s="437"/>
      <c r="AV25" s="437">
        <f>SUM(AV26:AV66)</f>
        <v>59478199554</v>
      </c>
      <c r="AW25" s="437">
        <f>SUM(AW26:AW66)</f>
        <v>146</v>
      </c>
      <c r="AX25" s="437"/>
      <c r="AY25" s="437"/>
      <c r="AZ25" s="437"/>
      <c r="BA25" s="437">
        <f>SUM(BA26:BA66)</f>
        <v>121607257764</v>
      </c>
      <c r="BB25" s="437">
        <f>SUM(BB26:BB66)</f>
        <v>75</v>
      </c>
      <c r="BC25" s="437"/>
      <c r="BD25" s="437"/>
      <c r="BE25" s="437"/>
      <c r="BF25" s="437">
        <f>SUM(BF26:BF66)</f>
        <v>4759401550</v>
      </c>
      <c r="BG25" s="437">
        <f>SUM(BG26:BG66)</f>
        <v>805</v>
      </c>
      <c r="BH25" s="437"/>
      <c r="BI25" s="437"/>
      <c r="BJ25" s="437"/>
      <c r="BK25" s="437">
        <f>SUM(BK26:BK66)</f>
        <v>8246288933.1999998</v>
      </c>
      <c r="BL25" s="437">
        <f>SUM(BL26:BL66)</f>
        <v>0</v>
      </c>
      <c r="BM25" s="437"/>
      <c r="BN25" s="437"/>
      <c r="BO25" s="437"/>
      <c r="BP25" s="437">
        <f>SUM(BP26:BP66)</f>
        <v>0</v>
      </c>
      <c r="BQ25" s="437">
        <f>SUM(BQ26:BQ66)</f>
        <v>9000000</v>
      </c>
      <c r="BR25" s="437"/>
      <c r="BS25" s="437"/>
      <c r="BT25" s="437"/>
      <c r="BU25" s="437">
        <f>SUM(BU26:BU66)</f>
        <v>0</v>
      </c>
      <c r="BV25" s="437">
        <f>SUM(BV26:BV66)</f>
        <v>200000</v>
      </c>
      <c r="BW25" s="437"/>
      <c r="BX25" s="437"/>
      <c r="BY25" s="437"/>
      <c r="BZ25" s="437">
        <f>SUM(BZ26:BZ66)</f>
        <v>1356824460</v>
      </c>
      <c r="CA25" s="437">
        <f>SUM(CA26:CA66)</f>
        <v>111400</v>
      </c>
      <c r="CB25" s="437"/>
      <c r="CC25" s="437"/>
      <c r="CD25" s="437"/>
      <c r="CE25" s="437">
        <f>SUM(CE26:CE66)</f>
        <v>1143846647.1900001</v>
      </c>
      <c r="CF25" s="437">
        <f>SUM(CF26:CF66)</f>
        <v>1600</v>
      </c>
      <c r="CG25" s="437"/>
      <c r="CH25" s="437"/>
      <c r="CI25" s="437"/>
      <c r="CJ25" s="437">
        <f>SUM(CJ26:CJ66)</f>
        <v>20482200000</v>
      </c>
      <c r="CK25" s="437">
        <f>SUM(CK26:CK66)</f>
        <v>2210</v>
      </c>
      <c r="CL25" s="437"/>
      <c r="CM25" s="437"/>
      <c r="CN25" s="437"/>
      <c r="CO25" s="437">
        <f>SUM(CO26:CO66)</f>
        <v>75620408000</v>
      </c>
      <c r="CP25" s="437">
        <f>SUM(CP26:CP66)</f>
        <v>85</v>
      </c>
      <c r="CQ25" s="437"/>
      <c r="CR25" s="437"/>
      <c r="CS25" s="437"/>
      <c r="CT25" s="437">
        <f>SUM(CT26:CT66)</f>
        <v>28211905779.84</v>
      </c>
      <c r="CU25" s="437">
        <f>SUM(CU26:CU66)</f>
        <v>0</v>
      </c>
      <c r="CV25" s="437"/>
      <c r="CW25" s="437"/>
      <c r="CX25" s="437"/>
      <c r="CY25" s="437">
        <f>SUM(CY26:CY66)</f>
        <v>0</v>
      </c>
      <c r="CZ25" s="437">
        <f>SUM(CZ26:CZ66)</f>
        <v>518000</v>
      </c>
      <c r="DA25" s="437"/>
      <c r="DB25" s="437"/>
      <c r="DC25" s="437"/>
      <c r="DD25" s="437">
        <f>SUM(DD26:DD66)</f>
        <v>0</v>
      </c>
      <c r="DE25" s="437">
        <f>SUM(DE26:DE66)</f>
        <v>200</v>
      </c>
      <c r="DF25" s="437"/>
      <c r="DG25" s="437"/>
      <c r="DH25" s="437"/>
      <c r="DI25" s="437">
        <f>SUM(DI26:DI66)</f>
        <v>0</v>
      </c>
      <c r="DJ25" s="437">
        <f>SUM(DJ26:DJ66)</f>
        <v>0</v>
      </c>
      <c r="DK25" s="437"/>
      <c r="DL25" s="437"/>
      <c r="DM25" s="437"/>
      <c r="DN25" s="437">
        <f>SUM(DN26:DN66)</f>
        <v>0</v>
      </c>
      <c r="DO25" s="437">
        <f>SUM(DO26:DO66)</f>
        <v>0</v>
      </c>
      <c r="DP25" s="437"/>
      <c r="DQ25" s="437"/>
      <c r="DR25" s="437"/>
      <c r="DS25" s="437">
        <f>SUM(DS26:DS66)</f>
        <v>0</v>
      </c>
      <c r="DT25" s="437">
        <f>SUM(DT26:DT66)</f>
        <v>12000</v>
      </c>
      <c r="DU25" s="437"/>
      <c r="DV25" s="437"/>
      <c r="DW25" s="437"/>
      <c r="DX25" s="437">
        <f>SUM(DX26:DX66)</f>
        <v>0</v>
      </c>
      <c r="DY25" s="437">
        <f>SUM(DY26:DY66)</f>
        <v>0</v>
      </c>
      <c r="DZ25" s="437"/>
      <c r="EA25" s="437"/>
      <c r="EB25" s="437"/>
      <c r="EC25" s="437">
        <f>SUM(EC26:EC66)</f>
        <v>0</v>
      </c>
      <c r="ED25" s="437">
        <f>SUM(ED26:ED66)</f>
        <v>50</v>
      </c>
      <c r="EE25" s="437"/>
      <c r="EF25" s="437"/>
      <c r="EG25" s="437"/>
      <c r="EH25" s="437">
        <f>SUM(EH26:EH66)</f>
        <v>4224482999</v>
      </c>
      <c r="EI25" s="437">
        <f>SUM(EI26:EI66)</f>
        <v>210000</v>
      </c>
      <c r="EJ25" s="437"/>
      <c r="EK25" s="437"/>
      <c r="EL25" s="437"/>
      <c r="EM25" s="437">
        <f>SUM(EM26:EM66)</f>
        <v>11395955538</v>
      </c>
      <c r="EN25" s="437">
        <f>SUM(EN26:EN66)</f>
        <v>5000</v>
      </c>
      <c r="EO25" s="437"/>
      <c r="EP25" s="437"/>
      <c r="EQ25" s="437"/>
      <c r="ER25" s="437">
        <f>SUM(ER26:ER66)</f>
        <v>761085000</v>
      </c>
      <c r="ES25" s="437">
        <f>SUM(ES26:ES66)</f>
        <v>4500</v>
      </c>
      <c r="ET25" s="437"/>
      <c r="EU25" s="437"/>
      <c r="EV25" s="437"/>
      <c r="EW25" s="437">
        <f>SUM(EW26:EW66)</f>
        <v>0</v>
      </c>
      <c r="EX25" s="437">
        <f>SUM(EX26:EX66)</f>
        <v>100</v>
      </c>
      <c r="EY25" s="437"/>
      <c r="EZ25" s="437"/>
      <c r="FA25" s="437"/>
      <c r="FB25" s="437">
        <f>SUM(FB26:FB66)</f>
        <v>455144760</v>
      </c>
      <c r="FC25" s="437">
        <f>SUM(FC26:FC66)</f>
        <v>0</v>
      </c>
      <c r="FD25" s="437"/>
      <c r="FE25" s="437"/>
      <c r="FF25" s="437"/>
      <c r="FG25" s="437">
        <f>SUM(FG26:FG66)</f>
        <v>0</v>
      </c>
      <c r="FH25" s="437">
        <f>SUM(FH26:FH66)</f>
        <v>0</v>
      </c>
      <c r="FI25" s="437"/>
      <c r="FJ25" s="437"/>
      <c r="FK25" s="437"/>
      <c r="FL25" s="437">
        <f>SUM(FL26:FL66)</f>
        <v>0</v>
      </c>
      <c r="FM25" s="437">
        <f>SUM(FM26:FM66)</f>
        <v>5</v>
      </c>
      <c r="FN25" s="437"/>
      <c r="FO25" s="437"/>
      <c r="FP25" s="437"/>
      <c r="FQ25" s="437">
        <f>SUM(FQ26:FQ66)</f>
        <v>11315000000</v>
      </c>
      <c r="FR25" s="437">
        <f>SUM(FR26:FR66)</f>
        <v>0</v>
      </c>
      <c r="FS25" s="437"/>
      <c r="FT25" s="437"/>
      <c r="FU25" s="437"/>
      <c r="FV25" s="437">
        <f>SUM(FV26:FV66)</f>
        <v>0</v>
      </c>
      <c r="FW25" s="437">
        <f>SUM(FW26:FW66)</f>
        <v>0</v>
      </c>
      <c r="FX25" s="437"/>
      <c r="FY25" s="437"/>
      <c r="FZ25" s="437"/>
      <c r="GA25" s="437">
        <f>SUM(GA26:GA66)</f>
        <v>0</v>
      </c>
      <c r="GB25" s="437">
        <f>SUM(GB26:GB66)</f>
        <v>0</v>
      </c>
      <c r="GC25" s="437"/>
      <c r="GD25" s="437"/>
      <c r="GE25" s="437"/>
      <c r="GF25" s="437">
        <f>SUM(GF26:GF66)</f>
        <v>0</v>
      </c>
      <c r="GG25" s="437">
        <f>SUM(GG26:GG66)</f>
        <v>0</v>
      </c>
      <c r="GH25" s="437"/>
      <c r="GI25" s="437"/>
      <c r="GJ25" s="437"/>
      <c r="GK25" s="437">
        <f>SUM(GK26:GK66)</f>
        <v>0</v>
      </c>
      <c r="GL25" s="437">
        <f>SUM(GL26:GL66)</f>
        <v>0</v>
      </c>
      <c r="GM25" s="437"/>
      <c r="GN25" s="437"/>
      <c r="GO25" s="437"/>
      <c r="GP25" s="437">
        <f>SUM(GP26:GP66)</f>
        <v>0</v>
      </c>
      <c r="GQ25" s="437">
        <f>SUM(GQ26:GQ66)</f>
        <v>0</v>
      </c>
      <c r="GR25" s="437"/>
      <c r="GS25" s="437"/>
      <c r="GT25" s="437"/>
      <c r="GU25" s="437">
        <f>SUM(GU26:GU66)</f>
        <v>0</v>
      </c>
      <c r="GV25" s="437">
        <f>SUM(GV26:GV66)</f>
        <v>100</v>
      </c>
      <c r="GW25" s="437"/>
      <c r="GX25" s="437"/>
      <c r="GY25" s="437"/>
      <c r="GZ25" s="437">
        <f>SUM(GZ26:GZ66)</f>
        <v>1628989222</v>
      </c>
      <c r="HA25" s="437">
        <f>SUM(HA26:HA66)</f>
        <v>267</v>
      </c>
      <c r="HB25" s="437"/>
      <c r="HC25" s="437"/>
      <c r="HD25" s="437"/>
      <c r="HE25" s="437">
        <f>SUM(HE26:HE66)</f>
        <v>6611265173</v>
      </c>
      <c r="HF25" s="437">
        <f>SUM(HF26:HF66)</f>
        <v>0</v>
      </c>
      <c r="HG25" s="437"/>
      <c r="HH25" s="437"/>
      <c r="HI25" s="437"/>
      <c r="HJ25" s="437">
        <f>SUM(HJ26:HJ66)</f>
        <v>0</v>
      </c>
      <c r="HK25" s="437">
        <f>SUM(HK26:HK66)</f>
        <v>0</v>
      </c>
      <c r="HL25" s="437"/>
      <c r="HM25" s="437"/>
      <c r="HN25" s="437"/>
      <c r="HO25" s="437">
        <f>SUM(HO26:HO66)</f>
        <v>0</v>
      </c>
      <c r="HP25" s="437">
        <f>SUM(HP26:HP66)</f>
        <v>0</v>
      </c>
      <c r="HQ25" s="437"/>
      <c r="HR25" s="437"/>
      <c r="HS25" s="437"/>
      <c r="HT25" s="437">
        <f>SUM(HT26:HT66)</f>
        <v>0</v>
      </c>
      <c r="HU25" s="437">
        <f>SUM(HU26:HU66)</f>
        <v>0</v>
      </c>
      <c r="HV25" s="437"/>
      <c r="HW25" s="437"/>
      <c r="HX25" s="437"/>
      <c r="HY25" s="437">
        <f>SUM(HY26:HY66)</f>
        <v>0</v>
      </c>
      <c r="HZ25" s="437">
        <f>SUM(HZ26:HZ66)</f>
        <v>0</v>
      </c>
      <c r="IA25" s="437"/>
      <c r="IB25" s="437"/>
      <c r="IC25" s="437"/>
      <c r="ID25" s="437">
        <f>SUM(ID26:ID66)</f>
        <v>0</v>
      </c>
      <c r="IE25" s="437">
        <f>SUM(IE26:IE66)</f>
        <v>0</v>
      </c>
      <c r="IF25" s="437"/>
      <c r="IG25" s="437"/>
      <c r="IH25" s="437"/>
      <c r="II25" s="437">
        <f>SUM(II26:II66)</f>
        <v>0</v>
      </c>
      <c r="IJ25" s="437">
        <f>SUM(IJ26:IJ66)</f>
        <v>0</v>
      </c>
      <c r="IK25" s="437"/>
      <c r="IL25" s="437"/>
      <c r="IM25" s="437"/>
      <c r="IN25" s="437">
        <f>SUM(IN26:IN66)</f>
        <v>0</v>
      </c>
      <c r="IO25" s="437">
        <f>SUM(IO26:IO66)</f>
        <v>0</v>
      </c>
      <c r="IP25" s="437"/>
      <c r="IQ25" s="437"/>
      <c r="IR25" s="437"/>
      <c r="IS25" s="437">
        <f>SUM(IS26:IS66)</f>
        <v>0</v>
      </c>
      <c r="IT25" s="437">
        <f>SUM(IT26:IT66)</f>
        <v>38647970</v>
      </c>
      <c r="IU25" s="437"/>
      <c r="IV25" s="437"/>
      <c r="IW25" s="437"/>
      <c r="IX25" s="437">
        <f>SUM(IX26:IX66)</f>
        <v>403854070000</v>
      </c>
      <c r="IY25" s="437">
        <f>SUM(IY26:IY66)</f>
        <v>2000000</v>
      </c>
      <c r="IZ25" s="437"/>
      <c r="JA25" s="437"/>
      <c r="JB25" s="437"/>
      <c r="JC25" s="437">
        <f>SUM(JC26:JC66)</f>
        <v>0</v>
      </c>
      <c r="JD25" s="437">
        <f>SUM(JD26:JD66)</f>
        <v>5040900</v>
      </c>
      <c r="JE25" s="437"/>
      <c r="JF25" s="437"/>
      <c r="JG25" s="437"/>
      <c r="JH25" s="437">
        <f>SUM(JH26:JH66)</f>
        <v>114558291120</v>
      </c>
      <c r="JI25" s="437">
        <f>SUM(JI26:JI66)</f>
        <v>10000</v>
      </c>
      <c r="JJ25" s="437"/>
      <c r="JK25" s="437"/>
      <c r="JL25" s="437"/>
      <c r="JM25" s="437">
        <f>SUM(JM26:JM66)</f>
        <v>0</v>
      </c>
      <c r="JN25" s="437">
        <f>SUM(JN26:JN66)</f>
        <v>0</v>
      </c>
      <c r="JO25" s="437"/>
      <c r="JP25" s="437"/>
      <c r="JQ25" s="437"/>
      <c r="JR25" s="437">
        <f>SUM(JR26:JR66)</f>
        <v>0</v>
      </c>
      <c r="JS25" s="437">
        <f>SUM(JS26:JS66)</f>
        <v>0</v>
      </c>
      <c r="JT25" s="437"/>
      <c r="JU25" s="437"/>
      <c r="JV25" s="437"/>
      <c r="JW25" s="437">
        <f>SUM(JW26:JW66)</f>
        <v>0</v>
      </c>
      <c r="JX25" s="437">
        <f>SUM(JX26:JX66)</f>
        <v>0</v>
      </c>
      <c r="JY25" s="437"/>
      <c r="JZ25" s="437"/>
      <c r="KA25" s="437"/>
      <c r="KB25" s="437">
        <f>SUM(KB26:KB66)</f>
        <v>0</v>
      </c>
      <c r="KC25" s="437">
        <f>SUM(KC26:KC66)</f>
        <v>0</v>
      </c>
      <c r="KD25" s="437"/>
      <c r="KE25" s="437"/>
      <c r="KF25" s="437"/>
      <c r="KG25" s="437">
        <f>SUM(KG26:KG66)</f>
        <v>0</v>
      </c>
    </row>
    <row r="26" spans="1:293" s="480" customFormat="1" ht="89.25">
      <c r="A26" s="474">
        <v>14</v>
      </c>
      <c r="B26" s="491" t="s">
        <v>617</v>
      </c>
      <c r="C26" s="474" t="s">
        <v>130</v>
      </c>
      <c r="D26" s="474" t="s">
        <v>563</v>
      </c>
      <c r="E26" s="474" t="s">
        <v>131</v>
      </c>
      <c r="F26" s="474" t="s">
        <v>69</v>
      </c>
      <c r="G26" s="474" t="s">
        <v>1123</v>
      </c>
      <c r="H26" s="476" t="s">
        <v>132</v>
      </c>
      <c r="I26" s="459">
        <f>2000040*23141</f>
        <v>46282925640</v>
      </c>
      <c r="J26" s="459" t="s">
        <v>133</v>
      </c>
      <c r="K26" s="459">
        <v>490000000</v>
      </c>
      <c r="L26" s="459" t="s">
        <v>134</v>
      </c>
      <c r="M26" s="478">
        <f>I26+K26</f>
        <v>46772925640</v>
      </c>
      <c r="N26" s="477"/>
      <c r="O26" s="459"/>
      <c r="P26" s="459"/>
      <c r="Q26" s="459"/>
      <c r="R26" s="459"/>
      <c r="S26" s="459"/>
      <c r="T26" s="459"/>
      <c r="U26" s="459"/>
      <c r="V26" s="459"/>
      <c r="W26" s="459"/>
      <c r="X26" s="459"/>
      <c r="Y26" s="459"/>
      <c r="Z26" s="459"/>
      <c r="AA26" s="459"/>
      <c r="AB26" s="459"/>
      <c r="AC26" s="459"/>
      <c r="AD26" s="459"/>
      <c r="AE26" s="459"/>
      <c r="AF26" s="459"/>
      <c r="AG26" s="459"/>
      <c r="AH26" s="459"/>
      <c r="AI26" s="459"/>
      <c r="AJ26" s="459"/>
      <c r="AK26" s="459"/>
      <c r="AL26" s="459"/>
      <c r="AM26" s="459"/>
      <c r="AN26" s="459"/>
      <c r="AO26" s="459"/>
      <c r="AP26" s="459"/>
      <c r="AQ26" s="459"/>
      <c r="AR26" s="459"/>
      <c r="AS26" s="459"/>
      <c r="AT26" s="459"/>
      <c r="AU26" s="459"/>
      <c r="AV26" s="459"/>
      <c r="AW26" s="459"/>
      <c r="AX26" s="459"/>
      <c r="AY26" s="459"/>
      <c r="AZ26" s="459"/>
      <c r="BA26" s="459"/>
      <c r="BB26" s="459"/>
      <c r="BC26" s="459"/>
      <c r="BD26" s="459"/>
      <c r="BE26" s="459"/>
      <c r="BF26" s="459"/>
      <c r="BG26" s="459"/>
      <c r="BH26" s="459"/>
      <c r="BI26" s="459"/>
      <c r="BJ26" s="459"/>
      <c r="BK26" s="459"/>
      <c r="BL26" s="459"/>
      <c r="BM26" s="459"/>
      <c r="BN26" s="459"/>
      <c r="BO26" s="459"/>
      <c r="BP26" s="459"/>
      <c r="BQ26" s="459"/>
      <c r="BR26" s="459"/>
      <c r="BS26" s="459"/>
      <c r="BT26" s="459"/>
      <c r="BU26" s="459"/>
      <c r="BV26" s="459"/>
      <c r="BW26" s="459"/>
      <c r="BX26" s="459"/>
      <c r="BY26" s="459"/>
      <c r="BZ26" s="459"/>
      <c r="CA26" s="459"/>
      <c r="CB26" s="459"/>
      <c r="CC26" s="459"/>
      <c r="CD26" s="459"/>
      <c r="CE26" s="459"/>
      <c r="CF26" s="492"/>
      <c r="CG26" s="492"/>
      <c r="CH26" s="492"/>
      <c r="CI26" s="492"/>
      <c r="CJ26" s="492"/>
      <c r="CK26" s="459"/>
      <c r="CL26" s="459"/>
      <c r="CM26" s="459"/>
      <c r="CN26" s="459"/>
      <c r="CO26" s="459"/>
      <c r="CP26" s="459"/>
      <c r="CQ26" s="459"/>
      <c r="CR26" s="459"/>
      <c r="CS26" s="459"/>
      <c r="CT26" s="459"/>
      <c r="CU26" s="459"/>
      <c r="CV26" s="459"/>
      <c r="CW26" s="459"/>
      <c r="CX26" s="459"/>
      <c r="CY26" s="459"/>
      <c r="CZ26" s="459"/>
      <c r="DA26" s="459"/>
      <c r="DB26" s="459"/>
      <c r="DC26" s="459"/>
      <c r="DD26" s="459"/>
      <c r="DE26" s="459"/>
      <c r="DF26" s="459"/>
      <c r="DG26" s="459"/>
      <c r="DH26" s="459"/>
      <c r="DI26" s="459"/>
      <c r="DJ26" s="459"/>
      <c r="DK26" s="459"/>
      <c r="DL26" s="459"/>
      <c r="DM26" s="459"/>
      <c r="DN26" s="459"/>
      <c r="DO26" s="459"/>
      <c r="DP26" s="459"/>
      <c r="DQ26" s="459"/>
      <c r="DR26" s="459"/>
      <c r="DS26" s="459"/>
      <c r="DT26" s="459"/>
      <c r="DU26" s="459"/>
      <c r="DV26" s="459"/>
      <c r="DW26" s="459"/>
      <c r="DX26" s="459"/>
      <c r="DY26" s="459"/>
      <c r="DZ26" s="459"/>
      <c r="EA26" s="459"/>
      <c r="EB26" s="459"/>
      <c r="EC26" s="459"/>
      <c r="ED26" s="492"/>
      <c r="EE26" s="492"/>
      <c r="EF26" s="492"/>
      <c r="EG26" s="492"/>
      <c r="EH26" s="492"/>
      <c r="EI26" s="492"/>
      <c r="EJ26" s="492"/>
      <c r="EK26" s="492"/>
      <c r="EL26" s="492"/>
      <c r="EM26" s="492"/>
      <c r="EN26" s="492"/>
      <c r="EO26" s="492"/>
      <c r="EP26" s="492"/>
      <c r="EQ26" s="492"/>
      <c r="ER26" s="492"/>
      <c r="ES26" s="492"/>
      <c r="ET26" s="492"/>
      <c r="EU26" s="492"/>
      <c r="EV26" s="492"/>
      <c r="EW26" s="492"/>
      <c r="EX26" s="492"/>
      <c r="EY26" s="492"/>
      <c r="EZ26" s="492"/>
      <c r="FA26" s="492"/>
      <c r="FB26" s="492"/>
      <c r="FC26" s="492"/>
      <c r="FD26" s="492"/>
      <c r="FE26" s="492"/>
      <c r="FF26" s="492"/>
      <c r="FG26" s="492"/>
      <c r="FH26" s="492"/>
      <c r="FI26" s="492"/>
      <c r="FJ26" s="492"/>
      <c r="FK26" s="492"/>
      <c r="FL26" s="492"/>
      <c r="FM26" s="459"/>
      <c r="FN26" s="459"/>
      <c r="FO26" s="459"/>
      <c r="FP26" s="459"/>
      <c r="FQ26" s="459"/>
      <c r="FR26" s="459"/>
      <c r="FS26" s="459"/>
      <c r="FT26" s="459"/>
      <c r="FU26" s="459"/>
      <c r="FV26" s="459"/>
      <c r="FW26" s="459"/>
      <c r="FX26" s="459"/>
      <c r="FY26" s="459"/>
      <c r="FZ26" s="459"/>
      <c r="GA26" s="459"/>
      <c r="GB26" s="459"/>
      <c r="GC26" s="459"/>
      <c r="GD26" s="459"/>
      <c r="GE26" s="459"/>
      <c r="GF26" s="459"/>
      <c r="GG26" s="459"/>
      <c r="GH26" s="459"/>
      <c r="GI26" s="459"/>
      <c r="GJ26" s="459"/>
      <c r="GK26" s="459"/>
      <c r="GL26" s="459"/>
      <c r="GM26" s="459"/>
      <c r="GN26" s="459"/>
      <c r="GO26" s="459"/>
      <c r="GP26" s="459"/>
      <c r="GQ26" s="459"/>
      <c r="GR26" s="459"/>
      <c r="GS26" s="459"/>
      <c r="GT26" s="459"/>
      <c r="GU26" s="459"/>
      <c r="GV26" s="459"/>
      <c r="GW26" s="459"/>
      <c r="GX26" s="459"/>
      <c r="GY26" s="459"/>
      <c r="GZ26" s="459"/>
      <c r="HA26" s="459"/>
      <c r="HB26" s="459"/>
      <c r="HC26" s="459"/>
      <c r="HD26" s="459"/>
      <c r="HE26" s="459"/>
      <c r="HF26" s="459"/>
      <c r="HG26" s="459"/>
      <c r="HH26" s="459"/>
      <c r="HI26" s="459"/>
      <c r="HJ26" s="459"/>
      <c r="HK26" s="459"/>
      <c r="HL26" s="459"/>
      <c r="HM26" s="459"/>
      <c r="HN26" s="459"/>
      <c r="HO26" s="459"/>
      <c r="HP26" s="459"/>
      <c r="HQ26" s="459"/>
      <c r="HR26" s="459"/>
      <c r="HS26" s="459"/>
      <c r="HT26" s="459"/>
      <c r="HU26" s="459"/>
      <c r="HV26" s="459"/>
      <c r="HW26" s="459"/>
      <c r="HX26" s="459"/>
      <c r="HY26" s="459"/>
      <c r="HZ26" s="459"/>
      <c r="IA26" s="459"/>
      <c r="IB26" s="459"/>
      <c r="IC26" s="459"/>
      <c r="ID26" s="459"/>
      <c r="IE26" s="459"/>
      <c r="IF26" s="459"/>
      <c r="IG26" s="459"/>
      <c r="IH26" s="459"/>
      <c r="II26" s="459"/>
      <c r="IJ26" s="459"/>
      <c r="IK26" s="459"/>
      <c r="IL26" s="459"/>
      <c r="IM26" s="459"/>
      <c r="IN26" s="459"/>
      <c r="IO26" s="459"/>
      <c r="IP26" s="459"/>
      <c r="IQ26" s="459"/>
      <c r="IR26" s="459"/>
      <c r="IS26" s="459"/>
      <c r="IT26" s="459"/>
      <c r="IU26" s="459"/>
      <c r="IV26" s="459"/>
      <c r="IW26" s="459"/>
      <c r="IX26" s="459"/>
      <c r="IY26" s="459"/>
      <c r="IZ26" s="459"/>
      <c r="JA26" s="459"/>
      <c r="JB26" s="459"/>
      <c r="JC26" s="459"/>
      <c r="JD26" s="459">
        <v>2000040</v>
      </c>
      <c r="JE26" s="459"/>
      <c r="JF26" s="459"/>
      <c r="JG26" s="459" t="s">
        <v>132</v>
      </c>
      <c r="JH26" s="459">
        <v>46282925640</v>
      </c>
      <c r="JI26" s="492"/>
      <c r="JJ26" s="492"/>
      <c r="JK26" s="492"/>
      <c r="JL26" s="492"/>
      <c r="JM26" s="492"/>
      <c r="JN26" s="478"/>
      <c r="JO26" s="478"/>
      <c r="JP26" s="478"/>
      <c r="JQ26" s="478"/>
      <c r="JR26" s="478"/>
      <c r="JS26" s="478"/>
      <c r="JT26" s="478"/>
      <c r="JU26" s="478"/>
      <c r="JV26" s="478"/>
      <c r="JW26" s="478"/>
      <c r="JX26" s="479"/>
      <c r="JY26" s="479"/>
      <c r="JZ26" s="479"/>
      <c r="KA26" s="479"/>
      <c r="KB26" s="479"/>
      <c r="KC26" s="479"/>
      <c r="KD26" s="479"/>
      <c r="KE26" s="479"/>
      <c r="KF26" s="479"/>
      <c r="KG26" s="479"/>
    </row>
    <row r="27" spans="1:293" s="480" customFormat="1" ht="72" customHeight="1">
      <c r="A27" s="474">
        <v>15</v>
      </c>
      <c r="B27" s="491" t="s">
        <v>617</v>
      </c>
      <c r="C27" s="474" t="s">
        <v>148</v>
      </c>
      <c r="D27" s="474"/>
      <c r="E27" s="475" t="s">
        <v>149</v>
      </c>
      <c r="F27" s="474" t="s">
        <v>69</v>
      </c>
      <c r="G27" s="457" t="s">
        <v>1124</v>
      </c>
      <c r="H27" s="476" t="s">
        <v>150</v>
      </c>
      <c r="I27" s="459">
        <f>17451885*23141</f>
        <v>403854070785</v>
      </c>
      <c r="J27" s="459" t="s">
        <v>151</v>
      </c>
      <c r="K27" s="459">
        <f>549120*23141</f>
        <v>12707185920</v>
      </c>
      <c r="L27" s="459" t="s">
        <v>152</v>
      </c>
      <c r="M27" s="424">
        <f>I27+K27</f>
        <v>416561256705</v>
      </c>
      <c r="N27" s="477"/>
      <c r="O27" s="459"/>
      <c r="P27" s="459"/>
      <c r="Q27" s="459"/>
      <c r="R27" s="459"/>
      <c r="S27" s="459"/>
      <c r="T27" s="459"/>
      <c r="U27" s="459"/>
      <c r="V27" s="459"/>
      <c r="W27" s="459"/>
      <c r="X27" s="459"/>
      <c r="Y27" s="459"/>
      <c r="Z27" s="459"/>
      <c r="AA27" s="459"/>
      <c r="AB27" s="459"/>
      <c r="AC27" s="459"/>
      <c r="AD27" s="459"/>
      <c r="AE27" s="459"/>
      <c r="AF27" s="459"/>
      <c r="AG27" s="459"/>
      <c r="AH27" s="459"/>
      <c r="AI27" s="459"/>
      <c r="AJ27" s="459"/>
      <c r="AK27" s="459"/>
      <c r="AL27" s="459"/>
      <c r="AM27" s="459"/>
      <c r="AN27" s="459"/>
      <c r="AO27" s="459"/>
      <c r="AP27" s="459"/>
      <c r="AQ27" s="459"/>
      <c r="AR27" s="459"/>
      <c r="AS27" s="459"/>
      <c r="AT27" s="459"/>
      <c r="AU27" s="459"/>
      <c r="AV27" s="459"/>
      <c r="AW27" s="459"/>
      <c r="AX27" s="459"/>
      <c r="AY27" s="459"/>
      <c r="AZ27" s="459"/>
      <c r="BA27" s="459"/>
      <c r="BB27" s="459"/>
      <c r="BC27" s="459"/>
      <c r="BD27" s="459"/>
      <c r="BE27" s="459"/>
      <c r="BF27" s="459"/>
      <c r="BG27" s="459"/>
      <c r="BH27" s="459"/>
      <c r="BI27" s="459"/>
      <c r="BJ27" s="459"/>
      <c r="BK27" s="459"/>
      <c r="BL27" s="459"/>
      <c r="BM27" s="459"/>
      <c r="BN27" s="459"/>
      <c r="BO27" s="459"/>
      <c r="BP27" s="459"/>
      <c r="BQ27" s="459"/>
      <c r="BR27" s="459"/>
      <c r="BS27" s="459"/>
      <c r="BT27" s="459"/>
      <c r="BU27" s="459"/>
      <c r="BV27" s="459"/>
      <c r="BW27" s="459"/>
      <c r="BX27" s="459"/>
      <c r="BY27" s="459"/>
      <c r="BZ27" s="459"/>
      <c r="CA27" s="459"/>
      <c r="CB27" s="459"/>
      <c r="CC27" s="459"/>
      <c r="CD27" s="459"/>
      <c r="CE27" s="459"/>
      <c r="CF27" s="459"/>
      <c r="CG27" s="459"/>
      <c r="CH27" s="459"/>
      <c r="CI27" s="459"/>
      <c r="CJ27" s="478"/>
      <c r="CK27" s="459"/>
      <c r="CL27" s="459"/>
      <c r="CM27" s="459"/>
      <c r="CN27" s="459"/>
      <c r="CO27" s="459"/>
      <c r="CP27" s="459"/>
      <c r="CQ27" s="459"/>
      <c r="CR27" s="459"/>
      <c r="CS27" s="459"/>
      <c r="CT27" s="459"/>
      <c r="CU27" s="459"/>
      <c r="CV27" s="459"/>
      <c r="CW27" s="459"/>
      <c r="CX27" s="459"/>
      <c r="CY27" s="459"/>
      <c r="CZ27" s="459"/>
      <c r="DA27" s="459"/>
      <c r="DB27" s="459"/>
      <c r="DC27" s="459"/>
      <c r="DD27" s="459"/>
      <c r="DE27" s="459"/>
      <c r="DF27" s="459"/>
      <c r="DG27" s="459"/>
      <c r="DH27" s="459"/>
      <c r="DI27" s="459"/>
      <c r="DJ27" s="459"/>
      <c r="DK27" s="459"/>
      <c r="DL27" s="459"/>
      <c r="DM27" s="459"/>
      <c r="DN27" s="459"/>
      <c r="DO27" s="459"/>
      <c r="DP27" s="459"/>
      <c r="DQ27" s="459"/>
      <c r="DR27" s="459"/>
      <c r="DS27" s="459"/>
      <c r="DT27" s="459"/>
      <c r="DU27" s="459"/>
      <c r="DV27" s="459"/>
      <c r="DW27" s="459"/>
      <c r="DX27" s="459"/>
      <c r="DY27" s="459"/>
      <c r="DZ27" s="459"/>
      <c r="EA27" s="459"/>
      <c r="EB27" s="459"/>
      <c r="EC27" s="459"/>
      <c r="ED27" s="459"/>
      <c r="EE27" s="459"/>
      <c r="EF27" s="459"/>
      <c r="EG27" s="459"/>
      <c r="EH27" s="459"/>
      <c r="EI27" s="459"/>
      <c r="EJ27" s="459"/>
      <c r="EK27" s="459"/>
      <c r="EL27" s="459"/>
      <c r="EM27" s="459"/>
      <c r="EN27" s="459"/>
      <c r="EO27" s="459"/>
      <c r="EP27" s="459"/>
      <c r="EQ27" s="459"/>
      <c r="ER27" s="459"/>
      <c r="ES27" s="459"/>
      <c r="ET27" s="459"/>
      <c r="EU27" s="459"/>
      <c r="EV27" s="459"/>
      <c r="EW27" s="459"/>
      <c r="EX27" s="459"/>
      <c r="EY27" s="459"/>
      <c r="EZ27" s="459"/>
      <c r="FA27" s="459"/>
      <c r="FB27" s="478"/>
      <c r="FC27" s="459"/>
      <c r="FD27" s="459"/>
      <c r="FE27" s="459"/>
      <c r="FF27" s="459"/>
      <c r="FG27" s="459"/>
      <c r="FH27" s="459"/>
      <c r="FI27" s="459"/>
      <c r="FJ27" s="459"/>
      <c r="FK27" s="459"/>
      <c r="FL27" s="459"/>
      <c r="FM27" s="459"/>
      <c r="FN27" s="459"/>
      <c r="FO27" s="459"/>
      <c r="FP27" s="459"/>
      <c r="FQ27" s="459"/>
      <c r="FR27" s="459"/>
      <c r="FS27" s="459"/>
      <c r="FT27" s="459"/>
      <c r="FU27" s="459"/>
      <c r="FV27" s="459"/>
      <c r="FW27" s="459"/>
      <c r="FX27" s="459"/>
      <c r="FY27" s="459"/>
      <c r="FZ27" s="459"/>
      <c r="GA27" s="459"/>
      <c r="GB27" s="459"/>
      <c r="GC27" s="459"/>
      <c r="GD27" s="459"/>
      <c r="GE27" s="459"/>
      <c r="GF27" s="459"/>
      <c r="GG27" s="459"/>
      <c r="GH27" s="459"/>
      <c r="GI27" s="459"/>
      <c r="GJ27" s="459"/>
      <c r="GK27" s="459"/>
      <c r="GL27" s="459"/>
      <c r="GM27" s="459"/>
      <c r="GN27" s="459"/>
      <c r="GO27" s="459"/>
      <c r="GP27" s="459"/>
      <c r="GQ27" s="459"/>
      <c r="GR27" s="459"/>
      <c r="GS27" s="459"/>
      <c r="GT27" s="459"/>
      <c r="GU27" s="459"/>
      <c r="GV27" s="459"/>
      <c r="GW27" s="459"/>
      <c r="GX27" s="459"/>
      <c r="GY27" s="459"/>
      <c r="GZ27" s="459"/>
      <c r="HA27" s="459"/>
      <c r="HB27" s="459"/>
      <c r="HC27" s="459"/>
      <c r="HD27" s="459"/>
      <c r="HE27" s="459"/>
      <c r="HF27" s="459"/>
      <c r="HG27" s="459"/>
      <c r="HH27" s="459"/>
      <c r="HI27" s="459"/>
      <c r="HJ27" s="459"/>
      <c r="HK27" s="459"/>
      <c r="HL27" s="459"/>
      <c r="HM27" s="459"/>
      <c r="HN27" s="459"/>
      <c r="HO27" s="459"/>
      <c r="HP27" s="459"/>
      <c r="HQ27" s="459"/>
      <c r="HR27" s="459"/>
      <c r="HS27" s="459"/>
      <c r="HT27" s="459"/>
      <c r="HU27" s="459"/>
      <c r="HV27" s="459"/>
      <c r="HW27" s="459"/>
      <c r="HX27" s="459"/>
      <c r="HY27" s="459"/>
      <c r="HZ27" s="459"/>
      <c r="IA27" s="459"/>
      <c r="IB27" s="459"/>
      <c r="IC27" s="459"/>
      <c r="ID27" s="459"/>
      <c r="IE27" s="459"/>
      <c r="IF27" s="459"/>
      <c r="IG27" s="459"/>
      <c r="IH27" s="459"/>
      <c r="II27" s="459"/>
      <c r="IJ27" s="459"/>
      <c r="IK27" s="459"/>
      <c r="IL27" s="459"/>
      <c r="IM27" s="459"/>
      <c r="IN27" s="459"/>
      <c r="IO27" s="459"/>
      <c r="IP27" s="459"/>
      <c r="IQ27" s="459"/>
      <c r="IR27" s="459"/>
      <c r="IS27" s="459"/>
      <c r="IT27" s="459">
        <v>3087190</v>
      </c>
      <c r="IU27" s="459"/>
      <c r="IV27" s="459"/>
      <c r="IW27" s="459" t="s">
        <v>150</v>
      </c>
      <c r="IX27" s="459">
        <v>403854070000</v>
      </c>
      <c r="IY27" s="459"/>
      <c r="IZ27" s="459"/>
      <c r="JA27" s="459"/>
      <c r="JB27" s="459"/>
      <c r="JC27" s="459"/>
      <c r="JD27" s="459"/>
      <c r="JE27" s="459"/>
      <c r="JF27" s="459"/>
      <c r="JG27" s="459"/>
      <c r="JH27" s="459"/>
      <c r="JI27" s="459"/>
      <c r="JJ27" s="459"/>
      <c r="JK27" s="459"/>
      <c r="JL27" s="459"/>
      <c r="JM27" s="459"/>
      <c r="JN27" s="478"/>
      <c r="JO27" s="478"/>
      <c r="JP27" s="478"/>
      <c r="JQ27" s="478"/>
      <c r="JR27" s="478"/>
      <c r="JS27" s="478"/>
      <c r="JT27" s="478"/>
      <c r="JU27" s="478"/>
      <c r="JV27" s="478"/>
      <c r="JW27" s="478"/>
      <c r="JX27" s="479"/>
      <c r="JY27" s="479"/>
      <c r="JZ27" s="479"/>
      <c r="KA27" s="479"/>
      <c r="KB27" s="479"/>
      <c r="KC27" s="479"/>
      <c r="KD27" s="479"/>
      <c r="KE27" s="479"/>
      <c r="KF27" s="479"/>
      <c r="KG27" s="479"/>
    </row>
    <row r="28" spans="1:293" ht="173.25" customHeight="1">
      <c r="A28" s="474">
        <v>16</v>
      </c>
      <c r="B28" s="471" t="s">
        <v>618</v>
      </c>
      <c r="C28" s="457" t="s">
        <v>153</v>
      </c>
      <c r="D28" s="457" t="s">
        <v>564</v>
      </c>
      <c r="E28" s="457" t="s">
        <v>154</v>
      </c>
      <c r="F28" s="457" t="s">
        <v>69</v>
      </c>
      <c r="G28" s="457" t="s">
        <v>158</v>
      </c>
      <c r="H28" s="458" t="s">
        <v>155</v>
      </c>
      <c r="I28" s="423">
        <f>500000*27540</f>
        <v>13770000000</v>
      </c>
      <c r="J28" s="423">
        <v>0</v>
      </c>
      <c r="K28" s="423"/>
      <c r="L28" s="422" t="s">
        <v>155</v>
      </c>
      <c r="M28" s="424">
        <f>I28+K28</f>
        <v>13770000000</v>
      </c>
      <c r="N28" s="454">
        <v>160150</v>
      </c>
      <c r="O28" s="493" t="s">
        <v>156</v>
      </c>
      <c r="Q28" s="423" t="s">
        <v>157</v>
      </c>
      <c r="R28" s="423">
        <v>14120585104</v>
      </c>
      <c r="X28" s="423"/>
      <c r="Y28" s="423"/>
      <c r="Z28" s="423"/>
      <c r="AA28" s="423"/>
      <c r="AB28" s="423"/>
      <c r="AC28" s="423"/>
      <c r="AD28" s="423"/>
      <c r="AE28" s="423"/>
      <c r="AF28" s="423"/>
      <c r="AG28" s="423"/>
      <c r="AH28" s="423"/>
      <c r="AI28" s="423"/>
      <c r="AJ28" s="423"/>
      <c r="AK28" s="423"/>
      <c r="AL28" s="423"/>
      <c r="AM28" s="423"/>
      <c r="AN28" s="423"/>
      <c r="AO28" s="423"/>
      <c r="AP28" s="423"/>
      <c r="AQ28" s="423"/>
      <c r="AR28" s="423"/>
      <c r="AS28" s="423"/>
      <c r="AT28" s="423"/>
      <c r="AU28" s="423"/>
      <c r="AV28" s="423"/>
      <c r="AW28" s="423"/>
      <c r="AX28" s="423"/>
      <c r="AY28" s="423"/>
      <c r="AZ28" s="423"/>
      <c r="BA28" s="423"/>
      <c r="BB28" s="423"/>
      <c r="BC28" s="423"/>
      <c r="BD28" s="423"/>
      <c r="BE28" s="423"/>
      <c r="BF28" s="423"/>
      <c r="BG28" s="423"/>
      <c r="BH28" s="423"/>
      <c r="BI28" s="423"/>
      <c r="BJ28" s="423"/>
      <c r="BK28" s="423"/>
      <c r="BL28" s="423"/>
      <c r="BM28" s="423"/>
      <c r="BN28" s="423"/>
      <c r="BO28" s="423"/>
      <c r="BP28" s="423"/>
      <c r="BQ28" s="423"/>
      <c r="BR28" s="423"/>
      <c r="BS28" s="423"/>
      <c r="BT28" s="423"/>
      <c r="BU28" s="423"/>
      <c r="BV28" s="423"/>
      <c r="BW28" s="423"/>
      <c r="BX28" s="423"/>
      <c r="BY28" s="423"/>
      <c r="BZ28" s="423"/>
      <c r="CA28" s="423"/>
      <c r="CB28" s="423"/>
      <c r="CC28" s="423"/>
      <c r="CD28" s="423"/>
      <c r="CE28" s="423"/>
      <c r="CF28" s="494"/>
      <c r="CG28" s="432"/>
      <c r="CH28" s="432"/>
      <c r="CI28" s="494"/>
      <c r="CJ28" s="494"/>
      <c r="CK28" s="423"/>
      <c r="CL28" s="423"/>
      <c r="CM28" s="423"/>
      <c r="CN28" s="423"/>
      <c r="CO28" s="423"/>
      <c r="CP28" s="423"/>
      <c r="CQ28" s="423"/>
      <c r="CR28" s="423"/>
      <c r="CS28" s="423"/>
      <c r="CT28" s="423"/>
      <c r="CU28" s="423"/>
      <c r="CV28" s="423"/>
      <c r="CW28" s="423"/>
      <c r="CX28" s="423"/>
      <c r="CY28" s="423"/>
      <c r="CZ28" s="423"/>
      <c r="DA28" s="423"/>
      <c r="DB28" s="423"/>
      <c r="DC28" s="423"/>
      <c r="DD28" s="423"/>
      <c r="DE28" s="423"/>
      <c r="DF28" s="423"/>
      <c r="DG28" s="423"/>
      <c r="DH28" s="423"/>
      <c r="DI28" s="423"/>
      <c r="DJ28" s="423"/>
      <c r="DK28" s="423"/>
      <c r="DL28" s="423"/>
      <c r="DM28" s="423"/>
      <c r="DN28" s="423"/>
      <c r="DO28" s="423"/>
      <c r="DP28" s="423"/>
      <c r="DQ28" s="423"/>
      <c r="DR28" s="423"/>
      <c r="DS28" s="423"/>
      <c r="DY28" s="423"/>
      <c r="DZ28" s="423"/>
      <c r="EA28" s="423"/>
      <c r="EB28" s="423"/>
      <c r="EC28" s="423"/>
      <c r="ED28" s="494"/>
      <c r="EE28" s="432"/>
      <c r="EF28" s="432"/>
      <c r="EG28" s="494"/>
      <c r="EH28" s="494"/>
      <c r="EI28" s="494"/>
      <c r="EJ28" s="432"/>
      <c r="EK28" s="432"/>
      <c r="EL28" s="494"/>
      <c r="EM28" s="494"/>
      <c r="EN28" s="494"/>
      <c r="EO28" s="494"/>
      <c r="EP28" s="494"/>
      <c r="EQ28" s="494"/>
      <c r="ER28" s="494"/>
      <c r="ES28" s="494"/>
      <c r="ET28" s="432"/>
      <c r="EU28" s="432"/>
      <c r="EV28" s="494"/>
      <c r="EW28" s="494"/>
      <c r="EX28" s="494"/>
      <c r="EY28" s="432"/>
      <c r="EZ28" s="432"/>
      <c r="FA28" s="494"/>
      <c r="FB28" s="494"/>
      <c r="FC28" s="494"/>
      <c r="FD28" s="432"/>
      <c r="FE28" s="432"/>
      <c r="FF28" s="494"/>
      <c r="FG28" s="494"/>
      <c r="FH28" s="494"/>
      <c r="FI28" s="432"/>
      <c r="FJ28" s="432"/>
      <c r="FK28" s="494"/>
      <c r="FL28" s="494"/>
      <c r="FM28" s="423"/>
      <c r="FN28" s="423"/>
      <c r="FO28" s="423"/>
      <c r="FP28" s="423"/>
      <c r="FQ28" s="423"/>
      <c r="FR28" s="423"/>
      <c r="FS28" s="423"/>
      <c r="FT28" s="423"/>
      <c r="FU28" s="423"/>
      <c r="FV28" s="423"/>
      <c r="FW28" s="423"/>
      <c r="FX28" s="423"/>
      <c r="FY28" s="423"/>
      <c r="FZ28" s="423"/>
      <c r="GA28" s="423"/>
      <c r="GB28" s="423"/>
      <c r="GC28" s="423"/>
      <c r="GD28" s="423"/>
      <c r="GE28" s="423"/>
      <c r="GF28" s="423"/>
      <c r="GG28" s="423"/>
      <c r="GH28" s="423"/>
      <c r="GI28" s="423"/>
      <c r="GJ28" s="423"/>
      <c r="GK28" s="423"/>
      <c r="GL28" s="423"/>
      <c r="GM28" s="423"/>
      <c r="GN28" s="423"/>
      <c r="GO28" s="423"/>
      <c r="GP28" s="423"/>
      <c r="GQ28" s="423"/>
      <c r="GR28" s="423"/>
      <c r="GS28" s="423"/>
      <c r="GT28" s="423"/>
      <c r="GU28" s="423"/>
      <c r="GV28" s="423"/>
      <c r="GW28" s="423"/>
      <c r="GX28" s="423"/>
      <c r="GY28" s="423"/>
      <c r="GZ28" s="423"/>
      <c r="HA28" s="423"/>
      <c r="HB28" s="423"/>
      <c r="HC28" s="423"/>
      <c r="HD28" s="423"/>
      <c r="HE28" s="423"/>
      <c r="HF28" s="423"/>
      <c r="HG28" s="423"/>
      <c r="HH28" s="423"/>
      <c r="HI28" s="423"/>
      <c r="HJ28" s="423"/>
      <c r="HK28" s="423"/>
      <c r="HL28" s="423"/>
      <c r="HM28" s="423"/>
      <c r="HN28" s="423"/>
      <c r="HO28" s="423"/>
      <c r="HP28" s="423"/>
      <c r="HQ28" s="423"/>
      <c r="HR28" s="423"/>
      <c r="HS28" s="423"/>
      <c r="HT28" s="423"/>
      <c r="HU28" s="423"/>
      <c r="HV28" s="423"/>
      <c r="HW28" s="423"/>
      <c r="HX28" s="423"/>
      <c r="HY28" s="423"/>
      <c r="HZ28" s="423"/>
      <c r="IA28" s="423"/>
      <c r="IB28" s="423"/>
      <c r="IC28" s="423"/>
      <c r="ID28" s="423"/>
      <c r="IE28" s="423"/>
      <c r="IF28" s="423"/>
      <c r="IG28" s="423"/>
      <c r="IH28" s="423"/>
      <c r="II28" s="423"/>
      <c r="IJ28" s="423"/>
      <c r="IK28" s="423"/>
      <c r="IL28" s="423"/>
      <c r="IM28" s="423"/>
      <c r="IN28" s="423"/>
      <c r="IO28" s="423"/>
      <c r="IP28" s="423"/>
      <c r="IQ28" s="423"/>
      <c r="IR28" s="423"/>
      <c r="IS28" s="423"/>
      <c r="IT28" s="423"/>
      <c r="IU28" s="423"/>
      <c r="IV28" s="423"/>
      <c r="IW28" s="423"/>
      <c r="IX28" s="423"/>
      <c r="IY28" s="423"/>
      <c r="IZ28" s="423"/>
      <c r="JA28" s="423"/>
      <c r="JB28" s="423"/>
      <c r="JC28" s="423"/>
      <c r="JD28" s="423"/>
      <c r="JE28" s="423"/>
      <c r="JF28" s="423"/>
      <c r="JG28" s="423"/>
      <c r="JH28" s="423"/>
      <c r="JI28" s="494"/>
      <c r="JJ28" s="432"/>
      <c r="JK28" s="432"/>
      <c r="JL28" s="494"/>
      <c r="JM28" s="494"/>
    </row>
    <row r="29" spans="1:293" ht="102">
      <c r="A29" s="474">
        <v>17</v>
      </c>
      <c r="B29" s="471" t="s">
        <v>618</v>
      </c>
      <c r="C29" s="457" t="s">
        <v>159</v>
      </c>
      <c r="D29" s="457" t="s">
        <v>565</v>
      </c>
      <c r="E29" s="457" t="s">
        <v>160</v>
      </c>
      <c r="F29" s="457" t="s">
        <v>161</v>
      </c>
      <c r="G29" s="474" t="s">
        <v>638</v>
      </c>
      <c r="H29" s="452"/>
      <c r="I29" s="423"/>
      <c r="J29" s="423"/>
      <c r="K29" s="423"/>
      <c r="L29" s="422"/>
      <c r="N29" s="454"/>
      <c r="X29" s="423"/>
      <c r="Y29" s="423"/>
      <c r="Z29" s="423"/>
      <c r="AA29" s="423"/>
      <c r="AB29" s="423"/>
      <c r="AC29" s="423"/>
      <c r="AD29" s="423"/>
      <c r="AE29" s="423"/>
      <c r="AF29" s="423"/>
      <c r="AG29" s="423"/>
      <c r="AH29" s="423"/>
      <c r="AI29" s="423"/>
      <c r="AJ29" s="423"/>
      <c r="AK29" s="423"/>
      <c r="AL29" s="423"/>
      <c r="AM29" s="423">
        <v>50000</v>
      </c>
      <c r="AN29" s="423"/>
      <c r="AO29" s="423"/>
      <c r="AP29" s="423"/>
      <c r="AQ29" s="423"/>
      <c r="AR29" s="423">
        <v>25000</v>
      </c>
      <c r="AS29" s="423"/>
      <c r="AT29" s="423"/>
      <c r="AU29" s="423"/>
      <c r="AV29" s="423"/>
      <c r="AW29" s="423"/>
      <c r="AX29" s="423"/>
      <c r="AY29" s="423"/>
      <c r="AZ29" s="423"/>
      <c r="BA29" s="423"/>
      <c r="BB29" s="423"/>
      <c r="BC29" s="423"/>
      <c r="BD29" s="423"/>
      <c r="BE29" s="423"/>
      <c r="BF29" s="423"/>
      <c r="BG29" s="423"/>
      <c r="BH29" s="423"/>
      <c r="BI29" s="423"/>
      <c r="BJ29" s="423"/>
      <c r="BK29" s="423"/>
      <c r="BL29" s="423"/>
      <c r="BM29" s="423"/>
      <c r="BN29" s="423"/>
      <c r="BO29" s="423"/>
      <c r="BP29" s="423"/>
      <c r="BQ29" s="423"/>
      <c r="BR29" s="423"/>
      <c r="BS29" s="423"/>
      <c r="BT29" s="423"/>
      <c r="BU29" s="423"/>
      <c r="BV29" s="423"/>
      <c r="BW29" s="423"/>
      <c r="BX29" s="423"/>
      <c r="BY29" s="423"/>
      <c r="BZ29" s="423"/>
      <c r="CA29" s="423">
        <v>25000</v>
      </c>
      <c r="CB29" s="423"/>
      <c r="CC29" s="423"/>
      <c r="CD29" s="423"/>
      <c r="CE29" s="423"/>
      <c r="CF29" s="423"/>
      <c r="CG29" s="423"/>
      <c r="CH29" s="423"/>
      <c r="CI29" s="423"/>
      <c r="CJ29" s="423"/>
      <c r="CK29" s="423"/>
      <c r="CL29" s="423"/>
      <c r="CM29" s="423"/>
      <c r="CN29" s="423"/>
      <c r="CO29" s="423"/>
      <c r="CP29" s="423"/>
      <c r="CQ29" s="423"/>
      <c r="CR29" s="423"/>
      <c r="CS29" s="423"/>
      <c r="CT29" s="423"/>
      <c r="CU29" s="423"/>
      <c r="CV29" s="423"/>
      <c r="CW29" s="423"/>
      <c r="CX29" s="423"/>
      <c r="CY29" s="423"/>
      <c r="CZ29" s="423"/>
      <c r="DA29" s="423"/>
      <c r="DB29" s="423"/>
      <c r="DC29" s="423"/>
      <c r="DD29" s="423"/>
      <c r="DE29" s="495">
        <v>200</v>
      </c>
      <c r="DF29" s="423"/>
      <c r="DG29" s="423"/>
      <c r="DH29" s="423"/>
      <c r="DI29" s="423"/>
      <c r="DJ29" s="423"/>
      <c r="DK29" s="423"/>
      <c r="DL29" s="423"/>
      <c r="DM29" s="423"/>
      <c r="DN29" s="423"/>
      <c r="DO29" s="423"/>
      <c r="DP29" s="423"/>
      <c r="DQ29" s="423"/>
      <c r="DR29" s="423"/>
      <c r="DS29" s="423"/>
      <c r="DT29" s="423"/>
      <c r="DU29" s="423"/>
      <c r="DV29" s="423"/>
      <c r="DW29" s="423"/>
      <c r="DX29" s="423"/>
      <c r="DY29" s="423"/>
      <c r="DZ29" s="423"/>
      <c r="EA29" s="423"/>
      <c r="EB29" s="423"/>
      <c r="EC29" s="423"/>
      <c r="ED29" s="423"/>
      <c r="EE29" s="423"/>
      <c r="EF29" s="423"/>
      <c r="EG29" s="423"/>
      <c r="EH29" s="423"/>
      <c r="EI29" s="423"/>
      <c r="EJ29" s="423"/>
      <c r="EK29" s="423"/>
      <c r="EL29" s="423"/>
      <c r="EM29" s="423"/>
      <c r="EN29" s="423"/>
      <c r="EO29" s="423"/>
      <c r="EP29" s="423"/>
      <c r="EQ29" s="423"/>
      <c r="ER29" s="423"/>
      <c r="ES29" s="423"/>
      <c r="ET29" s="423"/>
      <c r="EU29" s="423"/>
      <c r="EV29" s="423"/>
      <c r="EW29" s="423"/>
      <c r="EX29" s="423"/>
      <c r="EY29" s="423"/>
      <c r="EZ29" s="423"/>
      <c r="FA29" s="423"/>
      <c r="FB29" s="423"/>
      <c r="FC29" s="423"/>
      <c r="FD29" s="423"/>
      <c r="FE29" s="423"/>
      <c r="FF29" s="423"/>
      <c r="FG29" s="423"/>
      <c r="FH29" s="423"/>
      <c r="FI29" s="423"/>
      <c r="FJ29" s="423"/>
      <c r="FK29" s="423"/>
      <c r="FL29" s="423"/>
      <c r="FM29" s="423"/>
      <c r="FN29" s="423"/>
      <c r="FO29" s="423"/>
      <c r="FP29" s="423"/>
      <c r="FQ29" s="423"/>
      <c r="FR29" s="423"/>
      <c r="FS29" s="423"/>
      <c r="FT29" s="423"/>
      <c r="FU29" s="423"/>
      <c r="FV29" s="423"/>
      <c r="FW29" s="423"/>
      <c r="FX29" s="423"/>
      <c r="FY29" s="423"/>
      <c r="FZ29" s="423"/>
      <c r="GA29" s="423"/>
      <c r="GB29" s="423"/>
      <c r="GC29" s="423"/>
      <c r="GD29" s="423"/>
      <c r="GE29" s="423"/>
      <c r="GF29" s="423"/>
      <c r="GG29" s="423"/>
      <c r="GH29" s="423"/>
      <c r="GI29" s="423"/>
      <c r="GJ29" s="423"/>
      <c r="GK29" s="423"/>
      <c r="GL29" s="423"/>
      <c r="GM29" s="423"/>
      <c r="GN29" s="423"/>
      <c r="GO29" s="423"/>
      <c r="GP29" s="423"/>
      <c r="GQ29" s="423"/>
      <c r="GR29" s="423"/>
      <c r="GS29" s="423"/>
      <c r="GT29" s="423"/>
      <c r="GU29" s="423"/>
      <c r="GV29" s="423"/>
      <c r="GW29" s="423"/>
      <c r="GX29" s="423"/>
      <c r="GY29" s="423"/>
      <c r="GZ29" s="423"/>
      <c r="HA29" s="423"/>
      <c r="HB29" s="423"/>
      <c r="HC29" s="423"/>
      <c r="HD29" s="423"/>
      <c r="HE29" s="423"/>
      <c r="HF29" s="423"/>
      <c r="HG29" s="423"/>
      <c r="HH29" s="423"/>
      <c r="HI29" s="423"/>
      <c r="HJ29" s="423"/>
      <c r="HK29" s="423"/>
      <c r="HL29" s="423"/>
      <c r="HM29" s="423"/>
      <c r="HN29" s="423"/>
      <c r="HO29" s="423"/>
      <c r="HP29" s="423"/>
      <c r="HQ29" s="423"/>
      <c r="HR29" s="423"/>
      <c r="HS29" s="423"/>
      <c r="HT29" s="423"/>
      <c r="HU29" s="423"/>
      <c r="HV29" s="423"/>
      <c r="HW29" s="423"/>
      <c r="HX29" s="423"/>
      <c r="HY29" s="423"/>
      <c r="HZ29" s="423"/>
      <c r="IA29" s="423"/>
      <c r="IB29" s="423"/>
      <c r="IC29" s="423"/>
      <c r="ID29" s="423"/>
      <c r="IE29" s="423"/>
      <c r="IF29" s="423"/>
      <c r="IG29" s="423"/>
      <c r="IH29" s="423"/>
      <c r="II29" s="423"/>
      <c r="IJ29" s="423"/>
      <c r="IK29" s="423"/>
      <c r="IL29" s="423"/>
      <c r="IM29" s="423"/>
      <c r="IN29" s="423"/>
      <c r="IO29" s="423"/>
      <c r="IP29" s="423"/>
      <c r="IQ29" s="423"/>
      <c r="IR29" s="423"/>
      <c r="IS29" s="423"/>
      <c r="IT29" s="423"/>
      <c r="IU29" s="423"/>
      <c r="IV29" s="423"/>
      <c r="IW29" s="423"/>
      <c r="IX29" s="423"/>
      <c r="IY29" s="423"/>
      <c r="IZ29" s="423"/>
      <c r="JA29" s="423"/>
      <c r="JB29" s="423"/>
      <c r="JC29" s="423"/>
      <c r="JD29" s="423"/>
      <c r="JE29" s="423"/>
      <c r="JF29" s="423"/>
      <c r="JG29" s="423"/>
      <c r="JH29" s="423"/>
      <c r="JI29" s="423"/>
      <c r="JJ29" s="423"/>
      <c r="JK29" s="423"/>
      <c r="JL29" s="423"/>
      <c r="JM29" s="423"/>
    </row>
    <row r="30" spans="1:293" ht="178.5">
      <c r="A30" s="474">
        <v>18</v>
      </c>
      <c r="B30" s="457" t="s">
        <v>162</v>
      </c>
      <c r="C30" s="457" t="s">
        <v>163</v>
      </c>
      <c r="D30" s="457" t="s">
        <v>566</v>
      </c>
      <c r="E30" s="496" t="s">
        <v>164</v>
      </c>
      <c r="F30" s="457" t="s">
        <v>165</v>
      </c>
      <c r="G30" s="496" t="s">
        <v>1125</v>
      </c>
      <c r="H30" s="452" t="s">
        <v>166</v>
      </c>
      <c r="I30" s="423">
        <f>10000000*23141</f>
        <v>231410000000</v>
      </c>
      <c r="J30" s="423" t="s">
        <v>167</v>
      </c>
      <c r="K30" s="423">
        <f>337527*23141</f>
        <v>7810712307</v>
      </c>
      <c r="L30" s="422" t="s">
        <v>168</v>
      </c>
      <c r="M30" s="424">
        <f>I30+K30</f>
        <v>239220712307</v>
      </c>
      <c r="N30" s="454"/>
      <c r="X30" s="423"/>
      <c r="Y30" s="423"/>
      <c r="Z30" s="423"/>
      <c r="AA30" s="423"/>
      <c r="AB30" s="423"/>
      <c r="AC30" s="423"/>
      <c r="AD30" s="423"/>
      <c r="AE30" s="423"/>
      <c r="AF30" s="423"/>
      <c r="AG30" s="423"/>
      <c r="AH30" s="423"/>
      <c r="AI30" s="423"/>
      <c r="AJ30" s="423"/>
      <c r="AK30" s="423"/>
      <c r="AL30" s="423"/>
      <c r="AM30" s="423"/>
      <c r="AN30" s="423"/>
      <c r="AO30" s="423"/>
      <c r="AP30" s="423"/>
      <c r="AQ30" s="423"/>
      <c r="AR30" s="423"/>
      <c r="AS30" s="423"/>
      <c r="AT30" s="423"/>
      <c r="AU30" s="423"/>
      <c r="AV30" s="423"/>
      <c r="AW30" s="423"/>
      <c r="AX30" s="423"/>
      <c r="AY30" s="423"/>
      <c r="AZ30" s="423"/>
      <c r="BA30" s="423"/>
      <c r="BB30" s="423"/>
      <c r="BC30" s="423"/>
      <c r="BD30" s="423"/>
      <c r="BE30" s="423"/>
      <c r="BF30" s="423"/>
      <c r="BG30" s="423"/>
      <c r="BH30" s="423"/>
      <c r="BI30" s="423"/>
      <c r="BJ30" s="423"/>
      <c r="BK30" s="423"/>
      <c r="BL30" s="423"/>
      <c r="BM30" s="423"/>
      <c r="BN30" s="423"/>
      <c r="BO30" s="423"/>
      <c r="BP30" s="423"/>
      <c r="BQ30" s="423">
        <v>5000000</v>
      </c>
      <c r="BR30" s="423"/>
      <c r="BS30" s="423"/>
      <c r="BT30" s="423" t="s">
        <v>169</v>
      </c>
      <c r="BU30" s="423"/>
      <c r="BV30" s="423"/>
      <c r="BW30" s="423"/>
      <c r="BX30" s="423"/>
      <c r="BY30" s="423"/>
      <c r="BZ30" s="423"/>
      <c r="CA30" s="423"/>
      <c r="CB30" s="423"/>
      <c r="CC30" s="423"/>
      <c r="CD30" s="423"/>
      <c r="CE30" s="423"/>
      <c r="CF30" s="423"/>
      <c r="CG30" s="423"/>
      <c r="CH30" s="423"/>
      <c r="CI30" s="423"/>
      <c r="CJ30" s="423"/>
      <c r="CK30" s="423">
        <v>2210</v>
      </c>
      <c r="CL30" s="423"/>
      <c r="CM30" s="423"/>
      <c r="CN30" s="423" t="s">
        <v>170</v>
      </c>
      <c r="CO30" s="423">
        <f>3341600*22630</f>
        <v>75620408000</v>
      </c>
      <c r="CP30" s="423"/>
      <c r="CQ30" s="423"/>
      <c r="CR30" s="423"/>
      <c r="CS30" s="423"/>
      <c r="CT30" s="423"/>
      <c r="CU30" s="423"/>
      <c r="CV30" s="423"/>
      <c r="CW30" s="423"/>
      <c r="CX30" s="423"/>
      <c r="CY30" s="423"/>
      <c r="CZ30" s="423">
        <v>500000</v>
      </c>
      <c r="DA30" s="423"/>
      <c r="DB30" s="423"/>
      <c r="DC30" s="423"/>
      <c r="DD30" s="423"/>
      <c r="DE30" s="423"/>
      <c r="DF30" s="423"/>
      <c r="DG30" s="423"/>
      <c r="DH30" s="423"/>
      <c r="DI30" s="423"/>
      <c r="DJ30" s="423"/>
      <c r="DK30" s="423"/>
      <c r="DL30" s="423"/>
      <c r="DM30" s="423"/>
      <c r="DN30" s="423"/>
      <c r="DO30" s="423"/>
      <c r="DP30" s="423"/>
      <c r="DQ30" s="423"/>
      <c r="DR30" s="423"/>
      <c r="DS30" s="423"/>
      <c r="DT30" s="423"/>
      <c r="DU30" s="423"/>
      <c r="DV30" s="423"/>
      <c r="DW30" s="423"/>
      <c r="DX30" s="423"/>
      <c r="DY30" s="423"/>
      <c r="DZ30" s="423"/>
      <c r="EA30" s="423"/>
      <c r="EB30" s="423"/>
      <c r="EC30" s="423"/>
      <c r="ED30" s="423"/>
      <c r="EE30" s="423"/>
      <c r="EF30" s="423"/>
      <c r="EG30" s="423"/>
      <c r="EH30" s="423"/>
      <c r="EI30" s="423"/>
      <c r="EJ30" s="423"/>
      <c r="EK30" s="423"/>
      <c r="EL30" s="423"/>
      <c r="EM30" s="423"/>
      <c r="EN30" s="423"/>
      <c r="EO30" s="423"/>
      <c r="EP30" s="423"/>
      <c r="EQ30" s="423"/>
      <c r="ER30" s="423"/>
      <c r="ES30" s="423"/>
      <c r="ET30" s="423"/>
      <c r="EU30" s="423"/>
      <c r="EV30" s="423"/>
      <c r="EW30" s="423"/>
      <c r="EX30" s="423"/>
      <c r="EY30" s="423"/>
      <c r="EZ30" s="423"/>
      <c r="FA30" s="423"/>
      <c r="FB30" s="423"/>
      <c r="FC30" s="423"/>
      <c r="FD30" s="423"/>
      <c r="FE30" s="423"/>
      <c r="FF30" s="423"/>
      <c r="FG30" s="423"/>
      <c r="FH30" s="423"/>
      <c r="FI30" s="423"/>
      <c r="FJ30" s="423"/>
      <c r="FK30" s="423"/>
      <c r="FL30" s="423"/>
      <c r="FM30" s="423">
        <v>5</v>
      </c>
      <c r="FN30" s="423"/>
      <c r="FO30" s="423"/>
      <c r="FP30" s="423" t="s">
        <v>171</v>
      </c>
      <c r="FQ30" s="423">
        <f>500000*22630</f>
        <v>11315000000</v>
      </c>
      <c r="FR30" s="423"/>
      <c r="FS30" s="423"/>
      <c r="FT30" s="423"/>
      <c r="FU30" s="423"/>
      <c r="FV30" s="423"/>
      <c r="FW30" s="423"/>
      <c r="FX30" s="423"/>
      <c r="FY30" s="423"/>
      <c r="FZ30" s="423"/>
      <c r="GA30" s="423"/>
      <c r="GB30" s="423"/>
      <c r="GC30" s="423"/>
      <c r="GD30" s="423"/>
      <c r="GE30" s="423"/>
      <c r="GF30" s="423"/>
      <c r="GG30" s="423"/>
      <c r="GH30" s="423"/>
      <c r="GI30" s="423"/>
      <c r="GJ30" s="423"/>
      <c r="GK30" s="423"/>
      <c r="GL30" s="423"/>
      <c r="GM30" s="423"/>
      <c r="GN30" s="423"/>
      <c r="GO30" s="423"/>
      <c r="GP30" s="423"/>
      <c r="GQ30" s="423"/>
      <c r="GR30" s="423"/>
      <c r="GS30" s="423"/>
      <c r="GT30" s="423"/>
      <c r="GU30" s="423"/>
      <c r="GV30" s="423"/>
      <c r="GW30" s="423"/>
      <c r="GX30" s="423"/>
      <c r="GY30" s="423"/>
      <c r="GZ30" s="423"/>
      <c r="HA30" s="423"/>
      <c r="HB30" s="423"/>
      <c r="HC30" s="423"/>
      <c r="HD30" s="423"/>
      <c r="HE30" s="423"/>
      <c r="HF30" s="423"/>
      <c r="HG30" s="423"/>
      <c r="HH30" s="423"/>
      <c r="HI30" s="423"/>
      <c r="HJ30" s="423"/>
      <c r="HK30" s="423"/>
      <c r="HL30" s="423"/>
      <c r="HM30" s="423"/>
      <c r="HN30" s="423"/>
      <c r="HO30" s="423"/>
      <c r="HP30" s="423"/>
      <c r="HQ30" s="423"/>
      <c r="HR30" s="423"/>
      <c r="HS30" s="423"/>
      <c r="HT30" s="423"/>
      <c r="HU30" s="423"/>
      <c r="HV30" s="423"/>
      <c r="HW30" s="423"/>
      <c r="HX30" s="423"/>
      <c r="HY30" s="423"/>
      <c r="HZ30" s="423"/>
      <c r="IA30" s="423"/>
      <c r="IB30" s="423"/>
      <c r="IC30" s="423"/>
      <c r="ID30" s="423"/>
      <c r="IE30" s="423"/>
      <c r="IF30" s="423"/>
      <c r="IG30" s="423"/>
      <c r="IH30" s="423"/>
      <c r="II30" s="423"/>
      <c r="IJ30" s="423"/>
      <c r="IK30" s="423"/>
      <c r="IL30" s="423"/>
      <c r="IM30" s="423"/>
      <c r="IN30" s="423"/>
      <c r="IO30" s="423"/>
      <c r="IP30" s="423"/>
      <c r="IQ30" s="423"/>
      <c r="IR30" s="423"/>
      <c r="IS30" s="423"/>
      <c r="IT30" s="423"/>
      <c r="IU30" s="423"/>
      <c r="IV30" s="423"/>
      <c r="IW30" s="423"/>
      <c r="IX30" s="423"/>
      <c r="IY30" s="423"/>
      <c r="IZ30" s="423"/>
      <c r="JA30" s="423"/>
      <c r="JB30" s="423"/>
      <c r="JC30" s="423"/>
      <c r="JD30" s="423"/>
      <c r="JE30" s="423"/>
      <c r="JF30" s="423"/>
      <c r="JG30" s="423"/>
      <c r="JH30" s="423"/>
      <c r="JI30" s="423"/>
      <c r="JJ30" s="423"/>
      <c r="JK30" s="423"/>
      <c r="JL30" s="423"/>
      <c r="JM30" s="423"/>
      <c r="JN30" s="424" t="s">
        <v>173</v>
      </c>
    </row>
    <row r="31" spans="1:293" ht="89.25">
      <c r="A31" s="474">
        <v>19</v>
      </c>
      <c r="B31" s="457" t="s">
        <v>174</v>
      </c>
      <c r="C31" s="457" t="s">
        <v>175</v>
      </c>
      <c r="D31" s="457" t="s">
        <v>567</v>
      </c>
      <c r="E31" s="457" t="s">
        <v>176</v>
      </c>
      <c r="F31" s="457" t="s">
        <v>69</v>
      </c>
      <c r="G31" s="457" t="s">
        <v>1126</v>
      </c>
      <c r="H31" s="452" t="s">
        <v>177</v>
      </c>
      <c r="I31" s="423">
        <f>3000060*23141</f>
        <v>69424388460</v>
      </c>
      <c r="J31" s="423" t="s">
        <v>178</v>
      </c>
      <c r="K31" s="423">
        <f>19878*23141</f>
        <v>459996798</v>
      </c>
      <c r="L31" s="422" t="s">
        <v>179</v>
      </c>
      <c r="M31" s="424">
        <f>I31+K31</f>
        <v>69884385258</v>
      </c>
      <c r="N31" s="454"/>
      <c r="X31" s="423"/>
      <c r="Y31" s="423"/>
      <c r="Z31" s="423"/>
      <c r="AA31" s="423"/>
      <c r="AB31" s="423"/>
      <c r="AC31" s="423"/>
      <c r="AD31" s="423"/>
      <c r="AE31" s="423"/>
      <c r="AF31" s="423"/>
      <c r="AG31" s="423"/>
      <c r="AH31" s="423"/>
      <c r="AI31" s="423"/>
      <c r="AJ31" s="423"/>
      <c r="AK31" s="423"/>
      <c r="AL31" s="423"/>
      <c r="AM31" s="423"/>
      <c r="AN31" s="423"/>
      <c r="AO31" s="423"/>
      <c r="AP31" s="423"/>
      <c r="AQ31" s="423"/>
      <c r="AR31" s="423"/>
      <c r="AS31" s="423"/>
      <c r="AT31" s="423"/>
      <c r="AU31" s="423"/>
      <c r="AV31" s="423"/>
      <c r="AW31" s="423"/>
      <c r="AX31" s="423"/>
      <c r="AY31" s="423"/>
      <c r="AZ31" s="423"/>
      <c r="BA31" s="423"/>
      <c r="BB31" s="423"/>
      <c r="BC31" s="423"/>
      <c r="BD31" s="423"/>
      <c r="BE31" s="423"/>
      <c r="BF31" s="423"/>
      <c r="BG31" s="423"/>
      <c r="BH31" s="423"/>
      <c r="BI31" s="423"/>
      <c r="BJ31" s="423"/>
      <c r="BK31" s="423"/>
      <c r="BL31" s="423"/>
      <c r="BM31" s="423"/>
      <c r="BN31" s="423"/>
      <c r="BO31" s="423"/>
      <c r="BP31" s="423"/>
      <c r="BQ31" s="423"/>
      <c r="BR31" s="423"/>
      <c r="BS31" s="423"/>
      <c r="BT31" s="423"/>
      <c r="BU31" s="423"/>
      <c r="BV31" s="423"/>
      <c r="BW31" s="423"/>
      <c r="BX31" s="423"/>
      <c r="BY31" s="423"/>
      <c r="BZ31" s="423"/>
      <c r="CA31" s="423"/>
      <c r="CB31" s="423"/>
      <c r="CC31" s="423"/>
      <c r="CD31" s="423"/>
      <c r="CE31" s="423"/>
      <c r="CF31" s="423"/>
      <c r="CG31" s="423"/>
      <c r="CH31" s="423"/>
      <c r="CI31" s="423"/>
      <c r="CJ31" s="423"/>
      <c r="CK31" s="423"/>
      <c r="CL31" s="423"/>
      <c r="CM31" s="423"/>
      <c r="CN31" s="423"/>
      <c r="CO31" s="423"/>
      <c r="CP31" s="423"/>
      <c r="CQ31" s="423"/>
      <c r="CR31" s="423"/>
      <c r="CS31" s="423"/>
      <c r="CT31" s="423"/>
      <c r="CU31" s="423"/>
      <c r="CV31" s="423"/>
      <c r="CW31" s="423"/>
      <c r="CX31" s="423"/>
      <c r="CY31" s="423"/>
      <c r="CZ31" s="423"/>
      <c r="DA31" s="423"/>
      <c r="DB31" s="423"/>
      <c r="DC31" s="423"/>
      <c r="DD31" s="423"/>
      <c r="DE31" s="423"/>
      <c r="DF31" s="423"/>
      <c r="DG31" s="423"/>
      <c r="DH31" s="423"/>
      <c r="DI31" s="423"/>
      <c r="DJ31" s="423"/>
      <c r="DK31" s="423"/>
      <c r="DL31" s="423"/>
      <c r="DM31" s="423"/>
      <c r="DN31" s="423"/>
      <c r="DO31" s="423"/>
      <c r="DP31" s="423"/>
      <c r="DQ31" s="423"/>
      <c r="DR31" s="423"/>
      <c r="DS31" s="423"/>
      <c r="DT31" s="423"/>
      <c r="DU31" s="423"/>
      <c r="DV31" s="423"/>
      <c r="DW31" s="423"/>
      <c r="DX31" s="423"/>
      <c r="DY31" s="423"/>
      <c r="DZ31" s="423"/>
      <c r="EA31" s="423"/>
      <c r="EB31" s="423"/>
      <c r="EC31" s="423"/>
      <c r="ED31" s="423"/>
      <c r="EE31" s="423"/>
      <c r="EF31" s="423"/>
      <c r="EG31" s="423"/>
      <c r="EH31" s="423"/>
      <c r="EI31" s="423"/>
      <c r="EJ31" s="423"/>
      <c r="EK31" s="423"/>
      <c r="EL31" s="423"/>
      <c r="EM31" s="423"/>
      <c r="EN31" s="423"/>
      <c r="EO31" s="423"/>
      <c r="EP31" s="423"/>
      <c r="EQ31" s="423"/>
      <c r="ER31" s="423"/>
      <c r="ES31" s="423"/>
      <c r="ET31" s="423"/>
      <c r="EU31" s="423"/>
      <c r="EV31" s="423"/>
      <c r="EW31" s="423"/>
      <c r="EX31" s="423"/>
      <c r="EY31" s="423"/>
      <c r="EZ31" s="423"/>
      <c r="FA31" s="423"/>
      <c r="FB31" s="423"/>
      <c r="FC31" s="423"/>
      <c r="FD31" s="423"/>
      <c r="FE31" s="423"/>
      <c r="FF31" s="423"/>
      <c r="FG31" s="423"/>
      <c r="FH31" s="423"/>
      <c r="FI31" s="423"/>
      <c r="FJ31" s="423"/>
      <c r="FK31" s="423"/>
      <c r="FL31" s="423"/>
      <c r="FM31" s="423"/>
      <c r="FN31" s="423"/>
      <c r="FO31" s="423"/>
      <c r="FP31" s="423"/>
      <c r="FQ31" s="423"/>
      <c r="FR31" s="423"/>
      <c r="FS31" s="423"/>
      <c r="FT31" s="423"/>
      <c r="FU31" s="423"/>
      <c r="FV31" s="423"/>
      <c r="FW31" s="423"/>
      <c r="FX31" s="423"/>
      <c r="FY31" s="423"/>
      <c r="FZ31" s="423"/>
      <c r="GA31" s="423"/>
      <c r="GB31" s="423"/>
      <c r="GC31" s="423"/>
      <c r="GD31" s="423"/>
      <c r="GE31" s="423"/>
      <c r="GF31" s="423"/>
      <c r="GG31" s="423"/>
      <c r="GH31" s="423"/>
      <c r="GI31" s="423"/>
      <c r="GJ31" s="423"/>
      <c r="GK31" s="423"/>
      <c r="GL31" s="423"/>
      <c r="GM31" s="423"/>
      <c r="GN31" s="423"/>
      <c r="GO31" s="423"/>
      <c r="GP31" s="423"/>
      <c r="GQ31" s="423"/>
      <c r="GR31" s="423"/>
      <c r="GS31" s="423"/>
      <c r="GT31" s="423"/>
      <c r="GU31" s="423"/>
      <c r="GV31" s="423"/>
      <c r="GW31" s="423"/>
      <c r="GX31" s="423"/>
      <c r="GY31" s="423"/>
      <c r="GZ31" s="423"/>
      <c r="HA31" s="423"/>
      <c r="HB31" s="423"/>
      <c r="HC31" s="423"/>
      <c r="HD31" s="423"/>
      <c r="HE31" s="423"/>
      <c r="HF31" s="423"/>
      <c r="HG31" s="423"/>
      <c r="HH31" s="423"/>
      <c r="HI31" s="423"/>
      <c r="HJ31" s="423"/>
      <c r="HK31" s="423"/>
      <c r="HL31" s="423"/>
      <c r="HM31" s="423"/>
      <c r="HN31" s="423"/>
      <c r="HO31" s="423"/>
      <c r="HP31" s="423"/>
      <c r="HQ31" s="423"/>
      <c r="HR31" s="423"/>
      <c r="HS31" s="423"/>
      <c r="HT31" s="423"/>
      <c r="HU31" s="423"/>
      <c r="HV31" s="423"/>
      <c r="HW31" s="423"/>
      <c r="HX31" s="423"/>
      <c r="HY31" s="423"/>
      <c r="HZ31" s="423"/>
      <c r="IA31" s="423"/>
      <c r="IB31" s="423"/>
      <c r="IC31" s="423"/>
      <c r="ID31" s="423"/>
      <c r="IE31" s="423"/>
      <c r="IF31" s="423"/>
      <c r="IG31" s="423"/>
      <c r="IH31" s="423"/>
      <c r="II31" s="423"/>
      <c r="IJ31" s="423"/>
      <c r="IK31" s="423"/>
      <c r="IL31" s="423"/>
      <c r="IM31" s="423"/>
      <c r="IN31" s="423"/>
      <c r="IO31" s="423"/>
      <c r="IP31" s="423"/>
      <c r="IQ31" s="423"/>
      <c r="IR31" s="423"/>
      <c r="IS31" s="423"/>
      <c r="IT31" s="423"/>
      <c r="IU31" s="423"/>
      <c r="IV31" s="423"/>
      <c r="IW31" s="423"/>
      <c r="IX31" s="423"/>
      <c r="IY31" s="423"/>
      <c r="IZ31" s="423"/>
      <c r="JA31" s="423"/>
      <c r="JB31" s="423"/>
      <c r="JC31" s="423"/>
      <c r="JD31" s="423">
        <v>3000060</v>
      </c>
      <c r="JE31" s="423"/>
      <c r="JF31" s="423"/>
      <c r="JG31" s="423" t="s">
        <v>177</v>
      </c>
      <c r="JH31" s="423">
        <v>68275365480</v>
      </c>
      <c r="JI31" s="423"/>
      <c r="JJ31" s="423"/>
      <c r="JK31" s="423"/>
      <c r="JL31" s="423"/>
      <c r="JM31" s="423"/>
    </row>
    <row r="32" spans="1:293" s="480" customFormat="1" ht="63.75">
      <c r="A32" s="474">
        <v>20</v>
      </c>
      <c r="B32" s="474" t="s">
        <v>180</v>
      </c>
      <c r="C32" s="474" t="s">
        <v>181</v>
      </c>
      <c r="D32" s="474" t="s">
        <v>568</v>
      </c>
      <c r="E32" s="475" t="s">
        <v>182</v>
      </c>
      <c r="F32" s="474" t="s">
        <v>69</v>
      </c>
      <c r="G32" s="457" t="s">
        <v>1127</v>
      </c>
      <c r="H32" s="476"/>
      <c r="I32" s="459"/>
      <c r="J32" s="459"/>
      <c r="K32" s="459"/>
      <c r="L32" s="459"/>
      <c r="M32" s="424"/>
      <c r="N32" s="477"/>
      <c r="O32" s="459"/>
      <c r="P32" s="459"/>
      <c r="Q32" s="459"/>
      <c r="R32" s="459"/>
      <c r="S32" s="459"/>
      <c r="T32" s="459"/>
      <c r="U32" s="459"/>
      <c r="V32" s="459"/>
      <c r="W32" s="459"/>
      <c r="X32" s="459"/>
      <c r="Y32" s="459"/>
      <c r="Z32" s="459"/>
      <c r="AA32" s="459"/>
      <c r="AB32" s="459"/>
      <c r="AC32" s="459"/>
      <c r="AD32" s="459"/>
      <c r="AE32" s="459"/>
      <c r="AF32" s="459"/>
      <c r="AG32" s="459"/>
      <c r="AH32" s="459"/>
      <c r="AI32" s="459"/>
      <c r="AJ32" s="459"/>
      <c r="AK32" s="459"/>
      <c r="AL32" s="459"/>
      <c r="AM32" s="459"/>
      <c r="AN32" s="459"/>
      <c r="AO32" s="459"/>
      <c r="AP32" s="459"/>
      <c r="AQ32" s="459"/>
      <c r="AR32" s="459"/>
      <c r="AS32" s="459"/>
      <c r="AT32" s="459"/>
      <c r="AU32" s="459"/>
      <c r="AV32" s="459"/>
      <c r="AW32" s="459"/>
      <c r="AX32" s="459"/>
      <c r="AY32" s="459"/>
      <c r="AZ32" s="459"/>
      <c r="BA32" s="459"/>
      <c r="BB32" s="459"/>
      <c r="BC32" s="459"/>
      <c r="BD32" s="459"/>
      <c r="BE32" s="459"/>
      <c r="BF32" s="459"/>
      <c r="BG32" s="459"/>
      <c r="BH32" s="459"/>
      <c r="BI32" s="459"/>
      <c r="BJ32" s="459"/>
      <c r="BK32" s="459"/>
      <c r="BL32" s="459"/>
      <c r="BM32" s="459"/>
      <c r="BN32" s="459"/>
      <c r="BO32" s="459"/>
      <c r="BP32" s="459"/>
      <c r="BQ32" s="459"/>
      <c r="BR32" s="459"/>
      <c r="BS32" s="459"/>
      <c r="BT32" s="459"/>
      <c r="BU32" s="459"/>
      <c r="BV32" s="459"/>
      <c r="BW32" s="459"/>
      <c r="BX32" s="459"/>
      <c r="BY32" s="459"/>
      <c r="BZ32" s="459"/>
      <c r="CA32" s="459"/>
      <c r="CB32" s="459"/>
      <c r="CC32" s="459"/>
      <c r="CD32" s="459"/>
      <c r="CE32" s="459"/>
      <c r="CF32" s="459"/>
      <c r="CG32" s="459"/>
      <c r="CH32" s="459"/>
      <c r="CI32" s="459"/>
      <c r="CJ32" s="478"/>
      <c r="CK32" s="459"/>
      <c r="CL32" s="459"/>
      <c r="CM32" s="459"/>
      <c r="CN32" s="459"/>
      <c r="CO32" s="459"/>
      <c r="CP32" s="459"/>
      <c r="CQ32" s="459"/>
      <c r="CR32" s="459"/>
      <c r="CS32" s="459"/>
      <c r="CT32" s="459"/>
      <c r="CU32" s="459"/>
      <c r="CV32" s="459"/>
      <c r="CW32" s="459"/>
      <c r="CX32" s="459"/>
      <c r="CY32" s="459"/>
      <c r="CZ32" s="459"/>
      <c r="DA32" s="459"/>
      <c r="DB32" s="459"/>
      <c r="DC32" s="459"/>
      <c r="DD32" s="459"/>
      <c r="DE32" s="459"/>
      <c r="DF32" s="459"/>
      <c r="DG32" s="459"/>
      <c r="DH32" s="459"/>
      <c r="DI32" s="459"/>
      <c r="DJ32" s="459"/>
      <c r="DK32" s="459"/>
      <c r="DL32" s="459"/>
      <c r="DM32" s="459"/>
      <c r="DN32" s="459"/>
      <c r="DO32" s="459"/>
      <c r="DP32" s="459"/>
      <c r="DQ32" s="459"/>
      <c r="DR32" s="459"/>
      <c r="DS32" s="459"/>
      <c r="DT32" s="459"/>
      <c r="DU32" s="459"/>
      <c r="DV32" s="459"/>
      <c r="DW32" s="459"/>
      <c r="DX32" s="459"/>
      <c r="DY32" s="459"/>
      <c r="DZ32" s="459"/>
      <c r="EA32" s="459"/>
      <c r="EB32" s="459"/>
      <c r="EC32" s="459"/>
      <c r="ED32" s="459"/>
      <c r="EE32" s="459"/>
      <c r="EF32" s="459"/>
      <c r="EG32" s="459"/>
      <c r="EH32" s="459"/>
      <c r="EI32" s="459"/>
      <c r="EJ32" s="459"/>
      <c r="EK32" s="459"/>
      <c r="EL32" s="459"/>
      <c r="EM32" s="459"/>
      <c r="EN32" s="459"/>
      <c r="EO32" s="459"/>
      <c r="EP32" s="459"/>
      <c r="EQ32" s="459"/>
      <c r="ER32" s="459"/>
      <c r="ES32" s="459"/>
      <c r="ET32" s="459"/>
      <c r="EU32" s="459"/>
      <c r="EV32" s="459"/>
      <c r="EW32" s="459"/>
      <c r="EX32" s="459"/>
      <c r="EY32" s="459"/>
      <c r="EZ32" s="459"/>
      <c r="FA32" s="459"/>
      <c r="FB32" s="478"/>
      <c r="FC32" s="459"/>
      <c r="FD32" s="459"/>
      <c r="FE32" s="459"/>
      <c r="FF32" s="459"/>
      <c r="FG32" s="459"/>
      <c r="FH32" s="459"/>
      <c r="FI32" s="459"/>
      <c r="FJ32" s="459"/>
      <c r="FK32" s="459"/>
      <c r="FL32" s="459"/>
      <c r="FM32" s="459"/>
      <c r="FN32" s="459"/>
      <c r="FO32" s="459"/>
      <c r="FP32" s="459"/>
      <c r="FQ32" s="459"/>
      <c r="FR32" s="459"/>
      <c r="FS32" s="459"/>
      <c r="FT32" s="459"/>
      <c r="FU32" s="459"/>
      <c r="FV32" s="459"/>
      <c r="FW32" s="459"/>
      <c r="FX32" s="459"/>
      <c r="FY32" s="459"/>
      <c r="FZ32" s="459"/>
      <c r="GA32" s="459"/>
      <c r="GB32" s="459"/>
      <c r="GC32" s="459"/>
      <c r="GD32" s="459"/>
      <c r="GE32" s="459"/>
      <c r="GF32" s="459"/>
      <c r="GG32" s="459"/>
      <c r="GH32" s="459"/>
      <c r="GI32" s="459"/>
      <c r="GJ32" s="459"/>
      <c r="GK32" s="459"/>
      <c r="GL32" s="459"/>
      <c r="GM32" s="459"/>
      <c r="GN32" s="459"/>
      <c r="GO32" s="459"/>
      <c r="GP32" s="459"/>
      <c r="GQ32" s="459"/>
      <c r="GR32" s="459"/>
      <c r="GS32" s="459"/>
      <c r="GT32" s="459"/>
      <c r="GU32" s="459"/>
      <c r="GV32" s="459"/>
      <c r="GW32" s="459"/>
      <c r="GX32" s="459"/>
      <c r="GY32" s="459"/>
      <c r="GZ32" s="459"/>
      <c r="HA32" s="459"/>
      <c r="HB32" s="459"/>
      <c r="HC32" s="459"/>
      <c r="HD32" s="459"/>
      <c r="HE32" s="459"/>
      <c r="HF32" s="459"/>
      <c r="HG32" s="459"/>
      <c r="HH32" s="459"/>
      <c r="HI32" s="459"/>
      <c r="HJ32" s="459"/>
      <c r="HK32" s="459"/>
      <c r="HL32" s="459"/>
      <c r="HM32" s="459"/>
      <c r="HN32" s="459"/>
      <c r="HO32" s="459"/>
      <c r="HP32" s="459"/>
      <c r="HQ32" s="459"/>
      <c r="HR32" s="459"/>
      <c r="HS32" s="459"/>
      <c r="HT32" s="459"/>
      <c r="HU32" s="459"/>
      <c r="HV32" s="459"/>
      <c r="HW32" s="459"/>
      <c r="HX32" s="459"/>
      <c r="HY32" s="459"/>
      <c r="HZ32" s="459"/>
      <c r="IA32" s="459"/>
      <c r="IB32" s="459"/>
      <c r="IC32" s="459"/>
      <c r="ID32" s="459"/>
      <c r="IE32" s="459"/>
      <c r="IF32" s="459"/>
      <c r="IG32" s="459"/>
      <c r="IH32" s="459"/>
      <c r="II32" s="459"/>
      <c r="IJ32" s="459"/>
      <c r="IK32" s="459"/>
      <c r="IL32" s="459"/>
      <c r="IM32" s="459"/>
      <c r="IN32" s="459"/>
      <c r="IO32" s="459"/>
      <c r="IP32" s="459"/>
      <c r="IQ32" s="459"/>
      <c r="IR32" s="459"/>
      <c r="IS32" s="459"/>
      <c r="IT32" s="459"/>
      <c r="IU32" s="459"/>
      <c r="IV32" s="459"/>
      <c r="IW32" s="459"/>
      <c r="IX32" s="459"/>
      <c r="IY32" s="459"/>
      <c r="IZ32" s="459"/>
      <c r="JA32" s="459"/>
      <c r="JB32" s="459"/>
      <c r="JC32" s="459"/>
      <c r="JD32" s="459"/>
      <c r="JE32" s="459"/>
      <c r="JF32" s="459"/>
      <c r="JG32" s="459"/>
      <c r="JH32" s="459"/>
      <c r="JI32" s="459">
        <v>10000</v>
      </c>
      <c r="JJ32" s="459"/>
      <c r="JK32" s="459"/>
      <c r="JL32" s="459"/>
      <c r="JM32" s="459"/>
      <c r="JN32" s="478"/>
      <c r="JO32" s="478"/>
      <c r="JP32" s="478"/>
      <c r="JQ32" s="478"/>
      <c r="JR32" s="478"/>
      <c r="JS32" s="478"/>
      <c r="JT32" s="478"/>
      <c r="JU32" s="478"/>
      <c r="JV32" s="478"/>
      <c r="JW32" s="478"/>
      <c r="JX32" s="479"/>
      <c r="JY32" s="479"/>
      <c r="JZ32" s="479"/>
      <c r="KA32" s="479"/>
      <c r="KB32" s="479"/>
      <c r="KC32" s="479"/>
      <c r="KD32" s="479"/>
      <c r="KE32" s="479"/>
      <c r="KF32" s="479"/>
      <c r="KG32" s="479"/>
    </row>
    <row r="33" spans="1:293" s="480" customFormat="1" ht="140.25">
      <c r="A33" s="474">
        <v>21</v>
      </c>
      <c r="B33" s="491" t="s">
        <v>180</v>
      </c>
      <c r="C33" s="474" t="s">
        <v>183</v>
      </c>
      <c r="D33" s="474" t="s">
        <v>569</v>
      </c>
      <c r="E33" s="475" t="s">
        <v>184</v>
      </c>
      <c r="F33" s="491" t="s">
        <v>1128</v>
      </c>
      <c r="G33" s="474" t="s">
        <v>186</v>
      </c>
      <c r="H33" s="476"/>
      <c r="I33" s="459"/>
      <c r="J33" s="459"/>
      <c r="K33" s="459"/>
      <c r="L33" s="459"/>
      <c r="M33" s="424"/>
      <c r="N33" s="477"/>
      <c r="O33" s="459"/>
      <c r="P33" s="459"/>
      <c r="Q33" s="459"/>
      <c r="R33" s="459"/>
      <c r="S33" s="459"/>
      <c r="T33" s="459"/>
      <c r="U33" s="459"/>
      <c r="V33" s="459"/>
      <c r="W33" s="459"/>
      <c r="X33" s="459"/>
      <c r="Y33" s="459"/>
      <c r="Z33" s="459"/>
      <c r="AA33" s="459"/>
      <c r="AB33" s="459"/>
      <c r="AC33" s="459"/>
      <c r="AD33" s="459"/>
      <c r="AE33" s="459"/>
      <c r="AF33" s="459"/>
      <c r="AG33" s="459"/>
      <c r="AH33" s="459"/>
      <c r="AI33" s="459"/>
      <c r="AJ33" s="459"/>
      <c r="AK33" s="459"/>
      <c r="AL33" s="459"/>
      <c r="AM33" s="459"/>
      <c r="AN33" s="459"/>
      <c r="AO33" s="459"/>
      <c r="AP33" s="459"/>
      <c r="AQ33" s="459"/>
      <c r="AR33" s="459"/>
      <c r="AS33" s="459"/>
      <c r="AT33" s="459"/>
      <c r="AU33" s="459"/>
      <c r="AV33" s="459"/>
      <c r="AW33" s="459">
        <v>10</v>
      </c>
      <c r="AX33" s="459"/>
      <c r="AY33" s="459"/>
      <c r="AZ33" s="459"/>
      <c r="BA33" s="459">
        <v>1200000000</v>
      </c>
      <c r="BB33" s="459"/>
      <c r="BC33" s="459"/>
      <c r="BD33" s="459"/>
      <c r="BE33" s="459"/>
      <c r="BF33" s="459"/>
      <c r="BG33" s="459"/>
      <c r="BH33" s="459"/>
      <c r="BI33" s="459"/>
      <c r="BJ33" s="459"/>
      <c r="BK33" s="459"/>
      <c r="BL33" s="459"/>
      <c r="BM33" s="459"/>
      <c r="BN33" s="459"/>
      <c r="BO33" s="459"/>
      <c r="BP33" s="459"/>
      <c r="BQ33" s="459"/>
      <c r="BR33" s="459"/>
      <c r="BS33" s="459"/>
      <c r="BT33" s="459"/>
      <c r="BU33" s="459"/>
      <c r="BV33" s="459"/>
      <c r="BW33" s="459"/>
      <c r="BX33" s="459"/>
      <c r="BY33" s="459"/>
      <c r="BZ33" s="459"/>
      <c r="CA33" s="459"/>
      <c r="CB33" s="459"/>
      <c r="CC33" s="459"/>
      <c r="CD33" s="459"/>
      <c r="CE33" s="459"/>
      <c r="CF33" s="459"/>
      <c r="CG33" s="459"/>
      <c r="CH33" s="459"/>
      <c r="CI33" s="459"/>
      <c r="CJ33" s="478"/>
      <c r="CK33" s="459"/>
      <c r="CL33" s="459"/>
      <c r="CM33" s="459"/>
      <c r="CN33" s="459"/>
      <c r="CO33" s="459"/>
      <c r="CP33" s="459"/>
      <c r="CQ33" s="459"/>
      <c r="CR33" s="459"/>
      <c r="CS33" s="459"/>
      <c r="CT33" s="459"/>
      <c r="CU33" s="459"/>
      <c r="CV33" s="459"/>
      <c r="CW33" s="459"/>
      <c r="CX33" s="459"/>
      <c r="CY33" s="459"/>
      <c r="CZ33" s="459"/>
      <c r="DA33" s="459"/>
      <c r="DB33" s="459"/>
      <c r="DC33" s="459"/>
      <c r="DD33" s="459"/>
      <c r="DE33" s="459"/>
      <c r="DF33" s="459"/>
      <c r="DG33" s="459"/>
      <c r="DH33" s="459"/>
      <c r="DI33" s="459"/>
      <c r="DJ33" s="459"/>
      <c r="DK33" s="459"/>
      <c r="DL33" s="459"/>
      <c r="DM33" s="459"/>
      <c r="DN33" s="459"/>
      <c r="DO33" s="459"/>
      <c r="DP33" s="459"/>
      <c r="DQ33" s="459"/>
      <c r="DR33" s="459"/>
      <c r="DS33" s="459"/>
      <c r="DT33" s="459"/>
      <c r="DU33" s="459"/>
      <c r="DV33" s="459"/>
      <c r="DW33" s="459"/>
      <c r="DX33" s="459"/>
      <c r="DY33" s="459"/>
      <c r="DZ33" s="459"/>
      <c r="EA33" s="459"/>
      <c r="EB33" s="459"/>
      <c r="EC33" s="459"/>
      <c r="ED33" s="459"/>
      <c r="EE33" s="459"/>
      <c r="EF33" s="459"/>
      <c r="EG33" s="459"/>
      <c r="EH33" s="459"/>
      <c r="EI33" s="459"/>
      <c r="EJ33" s="459"/>
      <c r="EK33" s="459"/>
      <c r="EL33" s="459"/>
      <c r="EM33" s="459"/>
      <c r="EN33" s="459"/>
      <c r="EO33" s="459"/>
      <c r="EP33" s="459"/>
      <c r="EQ33" s="459"/>
      <c r="ER33" s="459"/>
      <c r="ES33" s="459"/>
      <c r="ET33" s="459"/>
      <c r="EU33" s="459"/>
      <c r="EV33" s="459"/>
      <c r="EW33" s="459"/>
      <c r="EX33" s="459"/>
      <c r="EY33" s="459"/>
      <c r="EZ33" s="459"/>
      <c r="FA33" s="459"/>
      <c r="FB33" s="478"/>
      <c r="FC33" s="459"/>
      <c r="FD33" s="459"/>
      <c r="FE33" s="459"/>
      <c r="FF33" s="459"/>
      <c r="FG33" s="459"/>
      <c r="FH33" s="459"/>
      <c r="FI33" s="459"/>
      <c r="FJ33" s="459"/>
      <c r="FK33" s="459"/>
      <c r="FL33" s="459"/>
      <c r="FM33" s="459"/>
      <c r="FN33" s="459"/>
      <c r="FO33" s="459"/>
      <c r="FP33" s="459"/>
      <c r="FQ33" s="459"/>
      <c r="FR33" s="459"/>
      <c r="FS33" s="459"/>
      <c r="FT33" s="459"/>
      <c r="FU33" s="459"/>
      <c r="FV33" s="459"/>
      <c r="FW33" s="459"/>
      <c r="FX33" s="459"/>
      <c r="FY33" s="459"/>
      <c r="FZ33" s="459"/>
      <c r="GA33" s="459"/>
      <c r="GB33" s="459"/>
      <c r="GC33" s="459"/>
      <c r="GD33" s="459"/>
      <c r="GE33" s="459"/>
      <c r="GF33" s="459"/>
      <c r="GG33" s="459"/>
      <c r="GH33" s="459"/>
      <c r="GI33" s="459"/>
      <c r="GJ33" s="459"/>
      <c r="GK33" s="459"/>
      <c r="GL33" s="459"/>
      <c r="GM33" s="459"/>
      <c r="GN33" s="459"/>
      <c r="GO33" s="459"/>
      <c r="GP33" s="459"/>
      <c r="GQ33" s="459"/>
      <c r="GR33" s="459"/>
      <c r="GS33" s="459"/>
      <c r="GT33" s="459"/>
      <c r="GU33" s="459"/>
      <c r="GV33" s="459"/>
      <c r="GW33" s="459"/>
      <c r="GX33" s="459"/>
      <c r="GY33" s="459"/>
      <c r="GZ33" s="459"/>
      <c r="HA33" s="459"/>
      <c r="HB33" s="459"/>
      <c r="HC33" s="459"/>
      <c r="HD33" s="459"/>
      <c r="HE33" s="459"/>
      <c r="HF33" s="459"/>
      <c r="HG33" s="459"/>
      <c r="HH33" s="459"/>
      <c r="HI33" s="459"/>
      <c r="HJ33" s="459"/>
      <c r="HK33" s="459"/>
      <c r="HL33" s="459"/>
      <c r="HM33" s="459"/>
      <c r="HN33" s="459"/>
      <c r="HO33" s="459"/>
      <c r="HP33" s="459"/>
      <c r="HQ33" s="459"/>
      <c r="HR33" s="459"/>
      <c r="HS33" s="459"/>
      <c r="HT33" s="459"/>
      <c r="HU33" s="459"/>
      <c r="HV33" s="459"/>
      <c r="HW33" s="459"/>
      <c r="HX33" s="459"/>
      <c r="HY33" s="459"/>
      <c r="HZ33" s="459"/>
      <c r="IA33" s="459"/>
      <c r="IB33" s="459"/>
      <c r="IC33" s="459"/>
      <c r="ID33" s="459"/>
      <c r="IE33" s="459"/>
      <c r="IF33" s="459"/>
      <c r="IG33" s="459"/>
      <c r="IH33" s="459"/>
      <c r="II33" s="459"/>
      <c r="IJ33" s="459"/>
      <c r="IK33" s="459"/>
      <c r="IL33" s="459"/>
      <c r="IM33" s="459"/>
      <c r="IN33" s="459"/>
      <c r="IO33" s="459"/>
      <c r="IP33" s="459"/>
      <c r="IQ33" s="459"/>
      <c r="IR33" s="459"/>
      <c r="IS33" s="459"/>
      <c r="IT33" s="459"/>
      <c r="IU33" s="459"/>
      <c r="IV33" s="459"/>
      <c r="IW33" s="459"/>
      <c r="IX33" s="459"/>
      <c r="IY33" s="459"/>
      <c r="IZ33" s="459"/>
      <c r="JA33" s="459"/>
      <c r="JB33" s="459"/>
      <c r="JC33" s="459"/>
      <c r="JD33" s="459"/>
      <c r="JE33" s="459"/>
      <c r="JF33" s="459"/>
      <c r="JG33" s="459"/>
      <c r="JH33" s="459"/>
      <c r="JI33" s="459"/>
      <c r="JJ33" s="459"/>
      <c r="JK33" s="459"/>
      <c r="JL33" s="459"/>
      <c r="JM33" s="459"/>
      <c r="JN33" s="478"/>
      <c r="JO33" s="478"/>
      <c r="JP33" s="478"/>
      <c r="JQ33" s="478"/>
      <c r="JR33" s="478"/>
      <c r="JS33" s="478"/>
      <c r="JT33" s="478"/>
      <c r="JU33" s="478"/>
      <c r="JV33" s="478"/>
      <c r="JW33" s="478"/>
      <c r="JX33" s="479"/>
      <c r="JY33" s="479"/>
      <c r="JZ33" s="479"/>
      <c r="KA33" s="479"/>
      <c r="KB33" s="479"/>
      <c r="KC33" s="479"/>
      <c r="KD33" s="479"/>
      <c r="KE33" s="479"/>
      <c r="KF33" s="479"/>
      <c r="KG33" s="479"/>
    </row>
    <row r="34" spans="1:293" s="480" customFormat="1" ht="51">
      <c r="A34" s="474">
        <v>22</v>
      </c>
      <c r="B34" s="491" t="s">
        <v>619</v>
      </c>
      <c r="C34" s="474" t="s">
        <v>187</v>
      </c>
      <c r="D34" s="474" t="s">
        <v>570</v>
      </c>
      <c r="E34" s="475" t="s">
        <v>188</v>
      </c>
      <c r="F34" s="474" t="s">
        <v>69</v>
      </c>
      <c r="G34" s="457" t="s">
        <v>1129</v>
      </c>
      <c r="H34" s="476"/>
      <c r="I34" s="459"/>
      <c r="J34" s="459" t="s">
        <v>189</v>
      </c>
      <c r="K34" s="459">
        <f>6013*23198</f>
        <v>139489574</v>
      </c>
      <c r="L34" s="459"/>
      <c r="M34" s="424">
        <f t="shared" ref="M34:M45" si="1">I34+K34</f>
        <v>139489574</v>
      </c>
      <c r="N34" s="477"/>
      <c r="O34" s="459"/>
      <c r="P34" s="459"/>
      <c r="Q34" s="459"/>
      <c r="R34" s="459"/>
      <c r="S34" s="459"/>
      <c r="T34" s="459"/>
      <c r="U34" s="459"/>
      <c r="V34" s="459"/>
      <c r="W34" s="459"/>
      <c r="X34" s="459"/>
      <c r="Y34" s="459"/>
      <c r="Z34" s="459"/>
      <c r="AA34" s="459"/>
      <c r="AB34" s="459"/>
      <c r="AC34" s="459"/>
      <c r="AD34" s="459"/>
      <c r="AE34" s="459"/>
      <c r="AF34" s="459"/>
      <c r="AG34" s="459"/>
      <c r="AH34" s="459"/>
      <c r="AI34" s="459"/>
      <c r="AJ34" s="459"/>
      <c r="AK34" s="459"/>
      <c r="AL34" s="459"/>
      <c r="AM34" s="459"/>
      <c r="AN34" s="459"/>
      <c r="AO34" s="459"/>
      <c r="AP34" s="459"/>
      <c r="AQ34" s="459"/>
      <c r="AR34" s="459"/>
      <c r="AS34" s="459"/>
      <c r="AT34" s="459"/>
      <c r="AU34" s="459"/>
      <c r="AV34" s="459"/>
      <c r="AW34" s="459"/>
      <c r="AX34" s="459"/>
      <c r="AY34" s="459"/>
      <c r="AZ34" s="459"/>
      <c r="BA34" s="459"/>
      <c r="BB34" s="459"/>
      <c r="BC34" s="459"/>
      <c r="BD34" s="459"/>
      <c r="BE34" s="459"/>
      <c r="BF34" s="459"/>
      <c r="BG34" s="459"/>
      <c r="BH34" s="459"/>
      <c r="BI34" s="459"/>
      <c r="BJ34" s="459"/>
      <c r="BK34" s="459"/>
      <c r="BL34" s="459"/>
      <c r="BM34" s="459"/>
      <c r="BN34" s="459"/>
      <c r="BO34" s="459"/>
      <c r="BP34" s="459"/>
      <c r="BQ34" s="459"/>
      <c r="BR34" s="459"/>
      <c r="BS34" s="459"/>
      <c r="BT34" s="459"/>
      <c r="BU34" s="459"/>
      <c r="BV34" s="459"/>
      <c r="BW34" s="459"/>
      <c r="BX34" s="459"/>
      <c r="BY34" s="459"/>
      <c r="BZ34" s="459"/>
      <c r="CA34" s="459"/>
      <c r="CB34" s="459"/>
      <c r="CC34" s="459"/>
      <c r="CD34" s="459"/>
      <c r="CE34" s="459"/>
      <c r="CF34" s="459"/>
      <c r="CG34" s="459"/>
      <c r="CH34" s="459"/>
      <c r="CI34" s="459"/>
      <c r="CJ34" s="478"/>
      <c r="CK34" s="459"/>
      <c r="CL34" s="459"/>
      <c r="CM34" s="459"/>
      <c r="CN34" s="459"/>
      <c r="CO34" s="459"/>
      <c r="CP34" s="459"/>
      <c r="CQ34" s="459"/>
      <c r="CR34" s="459"/>
      <c r="CS34" s="459"/>
      <c r="CT34" s="459"/>
      <c r="CU34" s="459"/>
      <c r="CV34" s="459"/>
      <c r="CW34" s="459"/>
      <c r="CX34" s="459"/>
      <c r="CY34" s="459"/>
      <c r="CZ34" s="459"/>
      <c r="DA34" s="459"/>
      <c r="DB34" s="459"/>
      <c r="DC34" s="459"/>
      <c r="DD34" s="459"/>
      <c r="DE34" s="459"/>
      <c r="DF34" s="459"/>
      <c r="DG34" s="459"/>
      <c r="DH34" s="459"/>
      <c r="DI34" s="459"/>
      <c r="DJ34" s="459"/>
      <c r="DK34" s="459"/>
      <c r="DL34" s="459"/>
      <c r="DM34" s="459"/>
      <c r="DN34" s="459"/>
      <c r="DO34" s="459"/>
      <c r="DP34" s="459"/>
      <c r="DQ34" s="459"/>
      <c r="DR34" s="459"/>
      <c r="DS34" s="459"/>
      <c r="DT34" s="459"/>
      <c r="DU34" s="459"/>
      <c r="DV34" s="459"/>
      <c r="DW34" s="459"/>
      <c r="DX34" s="459"/>
      <c r="DY34" s="459"/>
      <c r="DZ34" s="459"/>
      <c r="EA34" s="459"/>
      <c r="EB34" s="459"/>
      <c r="EC34" s="459"/>
      <c r="ED34" s="459"/>
      <c r="EE34" s="459"/>
      <c r="EF34" s="459"/>
      <c r="EG34" s="459"/>
      <c r="EH34" s="459"/>
      <c r="EI34" s="459"/>
      <c r="EJ34" s="459"/>
      <c r="EK34" s="459"/>
      <c r="EL34" s="459"/>
      <c r="EM34" s="459"/>
      <c r="EN34" s="459"/>
      <c r="EO34" s="459"/>
      <c r="EP34" s="459"/>
      <c r="EQ34" s="459"/>
      <c r="ER34" s="459"/>
      <c r="ES34" s="459"/>
      <c r="ET34" s="459"/>
      <c r="EU34" s="459"/>
      <c r="EV34" s="459"/>
      <c r="EW34" s="459"/>
      <c r="EX34" s="459"/>
      <c r="EY34" s="459"/>
      <c r="EZ34" s="459"/>
      <c r="FA34" s="459"/>
      <c r="FB34" s="478"/>
      <c r="FC34" s="459"/>
      <c r="FD34" s="459"/>
      <c r="FE34" s="459"/>
      <c r="FF34" s="459"/>
      <c r="FG34" s="459"/>
      <c r="FH34" s="459"/>
      <c r="FI34" s="459"/>
      <c r="FJ34" s="459"/>
      <c r="FK34" s="459"/>
      <c r="FL34" s="459"/>
      <c r="FM34" s="459"/>
      <c r="FN34" s="459"/>
      <c r="FO34" s="459"/>
      <c r="FP34" s="459"/>
      <c r="FQ34" s="459"/>
      <c r="FR34" s="459"/>
      <c r="FS34" s="459"/>
      <c r="FT34" s="459"/>
      <c r="FU34" s="459"/>
      <c r="FV34" s="459"/>
      <c r="FW34" s="459"/>
      <c r="FX34" s="459"/>
      <c r="FY34" s="459"/>
      <c r="FZ34" s="459"/>
      <c r="GA34" s="459"/>
      <c r="GB34" s="459"/>
      <c r="GC34" s="459"/>
      <c r="GD34" s="459"/>
      <c r="GE34" s="459"/>
      <c r="GF34" s="459"/>
      <c r="GG34" s="459"/>
      <c r="GH34" s="459"/>
      <c r="GI34" s="459"/>
      <c r="GJ34" s="459"/>
      <c r="GK34" s="459"/>
      <c r="GL34" s="459"/>
      <c r="GM34" s="459"/>
      <c r="GN34" s="459"/>
      <c r="GO34" s="459"/>
      <c r="GP34" s="459"/>
      <c r="GQ34" s="459"/>
      <c r="GR34" s="459"/>
      <c r="GS34" s="459"/>
      <c r="GT34" s="459"/>
      <c r="GU34" s="459"/>
      <c r="GV34" s="459"/>
      <c r="GW34" s="459"/>
      <c r="GX34" s="459"/>
      <c r="GY34" s="459"/>
      <c r="GZ34" s="459"/>
      <c r="HA34" s="459"/>
      <c r="HB34" s="459"/>
      <c r="HC34" s="459"/>
      <c r="HD34" s="459"/>
      <c r="HE34" s="459"/>
      <c r="HF34" s="459"/>
      <c r="HG34" s="459"/>
      <c r="HH34" s="459"/>
      <c r="HI34" s="459"/>
      <c r="HJ34" s="459"/>
      <c r="HK34" s="459"/>
      <c r="HL34" s="459"/>
      <c r="HM34" s="459"/>
      <c r="HN34" s="459"/>
      <c r="HO34" s="459"/>
      <c r="HP34" s="459"/>
      <c r="HQ34" s="459"/>
      <c r="HR34" s="459"/>
      <c r="HS34" s="459"/>
      <c r="HT34" s="459"/>
      <c r="HU34" s="459"/>
      <c r="HV34" s="459"/>
      <c r="HW34" s="459"/>
      <c r="HX34" s="459"/>
      <c r="HY34" s="459"/>
      <c r="HZ34" s="459"/>
      <c r="IA34" s="459"/>
      <c r="IB34" s="459"/>
      <c r="IC34" s="459"/>
      <c r="ID34" s="459"/>
      <c r="IE34" s="459"/>
      <c r="IF34" s="459"/>
      <c r="IG34" s="459"/>
      <c r="IH34" s="459"/>
      <c r="II34" s="459"/>
      <c r="IJ34" s="459"/>
      <c r="IK34" s="459"/>
      <c r="IL34" s="459"/>
      <c r="IM34" s="459"/>
      <c r="IN34" s="459"/>
      <c r="IO34" s="459"/>
      <c r="IP34" s="459"/>
      <c r="IQ34" s="459"/>
      <c r="IR34" s="459"/>
      <c r="IS34" s="459"/>
      <c r="IT34" s="459">
        <v>300000</v>
      </c>
      <c r="IU34" s="459"/>
      <c r="IV34" s="459"/>
      <c r="IW34" s="459"/>
      <c r="IX34" s="459"/>
      <c r="IY34" s="459"/>
      <c r="IZ34" s="459"/>
      <c r="JA34" s="459"/>
      <c r="JB34" s="459"/>
      <c r="JC34" s="459"/>
      <c r="JD34" s="459"/>
      <c r="JE34" s="459"/>
      <c r="JF34" s="459"/>
      <c r="JG34" s="459"/>
      <c r="JH34" s="459"/>
      <c r="JI34" s="459"/>
      <c r="JJ34" s="459"/>
      <c r="JK34" s="459"/>
      <c r="JL34" s="459"/>
      <c r="JM34" s="459"/>
      <c r="JN34" s="478"/>
      <c r="JO34" s="478"/>
      <c r="JP34" s="478"/>
      <c r="JQ34" s="478"/>
      <c r="JR34" s="478"/>
      <c r="JS34" s="478"/>
      <c r="JT34" s="478"/>
      <c r="JU34" s="478"/>
      <c r="JV34" s="478"/>
      <c r="JW34" s="478"/>
      <c r="JX34" s="479"/>
      <c r="JY34" s="479"/>
      <c r="JZ34" s="479"/>
      <c r="KA34" s="479"/>
      <c r="KB34" s="479"/>
      <c r="KC34" s="479"/>
      <c r="KD34" s="479"/>
      <c r="KE34" s="479"/>
      <c r="KF34" s="479"/>
      <c r="KG34" s="479"/>
    </row>
    <row r="35" spans="1:293" ht="127.5">
      <c r="A35" s="474">
        <v>23</v>
      </c>
      <c r="B35" s="471" t="s">
        <v>619</v>
      </c>
      <c r="C35" s="497" t="s">
        <v>615</v>
      </c>
      <c r="D35" s="457"/>
      <c r="E35" s="457" t="s">
        <v>190</v>
      </c>
      <c r="F35" s="457" t="s">
        <v>69</v>
      </c>
      <c r="G35" s="474" t="s">
        <v>1130</v>
      </c>
      <c r="H35" s="452" t="s">
        <v>191</v>
      </c>
      <c r="I35" s="423">
        <f>2900000*23198</f>
        <v>67274200000</v>
      </c>
      <c r="J35" s="423" t="s">
        <v>192</v>
      </c>
      <c r="K35" s="423">
        <f>73205*23198</f>
        <v>1698209590</v>
      </c>
      <c r="L35" s="422" t="s">
        <v>193</v>
      </c>
      <c r="M35" s="424">
        <f t="shared" si="1"/>
        <v>68972409590</v>
      </c>
      <c r="N35" s="454"/>
      <c r="X35" s="423"/>
      <c r="Y35" s="423"/>
      <c r="Z35" s="423"/>
      <c r="AA35" s="423"/>
      <c r="AB35" s="423"/>
      <c r="AC35" s="423"/>
      <c r="AD35" s="423"/>
      <c r="AE35" s="423"/>
      <c r="AF35" s="423"/>
      <c r="AG35" s="423"/>
      <c r="AH35" s="423"/>
      <c r="AI35" s="423"/>
      <c r="AJ35" s="423"/>
      <c r="AK35" s="423"/>
      <c r="AL35" s="423"/>
      <c r="AM35" s="423"/>
      <c r="AN35" s="423"/>
      <c r="AO35" s="423"/>
      <c r="AP35" s="423"/>
      <c r="AQ35" s="423"/>
      <c r="AR35" s="423"/>
      <c r="AS35" s="423"/>
      <c r="AT35" s="423"/>
      <c r="AU35" s="423"/>
      <c r="AV35" s="423"/>
      <c r="AW35" s="423"/>
      <c r="AX35" s="423"/>
      <c r="AY35" s="423"/>
      <c r="AZ35" s="423"/>
      <c r="BA35" s="423"/>
      <c r="BB35" s="423"/>
      <c r="BC35" s="423"/>
      <c r="BD35" s="423"/>
      <c r="BE35" s="423"/>
      <c r="BF35" s="423"/>
      <c r="BG35" s="423"/>
      <c r="BH35" s="423"/>
      <c r="BI35" s="423"/>
      <c r="BJ35" s="423"/>
      <c r="BK35" s="423"/>
      <c r="BL35" s="423"/>
      <c r="BM35" s="423"/>
      <c r="BN35" s="423"/>
      <c r="BO35" s="423"/>
      <c r="BP35" s="423"/>
      <c r="BQ35" s="423"/>
      <c r="BR35" s="423"/>
      <c r="BS35" s="423"/>
      <c r="BT35" s="423"/>
      <c r="BU35" s="423"/>
      <c r="BV35" s="423"/>
      <c r="BW35" s="423"/>
      <c r="BX35" s="423"/>
      <c r="BY35" s="423"/>
      <c r="BZ35" s="423"/>
      <c r="CA35" s="423"/>
      <c r="CB35" s="423"/>
      <c r="CC35" s="423"/>
      <c r="CD35" s="423"/>
      <c r="CE35" s="423"/>
      <c r="CF35" s="423"/>
      <c r="CG35" s="423"/>
      <c r="CH35" s="423"/>
      <c r="CI35" s="423"/>
      <c r="CJ35" s="423"/>
      <c r="CK35" s="423"/>
      <c r="CL35" s="423"/>
      <c r="CM35" s="423"/>
      <c r="CN35" s="423"/>
      <c r="CO35" s="423"/>
      <c r="CP35" s="423"/>
      <c r="CQ35" s="423"/>
      <c r="CR35" s="423"/>
      <c r="CS35" s="423"/>
      <c r="CT35" s="423"/>
      <c r="CU35" s="423"/>
      <c r="CV35" s="423"/>
      <c r="CW35" s="423"/>
      <c r="CX35" s="423"/>
      <c r="CY35" s="423"/>
      <c r="CZ35" s="423"/>
      <c r="DA35" s="423"/>
      <c r="DB35" s="423"/>
      <c r="DC35" s="423"/>
      <c r="DD35" s="423"/>
      <c r="DE35" s="423"/>
      <c r="DF35" s="423"/>
      <c r="DG35" s="423"/>
      <c r="DH35" s="423"/>
      <c r="DI35" s="423"/>
      <c r="DJ35" s="423"/>
      <c r="DK35" s="423"/>
      <c r="DL35" s="423"/>
      <c r="DM35" s="423"/>
      <c r="DN35" s="423"/>
      <c r="DO35" s="423"/>
      <c r="DP35" s="423"/>
      <c r="DQ35" s="423"/>
      <c r="DR35" s="423"/>
      <c r="DS35" s="423"/>
      <c r="DT35" s="423"/>
      <c r="DU35" s="423"/>
      <c r="DV35" s="423"/>
      <c r="DW35" s="423"/>
      <c r="DX35" s="423"/>
      <c r="DY35" s="423"/>
      <c r="DZ35" s="423"/>
      <c r="EA35" s="423"/>
      <c r="EB35" s="423"/>
      <c r="EC35" s="423"/>
      <c r="ED35" s="423"/>
      <c r="EE35" s="423"/>
      <c r="EF35" s="423"/>
      <c r="EG35" s="423"/>
      <c r="EH35" s="423"/>
      <c r="EI35" s="423"/>
      <c r="EJ35" s="423"/>
      <c r="EK35" s="423"/>
      <c r="EL35" s="423"/>
      <c r="EM35" s="423"/>
      <c r="EN35" s="423"/>
      <c r="EO35" s="423"/>
      <c r="EP35" s="423"/>
      <c r="EQ35" s="423"/>
      <c r="ER35" s="423"/>
      <c r="ES35" s="423"/>
      <c r="ET35" s="423"/>
      <c r="EU35" s="423"/>
      <c r="EV35" s="423"/>
      <c r="EW35" s="423"/>
      <c r="EX35" s="423"/>
      <c r="EY35" s="423"/>
      <c r="EZ35" s="423"/>
      <c r="FA35" s="423"/>
      <c r="FB35" s="423"/>
      <c r="FC35" s="423"/>
      <c r="FD35" s="423"/>
      <c r="FE35" s="423"/>
      <c r="FF35" s="423"/>
      <c r="FG35" s="423"/>
      <c r="FH35" s="423"/>
      <c r="FI35" s="423"/>
      <c r="FJ35" s="423"/>
      <c r="FK35" s="423"/>
      <c r="FL35" s="423"/>
      <c r="FM35" s="423"/>
      <c r="FN35" s="423"/>
      <c r="FO35" s="423"/>
      <c r="FP35" s="423"/>
      <c r="FQ35" s="423"/>
      <c r="FR35" s="423"/>
      <c r="FS35" s="423"/>
      <c r="FT35" s="423"/>
      <c r="FU35" s="423"/>
      <c r="FV35" s="423"/>
      <c r="FW35" s="423"/>
      <c r="FX35" s="423"/>
      <c r="FY35" s="423"/>
      <c r="FZ35" s="423"/>
      <c r="GA35" s="423"/>
      <c r="GB35" s="423"/>
      <c r="GC35" s="423"/>
      <c r="GD35" s="423"/>
      <c r="GE35" s="423"/>
      <c r="GF35" s="423"/>
      <c r="GG35" s="423"/>
      <c r="GH35" s="423"/>
      <c r="GI35" s="423"/>
      <c r="GJ35" s="423"/>
      <c r="GK35" s="423"/>
      <c r="GL35" s="423"/>
      <c r="GM35" s="423"/>
      <c r="GN35" s="423"/>
      <c r="GO35" s="423"/>
      <c r="GP35" s="423"/>
      <c r="GQ35" s="423"/>
      <c r="GR35" s="423"/>
      <c r="GS35" s="423"/>
      <c r="GT35" s="423"/>
      <c r="GU35" s="423"/>
      <c r="GV35" s="423"/>
      <c r="GW35" s="423"/>
      <c r="GX35" s="423"/>
      <c r="GY35" s="423"/>
      <c r="GZ35" s="423"/>
      <c r="HA35" s="423"/>
      <c r="HB35" s="423"/>
      <c r="HC35" s="423"/>
      <c r="HD35" s="423"/>
      <c r="HE35" s="423"/>
      <c r="HF35" s="423"/>
      <c r="HG35" s="423"/>
      <c r="HH35" s="423"/>
      <c r="HI35" s="423"/>
      <c r="HJ35" s="423"/>
      <c r="HK35" s="423"/>
      <c r="HL35" s="423"/>
      <c r="HM35" s="423"/>
      <c r="HN35" s="423"/>
      <c r="HO35" s="423"/>
      <c r="HP35" s="423"/>
      <c r="HQ35" s="423"/>
      <c r="HR35" s="423"/>
      <c r="HS35" s="423"/>
      <c r="HT35" s="423"/>
      <c r="HU35" s="423"/>
      <c r="HV35" s="423"/>
      <c r="HW35" s="423"/>
      <c r="HX35" s="423"/>
      <c r="HY35" s="423"/>
      <c r="HZ35" s="423"/>
      <c r="IA35" s="423"/>
      <c r="IB35" s="423"/>
      <c r="IC35" s="423"/>
      <c r="ID35" s="423"/>
      <c r="IE35" s="423"/>
      <c r="IF35" s="423"/>
      <c r="IG35" s="423"/>
      <c r="IH35" s="423"/>
      <c r="II35" s="423"/>
      <c r="IJ35" s="423"/>
      <c r="IK35" s="423"/>
      <c r="IL35" s="423"/>
      <c r="IM35" s="423"/>
      <c r="IN35" s="423"/>
      <c r="IO35" s="423"/>
      <c r="IP35" s="423"/>
      <c r="IQ35" s="423"/>
      <c r="IR35" s="423"/>
      <c r="IS35" s="423"/>
      <c r="IT35" s="423"/>
      <c r="IU35" s="423"/>
      <c r="IV35" s="423"/>
      <c r="IW35" s="423"/>
      <c r="IX35" s="423"/>
      <c r="IY35" s="423"/>
      <c r="IZ35" s="423"/>
      <c r="JA35" s="423"/>
      <c r="JB35" s="423"/>
      <c r="JC35" s="423"/>
      <c r="JD35" s="423"/>
      <c r="JE35" s="423"/>
      <c r="JF35" s="423"/>
      <c r="JG35" s="423"/>
      <c r="JH35" s="423"/>
      <c r="JI35" s="423"/>
      <c r="JJ35" s="423"/>
      <c r="JK35" s="423"/>
      <c r="JL35" s="423"/>
      <c r="JM35" s="423"/>
    </row>
    <row r="36" spans="1:293" ht="114.75">
      <c r="A36" s="474">
        <v>24</v>
      </c>
      <c r="B36" s="471" t="s">
        <v>1131</v>
      </c>
      <c r="C36" s="497" t="s">
        <v>1132</v>
      </c>
      <c r="D36" s="457" t="s">
        <v>1133</v>
      </c>
      <c r="E36" s="457" t="s">
        <v>1134</v>
      </c>
      <c r="F36" s="457" t="s">
        <v>1135</v>
      </c>
      <c r="G36" s="474" t="s">
        <v>1136</v>
      </c>
      <c r="H36" s="452" t="s">
        <v>1137</v>
      </c>
      <c r="I36" s="423">
        <v>10500000000</v>
      </c>
      <c r="J36" s="423"/>
      <c r="K36" s="423"/>
      <c r="L36" s="422"/>
      <c r="M36" s="424">
        <f t="shared" si="1"/>
        <v>10500000000</v>
      </c>
      <c r="N36" s="454">
        <v>70000</v>
      </c>
      <c r="R36" s="423">
        <f>50000*135000+10000*185000+10000*165000</f>
        <v>10250000000</v>
      </c>
      <c r="X36" s="423"/>
      <c r="Y36" s="423"/>
      <c r="Z36" s="423"/>
      <c r="AA36" s="423"/>
      <c r="AB36" s="423"/>
      <c r="AC36" s="423"/>
      <c r="AD36" s="423"/>
      <c r="AE36" s="423"/>
      <c r="AF36" s="423"/>
      <c r="AG36" s="423"/>
      <c r="AH36" s="423"/>
      <c r="AI36" s="423"/>
      <c r="AJ36" s="423"/>
      <c r="AK36" s="423"/>
      <c r="AL36" s="423"/>
      <c r="AM36" s="423"/>
      <c r="AN36" s="423"/>
      <c r="AO36" s="423"/>
      <c r="AP36" s="423"/>
      <c r="AQ36" s="423"/>
      <c r="AR36" s="423"/>
      <c r="AS36" s="423"/>
      <c r="AT36" s="423"/>
      <c r="AU36" s="423"/>
      <c r="AV36" s="423"/>
      <c r="AW36" s="423"/>
      <c r="AX36" s="423"/>
      <c r="AY36" s="423"/>
      <c r="AZ36" s="423"/>
      <c r="BA36" s="423"/>
      <c r="BB36" s="423"/>
      <c r="BC36" s="423"/>
      <c r="BD36" s="423"/>
      <c r="BE36" s="423"/>
      <c r="BF36" s="423"/>
      <c r="BG36" s="423">
        <v>20</v>
      </c>
      <c r="BH36" s="423"/>
      <c r="BI36" s="423"/>
      <c r="BJ36" s="423"/>
      <c r="BK36" s="423">
        <f>20*12500000</f>
        <v>250000000</v>
      </c>
      <c r="BL36" s="423"/>
      <c r="BM36" s="423"/>
      <c r="BN36" s="423"/>
      <c r="BO36" s="423"/>
      <c r="BP36" s="423"/>
      <c r="BQ36" s="423"/>
      <c r="BR36" s="423"/>
      <c r="BS36" s="423"/>
      <c r="BT36" s="423"/>
      <c r="BU36" s="423"/>
      <c r="BV36" s="423"/>
      <c r="BW36" s="423"/>
      <c r="BX36" s="423"/>
      <c r="BY36" s="423"/>
      <c r="BZ36" s="423"/>
      <c r="CA36" s="423"/>
      <c r="CB36" s="423"/>
      <c r="CC36" s="423"/>
      <c r="CD36" s="423"/>
      <c r="CE36" s="423"/>
      <c r="CF36" s="423"/>
      <c r="CG36" s="423"/>
      <c r="CH36" s="423"/>
      <c r="CI36" s="423"/>
      <c r="CJ36" s="423"/>
      <c r="CK36" s="423"/>
      <c r="CL36" s="423"/>
      <c r="CM36" s="423"/>
      <c r="CN36" s="423"/>
      <c r="CO36" s="423"/>
      <c r="CP36" s="423"/>
      <c r="CQ36" s="423"/>
      <c r="CR36" s="423"/>
      <c r="CS36" s="423"/>
      <c r="CT36" s="423"/>
      <c r="CU36" s="423"/>
      <c r="CV36" s="423"/>
      <c r="CW36" s="423"/>
      <c r="CX36" s="423"/>
      <c r="CY36" s="423"/>
      <c r="CZ36" s="423"/>
      <c r="DA36" s="423"/>
      <c r="DB36" s="423"/>
      <c r="DC36" s="423"/>
      <c r="DD36" s="423"/>
      <c r="DE36" s="423"/>
      <c r="DF36" s="423"/>
      <c r="DG36" s="423"/>
      <c r="DH36" s="423"/>
      <c r="DI36" s="423"/>
      <c r="DJ36" s="423"/>
      <c r="DK36" s="423"/>
      <c r="DL36" s="423"/>
      <c r="DM36" s="423"/>
      <c r="DN36" s="423"/>
      <c r="DO36" s="423"/>
      <c r="DP36" s="423"/>
      <c r="DQ36" s="423"/>
      <c r="DR36" s="423"/>
      <c r="DS36" s="423"/>
      <c r="DT36" s="423"/>
      <c r="DU36" s="423"/>
      <c r="DV36" s="423"/>
      <c r="DW36" s="423"/>
      <c r="DX36" s="423"/>
      <c r="DY36" s="423"/>
      <c r="DZ36" s="423"/>
      <c r="EA36" s="423"/>
      <c r="EB36" s="423"/>
      <c r="EC36" s="423"/>
      <c r="ED36" s="423"/>
      <c r="EE36" s="423"/>
      <c r="EF36" s="423"/>
      <c r="EG36" s="423"/>
      <c r="EH36" s="423"/>
      <c r="EI36" s="423"/>
      <c r="EJ36" s="423"/>
      <c r="EK36" s="423"/>
      <c r="EL36" s="423"/>
      <c r="EM36" s="423"/>
      <c r="EN36" s="423"/>
      <c r="EO36" s="423"/>
      <c r="EP36" s="423"/>
      <c r="EQ36" s="423"/>
      <c r="ER36" s="423"/>
      <c r="ES36" s="423"/>
      <c r="ET36" s="423"/>
      <c r="EU36" s="423"/>
      <c r="EV36" s="423"/>
      <c r="EW36" s="423"/>
      <c r="EX36" s="423"/>
      <c r="EY36" s="423"/>
      <c r="EZ36" s="423"/>
      <c r="FA36" s="423"/>
      <c r="FB36" s="423"/>
      <c r="FC36" s="423"/>
      <c r="FD36" s="423"/>
      <c r="FE36" s="423"/>
      <c r="FF36" s="423"/>
      <c r="FG36" s="423"/>
      <c r="FH36" s="423"/>
      <c r="FI36" s="423"/>
      <c r="FJ36" s="423"/>
      <c r="FK36" s="423"/>
      <c r="FL36" s="423"/>
      <c r="FM36" s="423"/>
      <c r="FN36" s="423"/>
      <c r="FO36" s="423"/>
      <c r="FP36" s="423"/>
      <c r="FQ36" s="423"/>
      <c r="FR36" s="423"/>
      <c r="FS36" s="423"/>
      <c r="FT36" s="423"/>
      <c r="FU36" s="423"/>
      <c r="FV36" s="423"/>
      <c r="FW36" s="423"/>
      <c r="FX36" s="423"/>
      <c r="FY36" s="423"/>
      <c r="FZ36" s="423"/>
      <c r="GA36" s="423"/>
      <c r="GB36" s="423"/>
      <c r="GC36" s="423"/>
      <c r="GD36" s="423"/>
      <c r="GE36" s="423"/>
      <c r="GF36" s="423"/>
      <c r="GG36" s="423"/>
      <c r="GH36" s="423"/>
      <c r="GI36" s="423"/>
      <c r="GJ36" s="423"/>
      <c r="GK36" s="423"/>
      <c r="GL36" s="423"/>
      <c r="GM36" s="423"/>
      <c r="GN36" s="423"/>
      <c r="GO36" s="423"/>
      <c r="GP36" s="423"/>
      <c r="GQ36" s="423"/>
      <c r="GR36" s="423"/>
      <c r="GS36" s="423"/>
      <c r="GT36" s="423"/>
      <c r="GU36" s="423"/>
      <c r="GV36" s="423"/>
      <c r="GW36" s="423"/>
      <c r="GX36" s="423"/>
      <c r="GY36" s="423"/>
      <c r="GZ36" s="423"/>
      <c r="HA36" s="423"/>
      <c r="HB36" s="423"/>
      <c r="HC36" s="423"/>
      <c r="HD36" s="423"/>
      <c r="HE36" s="423"/>
      <c r="HF36" s="423"/>
      <c r="HG36" s="423"/>
      <c r="HH36" s="423"/>
      <c r="HI36" s="423"/>
      <c r="HJ36" s="423"/>
      <c r="HK36" s="423"/>
      <c r="HL36" s="423"/>
      <c r="HM36" s="423"/>
      <c r="HN36" s="423"/>
      <c r="HO36" s="423"/>
      <c r="HP36" s="423"/>
      <c r="HQ36" s="423"/>
      <c r="HR36" s="423"/>
      <c r="HS36" s="423"/>
      <c r="HT36" s="423"/>
      <c r="HU36" s="423"/>
      <c r="HV36" s="423"/>
      <c r="HW36" s="423"/>
      <c r="HX36" s="423"/>
      <c r="HY36" s="423"/>
      <c r="HZ36" s="423"/>
      <c r="IA36" s="423"/>
      <c r="IB36" s="423"/>
      <c r="IC36" s="423"/>
      <c r="ID36" s="423"/>
      <c r="IE36" s="423"/>
      <c r="IF36" s="423"/>
      <c r="IG36" s="423"/>
      <c r="IH36" s="423"/>
      <c r="II36" s="423"/>
      <c r="IJ36" s="423"/>
      <c r="IK36" s="423"/>
      <c r="IL36" s="423"/>
      <c r="IM36" s="423"/>
      <c r="IN36" s="423"/>
      <c r="IO36" s="423"/>
      <c r="IP36" s="423"/>
      <c r="IQ36" s="423"/>
      <c r="IR36" s="423"/>
      <c r="IS36" s="423"/>
      <c r="IT36" s="423"/>
      <c r="IU36" s="423"/>
      <c r="IV36" s="423"/>
      <c r="IW36" s="423"/>
      <c r="IX36" s="423"/>
      <c r="IY36" s="423"/>
      <c r="IZ36" s="423"/>
      <c r="JA36" s="423"/>
      <c r="JB36" s="423"/>
      <c r="JC36" s="423"/>
      <c r="JD36" s="423"/>
      <c r="JE36" s="423"/>
      <c r="JF36" s="423"/>
      <c r="JG36" s="423"/>
      <c r="JH36" s="423"/>
      <c r="JI36" s="423"/>
      <c r="JJ36" s="423"/>
      <c r="JK36" s="423"/>
      <c r="JL36" s="423"/>
      <c r="JM36" s="423"/>
    </row>
    <row r="37" spans="1:293" ht="342" customHeight="1">
      <c r="A37" s="474">
        <v>25</v>
      </c>
      <c r="B37" s="471" t="s">
        <v>621</v>
      </c>
      <c r="C37" s="457" t="s">
        <v>194</v>
      </c>
      <c r="D37" s="457" t="s">
        <v>571</v>
      </c>
      <c r="E37" s="457" t="s">
        <v>195</v>
      </c>
      <c r="F37" s="457" t="s">
        <v>96</v>
      </c>
      <c r="G37" s="450" t="s">
        <v>1138</v>
      </c>
      <c r="H37" s="452" t="s">
        <v>196</v>
      </c>
      <c r="I37" s="423">
        <v>126193761376</v>
      </c>
      <c r="J37" s="423">
        <v>0</v>
      </c>
      <c r="K37" s="423"/>
      <c r="L37" s="422" t="s">
        <v>196</v>
      </c>
      <c r="M37" s="424">
        <f t="shared" si="1"/>
        <v>126193761376</v>
      </c>
      <c r="N37" s="454">
        <v>499200</v>
      </c>
      <c r="O37" s="422" t="s">
        <v>197</v>
      </c>
      <c r="P37" s="423"/>
      <c r="Q37" s="423" t="s">
        <v>198</v>
      </c>
      <c r="R37" s="423">
        <v>57357000000</v>
      </c>
      <c r="X37" s="423"/>
      <c r="Y37" s="423"/>
      <c r="Z37" s="423"/>
      <c r="AA37" s="423"/>
      <c r="AB37" s="423"/>
      <c r="AC37" s="495">
        <v>300000</v>
      </c>
      <c r="AD37" s="423" t="s">
        <v>199</v>
      </c>
      <c r="AE37" s="423"/>
      <c r="AF37" s="423" t="s">
        <v>200</v>
      </c>
      <c r="AG37" s="423">
        <v>19119000000</v>
      </c>
      <c r="AH37" s="423"/>
      <c r="AI37" s="423"/>
      <c r="AJ37" s="423"/>
      <c r="AK37" s="423"/>
      <c r="AL37" s="423"/>
      <c r="AM37" s="423"/>
      <c r="AN37" s="423"/>
      <c r="AO37" s="423"/>
      <c r="AP37" s="423"/>
      <c r="AQ37" s="423"/>
      <c r="AR37" s="423"/>
      <c r="AS37" s="423"/>
      <c r="AT37" s="423"/>
      <c r="AU37" s="423"/>
      <c r="AV37" s="423"/>
      <c r="AW37" s="423">
        <v>30</v>
      </c>
      <c r="AX37" s="423" t="s">
        <v>201</v>
      </c>
      <c r="AY37" s="423"/>
      <c r="AZ37" s="423" t="s">
        <v>202</v>
      </c>
      <c r="BA37" s="423">
        <v>42061800000</v>
      </c>
      <c r="BB37" s="423"/>
      <c r="BC37" s="423"/>
      <c r="BD37" s="423"/>
      <c r="BE37" s="423"/>
      <c r="BF37" s="423"/>
      <c r="BG37" s="423"/>
      <c r="BH37" s="423"/>
      <c r="BI37" s="423"/>
      <c r="BJ37" s="423"/>
      <c r="BK37" s="423"/>
      <c r="BL37" s="423"/>
      <c r="BM37" s="423"/>
      <c r="BN37" s="423"/>
      <c r="BO37" s="423"/>
      <c r="BP37" s="423"/>
      <c r="BQ37" s="423"/>
      <c r="BR37" s="423"/>
      <c r="BS37" s="423"/>
      <c r="BT37" s="423"/>
      <c r="BU37" s="423"/>
      <c r="BV37" s="423"/>
      <c r="BW37" s="423"/>
      <c r="BX37" s="423"/>
      <c r="BY37" s="423"/>
      <c r="BZ37" s="423"/>
      <c r="CA37" s="423"/>
      <c r="CB37" s="423"/>
      <c r="CC37" s="423"/>
      <c r="CD37" s="423"/>
      <c r="CE37" s="423"/>
      <c r="CF37" s="423"/>
      <c r="CG37" s="423"/>
      <c r="CH37" s="423"/>
      <c r="CI37" s="423"/>
      <c r="CJ37" s="423"/>
      <c r="CK37" s="423"/>
      <c r="CL37" s="423"/>
      <c r="CM37" s="423"/>
      <c r="CN37" s="423"/>
      <c r="CO37" s="423"/>
      <c r="CP37" s="423"/>
      <c r="CQ37" s="423"/>
      <c r="CR37" s="423"/>
      <c r="CS37" s="423"/>
      <c r="CT37" s="423"/>
      <c r="CU37" s="423"/>
      <c r="CV37" s="423"/>
      <c r="CW37" s="423"/>
      <c r="CX37" s="423"/>
      <c r="CY37" s="423"/>
      <c r="CZ37" s="423"/>
      <c r="DA37" s="423"/>
      <c r="DB37" s="423"/>
      <c r="DC37" s="423"/>
      <c r="DD37" s="423"/>
      <c r="DE37" s="423"/>
      <c r="DF37" s="423"/>
      <c r="DG37" s="423"/>
      <c r="DH37" s="423"/>
      <c r="DI37" s="423"/>
      <c r="DJ37" s="423"/>
      <c r="DK37" s="423"/>
      <c r="DL37" s="423"/>
      <c r="DM37" s="423"/>
      <c r="DN37" s="423"/>
      <c r="DO37" s="423"/>
      <c r="DP37" s="423"/>
      <c r="DQ37" s="423"/>
      <c r="DR37" s="423"/>
      <c r="DS37" s="423"/>
      <c r="DT37" s="423"/>
      <c r="DU37" s="423"/>
      <c r="DV37" s="423"/>
      <c r="DW37" s="423"/>
      <c r="DX37" s="423"/>
      <c r="DY37" s="423"/>
      <c r="DZ37" s="423"/>
      <c r="EA37" s="423"/>
      <c r="EB37" s="423"/>
      <c r="EC37" s="423"/>
      <c r="ED37" s="423"/>
      <c r="EE37" s="423"/>
      <c r="EF37" s="423"/>
      <c r="EG37" s="423"/>
      <c r="EH37" s="423"/>
      <c r="EI37" s="423"/>
      <c r="EJ37" s="423"/>
      <c r="EK37" s="423"/>
      <c r="EL37" s="423"/>
      <c r="EM37" s="423"/>
      <c r="EN37" s="423"/>
      <c r="EO37" s="423"/>
      <c r="EP37" s="423"/>
      <c r="EQ37" s="423"/>
      <c r="ER37" s="423"/>
      <c r="ES37" s="423"/>
      <c r="ET37" s="423"/>
      <c r="EU37" s="423"/>
      <c r="EV37" s="423"/>
      <c r="EW37" s="423"/>
      <c r="EX37" s="423"/>
      <c r="EY37" s="423"/>
      <c r="EZ37" s="423"/>
      <c r="FA37" s="423"/>
      <c r="FB37" s="423"/>
      <c r="FC37" s="423"/>
      <c r="FD37" s="423"/>
      <c r="FE37" s="423"/>
      <c r="FF37" s="423"/>
      <c r="FG37" s="423"/>
      <c r="FH37" s="423"/>
      <c r="FI37" s="423"/>
      <c r="FJ37" s="423"/>
      <c r="FK37" s="423"/>
      <c r="FL37" s="423"/>
      <c r="FM37" s="423"/>
      <c r="FN37" s="423"/>
      <c r="FO37" s="423"/>
      <c r="FP37" s="423"/>
      <c r="FQ37" s="423"/>
      <c r="FR37" s="423"/>
      <c r="FS37" s="423"/>
      <c r="FT37" s="423"/>
      <c r="FU37" s="423"/>
      <c r="FV37" s="423"/>
      <c r="FW37" s="423"/>
      <c r="FX37" s="423"/>
      <c r="FY37" s="423"/>
      <c r="FZ37" s="423"/>
      <c r="GA37" s="423"/>
      <c r="GB37" s="423"/>
      <c r="GC37" s="423"/>
      <c r="GD37" s="423"/>
      <c r="GE37" s="423"/>
      <c r="GF37" s="423"/>
      <c r="GG37" s="423"/>
      <c r="GH37" s="423"/>
      <c r="GI37" s="423"/>
      <c r="GJ37" s="423"/>
      <c r="GK37" s="423"/>
      <c r="GL37" s="423"/>
      <c r="GM37" s="423"/>
      <c r="GN37" s="423"/>
      <c r="GO37" s="423"/>
      <c r="GP37" s="423"/>
      <c r="GQ37" s="423"/>
      <c r="GR37" s="423"/>
      <c r="GS37" s="423"/>
      <c r="GT37" s="423"/>
      <c r="GU37" s="423"/>
      <c r="GV37" s="423"/>
      <c r="GW37" s="423"/>
      <c r="GX37" s="423"/>
      <c r="GY37" s="423"/>
      <c r="GZ37" s="423"/>
      <c r="HA37" s="423"/>
      <c r="HB37" s="423"/>
      <c r="HC37" s="423"/>
      <c r="HD37" s="423"/>
      <c r="HE37" s="423"/>
      <c r="HF37" s="423"/>
      <c r="HG37" s="423"/>
      <c r="HH37" s="423"/>
      <c r="HI37" s="423"/>
      <c r="HJ37" s="423"/>
      <c r="HK37" s="423"/>
      <c r="HL37" s="423"/>
      <c r="HM37" s="423"/>
      <c r="HN37" s="423"/>
      <c r="HO37" s="423"/>
      <c r="HP37" s="423"/>
      <c r="HQ37" s="423"/>
      <c r="HR37" s="423"/>
      <c r="HS37" s="423"/>
      <c r="HT37" s="423"/>
      <c r="HU37" s="423"/>
      <c r="HV37" s="423"/>
      <c r="HW37" s="423"/>
      <c r="HX37" s="423"/>
      <c r="HY37" s="423"/>
      <c r="HZ37" s="423"/>
      <c r="IA37" s="423"/>
      <c r="IB37" s="423"/>
      <c r="IC37" s="423"/>
      <c r="ID37" s="423"/>
      <c r="IE37" s="423"/>
      <c r="IF37" s="423"/>
      <c r="IG37" s="423"/>
      <c r="IH37" s="423"/>
      <c r="II37" s="423"/>
      <c r="IJ37" s="423"/>
      <c r="IK37" s="423"/>
      <c r="IL37" s="423"/>
      <c r="IM37" s="423"/>
      <c r="IN37" s="423"/>
      <c r="IO37" s="423"/>
      <c r="IP37" s="423"/>
      <c r="IQ37" s="423"/>
      <c r="IR37" s="423"/>
      <c r="IS37" s="423"/>
      <c r="IT37" s="423"/>
      <c r="IU37" s="423"/>
      <c r="IV37" s="423"/>
      <c r="IW37" s="423"/>
      <c r="IX37" s="423"/>
      <c r="IY37" s="423"/>
      <c r="IZ37" s="423"/>
      <c r="JA37" s="423"/>
      <c r="JB37" s="423"/>
      <c r="JC37" s="423"/>
      <c r="JD37" s="423"/>
      <c r="JE37" s="423"/>
      <c r="JF37" s="423"/>
      <c r="JG37" s="423"/>
      <c r="JH37" s="423"/>
      <c r="JI37" s="423"/>
      <c r="JJ37" s="423"/>
      <c r="JK37" s="423"/>
      <c r="JL37" s="423"/>
      <c r="JM37" s="423"/>
    </row>
    <row r="38" spans="1:293" s="480" customFormat="1" ht="68.25" customHeight="1">
      <c r="A38" s="474">
        <v>26</v>
      </c>
      <c r="B38" s="474" t="s">
        <v>204</v>
      </c>
      <c r="C38" s="474" t="s">
        <v>205</v>
      </c>
      <c r="D38" s="476" t="s">
        <v>572</v>
      </c>
      <c r="E38" s="475" t="s">
        <v>206</v>
      </c>
      <c r="F38" s="474" t="s">
        <v>69</v>
      </c>
      <c r="G38" s="457" t="s">
        <v>1139</v>
      </c>
      <c r="H38" s="476"/>
      <c r="I38" s="459"/>
      <c r="J38" s="459" t="s">
        <v>207</v>
      </c>
      <c r="K38" s="459">
        <f>6578*23198</f>
        <v>152596444</v>
      </c>
      <c r="L38" s="459"/>
      <c r="M38" s="424">
        <f t="shared" si="1"/>
        <v>152596444</v>
      </c>
      <c r="N38" s="477"/>
      <c r="O38" s="459"/>
      <c r="P38" s="459"/>
      <c r="Q38" s="459"/>
      <c r="R38" s="459"/>
      <c r="S38" s="459"/>
      <c r="T38" s="459"/>
      <c r="U38" s="459"/>
      <c r="V38" s="459"/>
      <c r="W38" s="459"/>
      <c r="X38" s="459"/>
      <c r="Y38" s="459"/>
      <c r="Z38" s="459"/>
      <c r="AA38" s="459"/>
      <c r="AB38" s="459"/>
      <c r="AC38" s="459"/>
      <c r="AD38" s="459"/>
      <c r="AE38" s="459"/>
      <c r="AF38" s="459"/>
      <c r="AG38" s="459"/>
      <c r="AH38" s="459"/>
      <c r="AI38" s="459"/>
      <c r="AJ38" s="459"/>
      <c r="AK38" s="459"/>
      <c r="AL38" s="459"/>
      <c r="AM38" s="459"/>
      <c r="AN38" s="459"/>
      <c r="AO38" s="459"/>
      <c r="AP38" s="459"/>
      <c r="AQ38" s="459"/>
      <c r="AR38" s="459"/>
      <c r="AS38" s="459"/>
      <c r="AT38" s="459"/>
      <c r="AU38" s="459"/>
      <c r="AV38" s="459"/>
      <c r="AW38" s="459"/>
      <c r="AX38" s="459"/>
      <c r="AY38" s="459"/>
      <c r="AZ38" s="459"/>
      <c r="BA38" s="459"/>
      <c r="BB38" s="459"/>
      <c r="BC38" s="459"/>
      <c r="BD38" s="459"/>
      <c r="BE38" s="459"/>
      <c r="BF38" s="459"/>
      <c r="BG38" s="459"/>
      <c r="BH38" s="459"/>
      <c r="BI38" s="459"/>
      <c r="BJ38" s="459"/>
      <c r="BK38" s="459"/>
      <c r="BL38" s="459"/>
      <c r="BM38" s="459"/>
      <c r="BN38" s="459"/>
      <c r="BO38" s="459"/>
      <c r="BP38" s="459"/>
      <c r="BQ38" s="459"/>
      <c r="BR38" s="459"/>
      <c r="BS38" s="459"/>
      <c r="BT38" s="459"/>
      <c r="BU38" s="459"/>
      <c r="BV38" s="459"/>
      <c r="BW38" s="459"/>
      <c r="BX38" s="459"/>
      <c r="BY38" s="459"/>
      <c r="BZ38" s="459"/>
      <c r="CA38" s="459"/>
      <c r="CB38" s="459"/>
      <c r="CC38" s="459"/>
      <c r="CD38" s="459"/>
      <c r="CE38" s="459"/>
      <c r="CF38" s="459"/>
      <c r="CG38" s="459"/>
      <c r="CH38" s="459"/>
      <c r="CI38" s="459"/>
      <c r="CJ38" s="478"/>
      <c r="CK38" s="459"/>
      <c r="CL38" s="459"/>
      <c r="CM38" s="459"/>
      <c r="CN38" s="459"/>
      <c r="CO38" s="459"/>
      <c r="CP38" s="459"/>
      <c r="CQ38" s="459"/>
      <c r="CR38" s="459"/>
      <c r="CS38" s="459"/>
      <c r="CT38" s="459"/>
      <c r="CU38" s="459"/>
      <c r="CV38" s="459"/>
      <c r="CW38" s="459"/>
      <c r="CX38" s="459"/>
      <c r="CY38" s="459"/>
      <c r="CZ38" s="459"/>
      <c r="DA38" s="459"/>
      <c r="DB38" s="459"/>
      <c r="DC38" s="459"/>
      <c r="DD38" s="459"/>
      <c r="DE38" s="459"/>
      <c r="DF38" s="459"/>
      <c r="DG38" s="459"/>
      <c r="DH38" s="459"/>
      <c r="DI38" s="459"/>
      <c r="DJ38" s="459"/>
      <c r="DK38" s="459"/>
      <c r="DL38" s="459"/>
      <c r="DM38" s="459"/>
      <c r="DN38" s="459"/>
      <c r="DO38" s="459"/>
      <c r="DP38" s="459"/>
      <c r="DQ38" s="459"/>
      <c r="DR38" s="459"/>
      <c r="DS38" s="459"/>
      <c r="DT38" s="459"/>
      <c r="DU38" s="459"/>
      <c r="DV38" s="459"/>
      <c r="DW38" s="459"/>
      <c r="DX38" s="459"/>
      <c r="DY38" s="459"/>
      <c r="DZ38" s="459"/>
      <c r="EA38" s="459"/>
      <c r="EB38" s="459"/>
      <c r="EC38" s="459"/>
      <c r="ED38" s="459"/>
      <c r="EE38" s="459"/>
      <c r="EF38" s="459"/>
      <c r="EG38" s="459"/>
      <c r="EH38" s="459"/>
      <c r="EI38" s="459"/>
      <c r="EJ38" s="459"/>
      <c r="EK38" s="459"/>
      <c r="EL38" s="459"/>
      <c r="EM38" s="459"/>
      <c r="EN38" s="459"/>
      <c r="EO38" s="459"/>
      <c r="EP38" s="459"/>
      <c r="EQ38" s="459"/>
      <c r="ER38" s="459"/>
      <c r="ES38" s="459"/>
      <c r="ET38" s="459"/>
      <c r="EU38" s="459"/>
      <c r="EV38" s="459"/>
      <c r="EW38" s="459"/>
      <c r="EX38" s="459"/>
      <c r="EY38" s="459"/>
      <c r="EZ38" s="459"/>
      <c r="FA38" s="459"/>
      <c r="FB38" s="478"/>
      <c r="FC38" s="459"/>
      <c r="FD38" s="459"/>
      <c r="FE38" s="459"/>
      <c r="FF38" s="459"/>
      <c r="FG38" s="459"/>
      <c r="FH38" s="459"/>
      <c r="FI38" s="459"/>
      <c r="FJ38" s="459"/>
      <c r="FK38" s="459"/>
      <c r="FL38" s="459"/>
      <c r="FM38" s="459"/>
      <c r="FN38" s="459"/>
      <c r="FO38" s="459"/>
      <c r="FP38" s="459"/>
      <c r="FQ38" s="459"/>
      <c r="FR38" s="459"/>
      <c r="FS38" s="459"/>
      <c r="FT38" s="459"/>
      <c r="FU38" s="459"/>
      <c r="FV38" s="459"/>
      <c r="FW38" s="459"/>
      <c r="FX38" s="459"/>
      <c r="FY38" s="459"/>
      <c r="FZ38" s="459"/>
      <c r="GA38" s="459"/>
      <c r="GB38" s="459"/>
      <c r="GC38" s="459"/>
      <c r="GD38" s="459"/>
      <c r="GE38" s="459"/>
      <c r="GF38" s="459"/>
      <c r="GG38" s="459"/>
      <c r="GH38" s="459"/>
      <c r="GI38" s="459"/>
      <c r="GJ38" s="459"/>
      <c r="GK38" s="459"/>
      <c r="GL38" s="459"/>
      <c r="GM38" s="459"/>
      <c r="GN38" s="459"/>
      <c r="GO38" s="459"/>
      <c r="GP38" s="459"/>
      <c r="GQ38" s="459"/>
      <c r="GR38" s="459"/>
      <c r="GS38" s="459"/>
      <c r="GT38" s="459"/>
      <c r="GU38" s="459"/>
      <c r="GV38" s="459"/>
      <c r="GW38" s="459"/>
      <c r="GX38" s="459"/>
      <c r="GY38" s="459"/>
      <c r="GZ38" s="459"/>
      <c r="HA38" s="459"/>
      <c r="HB38" s="459"/>
      <c r="HC38" s="459"/>
      <c r="HD38" s="459"/>
      <c r="HE38" s="459"/>
      <c r="HF38" s="459"/>
      <c r="HG38" s="459"/>
      <c r="HH38" s="459"/>
      <c r="HI38" s="459"/>
      <c r="HJ38" s="459"/>
      <c r="HK38" s="459"/>
      <c r="HL38" s="459"/>
      <c r="HM38" s="459"/>
      <c r="HN38" s="459"/>
      <c r="HO38" s="459"/>
      <c r="HP38" s="459"/>
      <c r="HQ38" s="459"/>
      <c r="HR38" s="459"/>
      <c r="HS38" s="459"/>
      <c r="HT38" s="459"/>
      <c r="HU38" s="459"/>
      <c r="HV38" s="459"/>
      <c r="HW38" s="459"/>
      <c r="HX38" s="459"/>
      <c r="HY38" s="459"/>
      <c r="HZ38" s="459"/>
      <c r="IA38" s="459"/>
      <c r="IB38" s="459"/>
      <c r="IC38" s="459"/>
      <c r="ID38" s="459"/>
      <c r="IE38" s="459"/>
      <c r="IF38" s="459"/>
      <c r="IG38" s="459"/>
      <c r="IH38" s="459"/>
      <c r="II38" s="459"/>
      <c r="IJ38" s="459"/>
      <c r="IK38" s="459"/>
      <c r="IL38" s="459"/>
      <c r="IM38" s="459"/>
      <c r="IN38" s="459"/>
      <c r="IO38" s="459"/>
      <c r="IP38" s="459"/>
      <c r="IQ38" s="459"/>
      <c r="IR38" s="459"/>
      <c r="IS38" s="459"/>
      <c r="IT38" s="459">
        <v>501600</v>
      </c>
      <c r="IU38" s="459"/>
      <c r="IV38" s="459"/>
      <c r="IW38" s="459"/>
      <c r="IX38" s="459"/>
      <c r="IY38" s="459"/>
      <c r="IZ38" s="459"/>
      <c r="JA38" s="459"/>
      <c r="JB38" s="459"/>
      <c r="JC38" s="459"/>
      <c r="JD38" s="459"/>
      <c r="JE38" s="459"/>
      <c r="JF38" s="459"/>
      <c r="JG38" s="459"/>
      <c r="JH38" s="459"/>
      <c r="JI38" s="459"/>
      <c r="JJ38" s="459"/>
      <c r="JK38" s="459"/>
      <c r="JL38" s="459"/>
      <c r="JM38" s="459"/>
      <c r="JN38" s="478"/>
      <c r="JO38" s="478"/>
      <c r="JP38" s="478"/>
      <c r="JQ38" s="478"/>
      <c r="JR38" s="478"/>
      <c r="JS38" s="478"/>
      <c r="JT38" s="478"/>
      <c r="JU38" s="478"/>
      <c r="JV38" s="478"/>
      <c r="JW38" s="478"/>
      <c r="JX38" s="479"/>
      <c r="JY38" s="479"/>
      <c r="JZ38" s="479"/>
      <c r="KA38" s="479"/>
      <c r="KB38" s="479"/>
      <c r="KC38" s="479"/>
      <c r="KD38" s="479"/>
      <c r="KE38" s="479"/>
      <c r="KF38" s="479"/>
      <c r="KG38" s="479"/>
    </row>
    <row r="39" spans="1:293" ht="114.75" customHeight="1">
      <c r="A39" s="474">
        <v>27</v>
      </c>
      <c r="B39" s="457" t="s">
        <v>208</v>
      </c>
      <c r="C39" s="457" t="s">
        <v>209</v>
      </c>
      <c r="D39" s="457" t="s">
        <v>573</v>
      </c>
      <c r="E39" s="457" t="s">
        <v>210</v>
      </c>
      <c r="F39" s="457" t="s">
        <v>69</v>
      </c>
      <c r="G39" s="457" t="s">
        <v>212</v>
      </c>
      <c r="H39" s="458" t="s">
        <v>211</v>
      </c>
      <c r="I39" s="423">
        <f>4000*23198</f>
        <v>92792000</v>
      </c>
      <c r="J39" s="423">
        <v>0</v>
      </c>
      <c r="K39" s="423"/>
      <c r="L39" s="422" t="s">
        <v>211</v>
      </c>
      <c r="M39" s="424">
        <f t="shared" si="1"/>
        <v>92792000</v>
      </c>
      <c r="N39" s="454">
        <v>100000</v>
      </c>
      <c r="Q39" s="423" t="s">
        <v>211</v>
      </c>
      <c r="R39" s="423">
        <v>91032000</v>
      </c>
      <c r="X39" s="423"/>
      <c r="Y39" s="423"/>
      <c r="Z39" s="423"/>
      <c r="AA39" s="423"/>
      <c r="AB39" s="423"/>
      <c r="AC39" s="423"/>
      <c r="AD39" s="423"/>
      <c r="AE39" s="423"/>
      <c r="AF39" s="423"/>
      <c r="AG39" s="423"/>
      <c r="AH39" s="423"/>
      <c r="AI39" s="423"/>
      <c r="AJ39" s="423"/>
      <c r="AK39" s="423"/>
      <c r="AL39" s="423"/>
      <c r="AM39" s="423"/>
      <c r="AN39" s="423"/>
      <c r="AO39" s="423"/>
      <c r="AP39" s="423"/>
      <c r="AQ39" s="423"/>
      <c r="AR39" s="423"/>
      <c r="AS39" s="423"/>
      <c r="AT39" s="423"/>
      <c r="AU39" s="423"/>
      <c r="AV39" s="423"/>
      <c r="AW39" s="423"/>
      <c r="AX39" s="423"/>
      <c r="AY39" s="423"/>
      <c r="AZ39" s="423"/>
      <c r="BA39" s="423"/>
      <c r="BB39" s="423"/>
      <c r="BC39" s="423"/>
      <c r="BD39" s="423"/>
      <c r="BE39" s="423"/>
      <c r="BF39" s="423"/>
      <c r="BG39" s="423"/>
      <c r="BH39" s="423"/>
      <c r="BI39" s="423"/>
      <c r="BJ39" s="423"/>
      <c r="BK39" s="423"/>
      <c r="BL39" s="423"/>
      <c r="BM39" s="423"/>
      <c r="BN39" s="423"/>
      <c r="BO39" s="423"/>
      <c r="BP39" s="423"/>
      <c r="BQ39" s="423"/>
      <c r="BR39" s="423"/>
      <c r="BS39" s="423"/>
      <c r="BT39" s="423"/>
      <c r="BU39" s="423"/>
      <c r="BV39" s="423"/>
      <c r="BW39" s="423"/>
      <c r="BX39" s="423"/>
      <c r="BY39" s="423"/>
      <c r="BZ39" s="423"/>
      <c r="CA39" s="423"/>
      <c r="CB39" s="423"/>
      <c r="CC39" s="423"/>
      <c r="CD39" s="423"/>
      <c r="CE39" s="423"/>
      <c r="CF39" s="423"/>
      <c r="CG39" s="423"/>
      <c r="CH39" s="423"/>
      <c r="CI39" s="423"/>
      <c r="CJ39" s="423"/>
      <c r="CK39" s="423"/>
      <c r="CL39" s="423"/>
      <c r="CM39" s="423"/>
      <c r="CN39" s="423"/>
      <c r="CO39" s="423"/>
      <c r="CP39" s="423"/>
      <c r="CQ39" s="423"/>
      <c r="CR39" s="423"/>
      <c r="CS39" s="423"/>
      <c r="CT39" s="423"/>
      <c r="CU39" s="423"/>
      <c r="CV39" s="423"/>
      <c r="CW39" s="423"/>
      <c r="CX39" s="423"/>
      <c r="CY39" s="423"/>
      <c r="CZ39" s="423"/>
      <c r="DA39" s="423"/>
      <c r="DB39" s="423"/>
      <c r="DC39" s="423"/>
      <c r="DD39" s="423"/>
      <c r="DE39" s="423"/>
      <c r="DF39" s="423"/>
      <c r="DG39" s="423"/>
      <c r="DH39" s="423"/>
      <c r="DI39" s="423"/>
      <c r="DJ39" s="423"/>
      <c r="DK39" s="423"/>
      <c r="DL39" s="423"/>
      <c r="DM39" s="423"/>
      <c r="DN39" s="423"/>
      <c r="DO39" s="423"/>
      <c r="DP39" s="423"/>
      <c r="DQ39" s="423"/>
      <c r="DR39" s="423"/>
      <c r="DS39" s="423"/>
      <c r="DT39" s="423"/>
      <c r="DU39" s="423"/>
      <c r="DV39" s="423"/>
      <c r="DW39" s="423"/>
      <c r="DX39" s="423"/>
      <c r="DY39" s="423"/>
      <c r="DZ39" s="423"/>
      <c r="EA39" s="423"/>
      <c r="EB39" s="423"/>
      <c r="EC39" s="423"/>
      <c r="ED39" s="423"/>
      <c r="EE39" s="423"/>
      <c r="EF39" s="423"/>
      <c r="EG39" s="423"/>
      <c r="EH39" s="423"/>
      <c r="EI39" s="423"/>
      <c r="EJ39" s="423"/>
      <c r="EK39" s="423"/>
      <c r="EL39" s="423"/>
      <c r="EM39" s="423"/>
      <c r="EN39" s="423"/>
      <c r="EO39" s="423"/>
      <c r="EP39" s="423"/>
      <c r="EQ39" s="423"/>
      <c r="ER39" s="423"/>
      <c r="ES39" s="423"/>
      <c r="ET39" s="423"/>
      <c r="EU39" s="423"/>
      <c r="EV39" s="423"/>
      <c r="EW39" s="423"/>
      <c r="EX39" s="423"/>
      <c r="EY39" s="423"/>
      <c r="EZ39" s="423"/>
      <c r="FA39" s="423"/>
      <c r="FB39" s="423"/>
      <c r="FC39" s="423"/>
      <c r="FD39" s="423"/>
      <c r="FE39" s="423"/>
      <c r="FF39" s="423"/>
      <c r="FG39" s="423"/>
      <c r="FH39" s="423"/>
      <c r="FI39" s="423"/>
      <c r="FJ39" s="423"/>
      <c r="FK39" s="423"/>
      <c r="FL39" s="423"/>
      <c r="FM39" s="423"/>
      <c r="FN39" s="423"/>
      <c r="FO39" s="423"/>
      <c r="FP39" s="423"/>
      <c r="FQ39" s="423"/>
      <c r="FR39" s="423"/>
      <c r="FS39" s="423"/>
      <c r="FT39" s="423"/>
      <c r="FU39" s="423"/>
      <c r="FV39" s="423"/>
      <c r="FW39" s="423"/>
      <c r="FX39" s="423"/>
      <c r="FY39" s="423"/>
      <c r="FZ39" s="423"/>
      <c r="GA39" s="423"/>
      <c r="GB39" s="423"/>
      <c r="GC39" s="423"/>
      <c r="GD39" s="423"/>
      <c r="GE39" s="423"/>
      <c r="GF39" s="423"/>
      <c r="GG39" s="423"/>
      <c r="GH39" s="423"/>
      <c r="GI39" s="423"/>
      <c r="GJ39" s="423"/>
      <c r="GK39" s="423"/>
      <c r="GL39" s="423"/>
      <c r="GM39" s="423"/>
      <c r="GN39" s="423"/>
      <c r="GO39" s="423"/>
      <c r="GP39" s="423"/>
      <c r="GQ39" s="423"/>
      <c r="GR39" s="423"/>
      <c r="GS39" s="423"/>
      <c r="GT39" s="423"/>
      <c r="GU39" s="423"/>
      <c r="GV39" s="423"/>
      <c r="GW39" s="423"/>
      <c r="GX39" s="423"/>
      <c r="GY39" s="423"/>
      <c r="GZ39" s="423"/>
      <c r="HA39" s="423"/>
      <c r="HB39" s="423"/>
      <c r="HC39" s="423"/>
      <c r="HD39" s="423"/>
      <c r="HE39" s="423"/>
      <c r="HF39" s="423"/>
      <c r="HG39" s="423"/>
      <c r="HH39" s="423"/>
      <c r="HI39" s="423"/>
      <c r="HJ39" s="423"/>
      <c r="HK39" s="423"/>
      <c r="HL39" s="423"/>
      <c r="HM39" s="423"/>
      <c r="HN39" s="423"/>
      <c r="HO39" s="423"/>
      <c r="HP39" s="423"/>
      <c r="HQ39" s="423"/>
      <c r="HR39" s="423"/>
      <c r="HS39" s="423"/>
      <c r="HT39" s="423"/>
      <c r="HU39" s="423"/>
      <c r="HV39" s="423"/>
      <c r="HW39" s="423"/>
      <c r="HX39" s="423"/>
      <c r="HY39" s="423"/>
      <c r="HZ39" s="423"/>
      <c r="IA39" s="423"/>
      <c r="IB39" s="423"/>
      <c r="IC39" s="423"/>
      <c r="ID39" s="423"/>
      <c r="IE39" s="423"/>
      <c r="IF39" s="423"/>
      <c r="IG39" s="423"/>
      <c r="IH39" s="423"/>
      <c r="II39" s="423"/>
      <c r="IJ39" s="423"/>
      <c r="IK39" s="423"/>
      <c r="IL39" s="423"/>
      <c r="IM39" s="423"/>
      <c r="IN39" s="423"/>
      <c r="IO39" s="423"/>
      <c r="IP39" s="423"/>
      <c r="IQ39" s="423"/>
      <c r="IR39" s="423"/>
      <c r="IS39" s="423"/>
      <c r="IT39" s="423"/>
      <c r="IU39" s="423"/>
      <c r="IV39" s="423"/>
      <c r="IW39" s="423"/>
      <c r="IX39" s="423"/>
      <c r="IY39" s="423"/>
      <c r="IZ39" s="423"/>
      <c r="JA39" s="423"/>
      <c r="JB39" s="423"/>
      <c r="JC39" s="423"/>
      <c r="JD39" s="423"/>
      <c r="JE39" s="423"/>
      <c r="JF39" s="423"/>
      <c r="JG39" s="423"/>
      <c r="JH39" s="423"/>
      <c r="JI39" s="423"/>
      <c r="JJ39" s="423"/>
      <c r="JK39" s="423"/>
      <c r="JL39" s="423"/>
      <c r="JM39" s="423"/>
    </row>
    <row r="40" spans="1:293" ht="102">
      <c r="A40" s="474">
        <v>28</v>
      </c>
      <c r="B40" s="457" t="s">
        <v>213</v>
      </c>
      <c r="C40" s="457" t="s">
        <v>214</v>
      </c>
      <c r="D40" s="457" t="s">
        <v>574</v>
      </c>
      <c r="E40" s="457" t="s">
        <v>215</v>
      </c>
      <c r="F40" s="457" t="s">
        <v>216</v>
      </c>
      <c r="G40" s="457" t="s">
        <v>218</v>
      </c>
      <c r="H40" s="452" t="s">
        <v>217</v>
      </c>
      <c r="I40" s="423">
        <f>549774*27617</f>
        <v>15183108558</v>
      </c>
      <c r="J40" s="423">
        <v>0</v>
      </c>
      <c r="K40" s="423"/>
      <c r="L40" s="423" t="s">
        <v>217</v>
      </c>
      <c r="M40" s="424">
        <f t="shared" si="1"/>
        <v>15183108558</v>
      </c>
      <c r="N40" s="454">
        <v>206105</v>
      </c>
      <c r="O40" s="493" t="s">
        <v>156</v>
      </c>
      <c r="Q40" s="423" t="s">
        <v>157</v>
      </c>
      <c r="R40" s="423">
        <v>15140773565</v>
      </c>
      <c r="X40" s="423"/>
      <c r="Y40" s="423"/>
      <c r="Z40" s="423"/>
      <c r="AA40" s="423"/>
      <c r="AB40" s="423"/>
      <c r="AC40" s="423"/>
      <c r="AD40" s="423"/>
      <c r="AE40" s="423"/>
      <c r="AF40" s="423"/>
      <c r="AG40" s="423"/>
      <c r="AH40" s="423"/>
      <c r="AI40" s="423"/>
      <c r="AJ40" s="423"/>
      <c r="AK40" s="423"/>
      <c r="AL40" s="423"/>
      <c r="AM40" s="423"/>
      <c r="AN40" s="423"/>
      <c r="AO40" s="423"/>
      <c r="AP40" s="423"/>
      <c r="AQ40" s="423"/>
      <c r="AR40" s="423"/>
      <c r="AS40" s="423"/>
      <c r="AT40" s="423"/>
      <c r="AU40" s="423"/>
      <c r="AV40" s="423"/>
      <c r="AW40" s="423"/>
      <c r="AX40" s="423"/>
      <c r="AY40" s="423"/>
      <c r="AZ40" s="423"/>
      <c r="BA40" s="423"/>
      <c r="BB40" s="423"/>
      <c r="BC40" s="423"/>
      <c r="BD40" s="423"/>
      <c r="BE40" s="423"/>
      <c r="BF40" s="423"/>
      <c r="BG40" s="423"/>
      <c r="BH40" s="423"/>
      <c r="BI40" s="423"/>
      <c r="BJ40" s="423"/>
      <c r="BK40" s="423"/>
      <c r="BL40" s="423"/>
      <c r="BM40" s="423"/>
      <c r="BN40" s="423"/>
      <c r="BO40" s="423"/>
      <c r="BP40" s="423"/>
      <c r="BQ40" s="423"/>
      <c r="BR40" s="423"/>
      <c r="BS40" s="423"/>
      <c r="BT40" s="423"/>
      <c r="BU40" s="423"/>
      <c r="BV40" s="423"/>
      <c r="BW40" s="423"/>
      <c r="BX40" s="423"/>
      <c r="BY40" s="423"/>
      <c r="BZ40" s="423"/>
      <c r="CA40" s="423"/>
      <c r="CB40" s="423"/>
      <c r="CC40" s="423"/>
      <c r="CD40" s="423"/>
      <c r="CE40" s="423"/>
      <c r="CF40" s="423"/>
      <c r="CG40" s="423"/>
      <c r="CH40" s="423"/>
      <c r="CI40" s="423"/>
      <c r="CJ40" s="423"/>
      <c r="CK40" s="423"/>
      <c r="CL40" s="423"/>
      <c r="CM40" s="423"/>
      <c r="CN40" s="423"/>
      <c r="CO40" s="423"/>
      <c r="CP40" s="423"/>
      <c r="CQ40" s="423"/>
      <c r="CR40" s="423"/>
      <c r="CS40" s="423"/>
      <c r="CT40" s="423"/>
      <c r="CU40" s="423"/>
      <c r="CV40" s="423"/>
      <c r="CW40" s="423"/>
      <c r="CX40" s="423"/>
      <c r="CY40" s="423"/>
      <c r="CZ40" s="423"/>
      <c r="DA40" s="423"/>
      <c r="DB40" s="423"/>
      <c r="DC40" s="423"/>
      <c r="DD40" s="423"/>
      <c r="DE40" s="423"/>
      <c r="DF40" s="423"/>
      <c r="DG40" s="423"/>
      <c r="DH40" s="423"/>
      <c r="DI40" s="423"/>
      <c r="DJ40" s="423"/>
      <c r="DK40" s="423"/>
      <c r="DL40" s="423"/>
      <c r="DM40" s="423"/>
      <c r="DN40" s="423"/>
      <c r="DO40" s="423"/>
      <c r="DP40" s="423"/>
      <c r="DQ40" s="423"/>
      <c r="DR40" s="423"/>
      <c r="DS40" s="423"/>
      <c r="DT40" s="423"/>
      <c r="DU40" s="423"/>
      <c r="DV40" s="423"/>
      <c r="DW40" s="423"/>
      <c r="DX40" s="423"/>
      <c r="DY40" s="423"/>
      <c r="DZ40" s="423"/>
      <c r="EA40" s="423"/>
      <c r="EB40" s="423"/>
      <c r="EC40" s="423"/>
      <c r="ED40" s="423"/>
      <c r="EE40" s="423"/>
      <c r="EF40" s="423"/>
      <c r="EG40" s="423"/>
      <c r="EH40" s="423"/>
      <c r="EI40" s="423"/>
      <c r="EJ40" s="423"/>
      <c r="EK40" s="423"/>
      <c r="EL40" s="423"/>
      <c r="EM40" s="423"/>
      <c r="EN40" s="423"/>
      <c r="EO40" s="423"/>
      <c r="EP40" s="423"/>
      <c r="EQ40" s="423"/>
      <c r="ER40" s="423"/>
      <c r="ES40" s="423"/>
      <c r="ET40" s="423"/>
      <c r="EU40" s="423"/>
      <c r="EV40" s="423"/>
      <c r="EW40" s="423"/>
      <c r="EX40" s="423"/>
      <c r="EY40" s="423"/>
      <c r="EZ40" s="423"/>
      <c r="FA40" s="423"/>
      <c r="FB40" s="423"/>
      <c r="FC40" s="423"/>
      <c r="FD40" s="423"/>
      <c r="FE40" s="423"/>
      <c r="FF40" s="423"/>
      <c r="FG40" s="423"/>
      <c r="FH40" s="423"/>
      <c r="FI40" s="423"/>
      <c r="FJ40" s="423"/>
      <c r="FK40" s="423"/>
      <c r="FL40" s="423"/>
      <c r="FM40" s="423"/>
      <c r="FN40" s="423"/>
      <c r="FO40" s="423"/>
      <c r="FP40" s="423"/>
      <c r="FQ40" s="423"/>
      <c r="FR40" s="423"/>
      <c r="FS40" s="423"/>
      <c r="FT40" s="423"/>
      <c r="FU40" s="423"/>
      <c r="FV40" s="423"/>
      <c r="FW40" s="423"/>
      <c r="FX40" s="423"/>
      <c r="FY40" s="423"/>
      <c r="FZ40" s="423"/>
      <c r="GA40" s="423"/>
      <c r="GB40" s="423"/>
      <c r="GC40" s="423"/>
      <c r="GD40" s="423"/>
      <c r="GE40" s="423"/>
      <c r="GF40" s="423"/>
      <c r="GG40" s="423"/>
      <c r="GH40" s="423"/>
      <c r="GI40" s="423"/>
      <c r="GJ40" s="423"/>
      <c r="GK40" s="423"/>
      <c r="GL40" s="423"/>
      <c r="GM40" s="423"/>
      <c r="GN40" s="423"/>
      <c r="GO40" s="423"/>
      <c r="GP40" s="423"/>
      <c r="GQ40" s="423"/>
      <c r="GR40" s="423"/>
      <c r="GS40" s="423"/>
      <c r="GT40" s="423"/>
      <c r="GU40" s="423"/>
      <c r="GV40" s="423"/>
      <c r="GW40" s="423"/>
      <c r="GX40" s="423"/>
      <c r="GY40" s="423"/>
      <c r="GZ40" s="423"/>
      <c r="HA40" s="423"/>
      <c r="HB40" s="423"/>
      <c r="HC40" s="423"/>
      <c r="HD40" s="423"/>
      <c r="HE40" s="423"/>
      <c r="HF40" s="423"/>
      <c r="HG40" s="423"/>
      <c r="HH40" s="423"/>
      <c r="HI40" s="423"/>
      <c r="HJ40" s="423"/>
      <c r="HK40" s="423"/>
      <c r="HL40" s="423"/>
      <c r="HM40" s="423"/>
      <c r="HN40" s="423"/>
      <c r="HO40" s="423"/>
      <c r="HP40" s="423"/>
      <c r="HQ40" s="423"/>
      <c r="HR40" s="423"/>
      <c r="HS40" s="423"/>
      <c r="HT40" s="423"/>
      <c r="HU40" s="423"/>
      <c r="HV40" s="423"/>
      <c r="HW40" s="423"/>
      <c r="HX40" s="423"/>
      <c r="HY40" s="423"/>
      <c r="HZ40" s="423"/>
      <c r="IA40" s="423"/>
      <c r="IB40" s="423"/>
      <c r="IC40" s="423"/>
      <c r="ID40" s="423"/>
      <c r="IE40" s="423"/>
      <c r="IF40" s="423"/>
      <c r="IG40" s="423"/>
      <c r="IH40" s="423"/>
      <c r="II40" s="423"/>
      <c r="IJ40" s="423"/>
      <c r="IK40" s="423"/>
      <c r="IL40" s="423"/>
      <c r="IM40" s="423"/>
      <c r="IN40" s="423"/>
      <c r="IO40" s="423"/>
      <c r="IP40" s="423"/>
      <c r="IQ40" s="423"/>
      <c r="IR40" s="423"/>
      <c r="IS40" s="423"/>
      <c r="IT40" s="423"/>
      <c r="IU40" s="423"/>
      <c r="IV40" s="423"/>
      <c r="IW40" s="423"/>
      <c r="IX40" s="423"/>
      <c r="IY40" s="423"/>
      <c r="IZ40" s="423"/>
      <c r="JA40" s="423"/>
      <c r="JB40" s="423"/>
      <c r="JC40" s="423"/>
      <c r="JD40" s="423"/>
      <c r="JE40" s="423"/>
      <c r="JF40" s="423"/>
      <c r="JG40" s="423"/>
      <c r="JH40" s="423"/>
      <c r="JI40" s="423"/>
      <c r="JJ40" s="423"/>
      <c r="JK40" s="423"/>
      <c r="JL40" s="423"/>
      <c r="JM40" s="423"/>
    </row>
    <row r="41" spans="1:293" ht="76.5">
      <c r="A41" s="474">
        <v>29</v>
      </c>
      <c r="B41" s="457" t="s">
        <v>219</v>
      </c>
      <c r="C41" s="457" t="s">
        <v>220</v>
      </c>
      <c r="D41" s="457" t="s">
        <v>575</v>
      </c>
      <c r="E41" s="457" t="s">
        <v>221</v>
      </c>
      <c r="F41" s="457" t="s">
        <v>69</v>
      </c>
      <c r="G41" s="457" t="s">
        <v>640</v>
      </c>
      <c r="H41" s="452"/>
      <c r="I41" s="423"/>
      <c r="J41" s="423" t="s">
        <v>222</v>
      </c>
      <c r="K41" s="423">
        <f>14548*23198</f>
        <v>337484504</v>
      </c>
      <c r="L41" s="423"/>
      <c r="M41" s="424">
        <f t="shared" si="1"/>
        <v>337484504</v>
      </c>
      <c r="N41" s="454"/>
      <c r="X41" s="423"/>
      <c r="Y41" s="423"/>
      <c r="Z41" s="423"/>
      <c r="AA41" s="423"/>
      <c r="AB41" s="423"/>
      <c r="AC41" s="423"/>
      <c r="AD41" s="423"/>
      <c r="AE41" s="423"/>
      <c r="AF41" s="423"/>
      <c r="AG41" s="423"/>
      <c r="AH41" s="423"/>
      <c r="AI41" s="423"/>
      <c r="AJ41" s="423"/>
      <c r="AK41" s="423"/>
      <c r="AL41" s="423"/>
      <c r="AM41" s="423"/>
      <c r="AN41" s="423"/>
      <c r="AO41" s="423"/>
      <c r="AP41" s="423"/>
      <c r="AQ41" s="423"/>
      <c r="AR41" s="423"/>
      <c r="AS41" s="423"/>
      <c r="AT41" s="423"/>
      <c r="AU41" s="423"/>
      <c r="AV41" s="423"/>
      <c r="AW41" s="423"/>
      <c r="AX41" s="423"/>
      <c r="AY41" s="423"/>
      <c r="AZ41" s="423"/>
      <c r="BA41" s="423"/>
      <c r="BB41" s="423"/>
      <c r="BC41" s="423"/>
      <c r="BD41" s="423"/>
      <c r="BE41" s="423"/>
      <c r="BF41" s="423"/>
      <c r="BG41" s="423"/>
      <c r="BH41" s="423"/>
      <c r="BI41" s="423"/>
      <c r="BJ41" s="423"/>
      <c r="BK41" s="423"/>
      <c r="BL41" s="423"/>
      <c r="BM41" s="423"/>
      <c r="BN41" s="423"/>
      <c r="BO41" s="423"/>
      <c r="BP41" s="423"/>
      <c r="BQ41" s="423">
        <v>1800000</v>
      </c>
      <c r="BR41" s="423"/>
      <c r="BS41" s="423"/>
      <c r="BT41" s="423"/>
      <c r="BU41" s="423"/>
      <c r="BV41" s="423"/>
      <c r="BW41" s="423"/>
      <c r="BX41" s="423"/>
      <c r="BY41" s="423"/>
      <c r="BZ41" s="423"/>
      <c r="CA41" s="423"/>
      <c r="CB41" s="423"/>
      <c r="CC41" s="423"/>
      <c r="CD41" s="423"/>
      <c r="CE41" s="423"/>
      <c r="CF41" s="423"/>
      <c r="CG41" s="423"/>
      <c r="CH41" s="423"/>
      <c r="CI41" s="423"/>
      <c r="CJ41" s="423"/>
      <c r="CK41" s="423"/>
      <c r="CL41" s="423"/>
      <c r="CM41" s="423"/>
      <c r="CN41" s="423"/>
      <c r="CO41" s="423"/>
      <c r="CP41" s="423"/>
      <c r="CQ41" s="423"/>
      <c r="CR41" s="423"/>
      <c r="CS41" s="423"/>
      <c r="CT41" s="423"/>
      <c r="CU41" s="423"/>
      <c r="CV41" s="423"/>
      <c r="CW41" s="423"/>
      <c r="CX41" s="423"/>
      <c r="CY41" s="423"/>
      <c r="CZ41" s="423">
        <v>18000</v>
      </c>
      <c r="DA41" s="423"/>
      <c r="DB41" s="423"/>
      <c r="DC41" s="423"/>
      <c r="DD41" s="423"/>
      <c r="DE41" s="423"/>
      <c r="DF41" s="423"/>
      <c r="DG41" s="423"/>
      <c r="DH41" s="423"/>
      <c r="DI41" s="423"/>
      <c r="DJ41" s="423"/>
      <c r="DK41" s="423"/>
      <c r="DL41" s="423"/>
      <c r="DM41" s="423"/>
      <c r="DN41" s="423"/>
      <c r="DO41" s="423"/>
      <c r="DP41" s="423"/>
      <c r="DQ41" s="423"/>
      <c r="DR41" s="423"/>
      <c r="DS41" s="423"/>
      <c r="DT41" s="423"/>
      <c r="DU41" s="423"/>
      <c r="DV41" s="423"/>
      <c r="DW41" s="423"/>
      <c r="DX41" s="423"/>
      <c r="DY41" s="423"/>
      <c r="DZ41" s="423"/>
      <c r="EA41" s="423"/>
      <c r="EB41" s="423"/>
      <c r="EC41" s="423"/>
      <c r="ED41" s="423"/>
      <c r="EE41" s="423"/>
      <c r="EF41" s="423"/>
      <c r="EG41" s="423"/>
      <c r="EH41" s="423"/>
      <c r="EI41" s="423"/>
      <c r="EJ41" s="423"/>
      <c r="EK41" s="423"/>
      <c r="EL41" s="423"/>
      <c r="EM41" s="423"/>
      <c r="EN41" s="423"/>
      <c r="EO41" s="423"/>
      <c r="EP41" s="423"/>
      <c r="EQ41" s="423"/>
      <c r="ER41" s="423"/>
      <c r="ES41" s="423"/>
      <c r="ET41" s="423"/>
      <c r="EU41" s="423"/>
      <c r="EV41" s="423"/>
      <c r="EW41" s="423"/>
      <c r="EX41" s="423"/>
      <c r="EY41" s="423"/>
      <c r="EZ41" s="423"/>
      <c r="FA41" s="423"/>
      <c r="FB41" s="423"/>
      <c r="FC41" s="423"/>
      <c r="FD41" s="423"/>
      <c r="FE41" s="423"/>
      <c r="FF41" s="423"/>
      <c r="FG41" s="423"/>
      <c r="FH41" s="423"/>
      <c r="FI41" s="423"/>
      <c r="FJ41" s="423"/>
      <c r="FK41" s="423"/>
      <c r="FL41" s="423"/>
      <c r="FM41" s="423"/>
      <c r="FN41" s="423"/>
      <c r="FO41" s="423"/>
      <c r="FP41" s="423"/>
      <c r="FQ41" s="423"/>
      <c r="FR41" s="423"/>
      <c r="FS41" s="423"/>
      <c r="FT41" s="423"/>
      <c r="FU41" s="423"/>
      <c r="FV41" s="423"/>
      <c r="FW41" s="423"/>
      <c r="FX41" s="423"/>
      <c r="FY41" s="423"/>
      <c r="FZ41" s="423"/>
      <c r="GA41" s="423"/>
      <c r="GB41" s="423"/>
      <c r="GC41" s="423"/>
      <c r="GD41" s="423"/>
      <c r="GE41" s="423"/>
      <c r="GF41" s="423"/>
      <c r="GG41" s="423"/>
      <c r="GH41" s="423"/>
      <c r="GI41" s="423"/>
      <c r="GJ41" s="423"/>
      <c r="GK41" s="423"/>
      <c r="GL41" s="423"/>
      <c r="GM41" s="423"/>
      <c r="GN41" s="423"/>
      <c r="GO41" s="423"/>
      <c r="GP41" s="423"/>
      <c r="GQ41" s="423"/>
      <c r="GR41" s="423"/>
      <c r="GS41" s="423"/>
      <c r="GT41" s="423"/>
      <c r="GU41" s="423"/>
      <c r="GV41" s="423"/>
      <c r="GW41" s="423"/>
      <c r="GX41" s="423"/>
      <c r="GY41" s="423"/>
      <c r="GZ41" s="423"/>
      <c r="HA41" s="423"/>
      <c r="HB41" s="423"/>
      <c r="HC41" s="423"/>
      <c r="HD41" s="423"/>
      <c r="HE41" s="423"/>
      <c r="HF41" s="423"/>
      <c r="HG41" s="423"/>
      <c r="HH41" s="423"/>
      <c r="HI41" s="423"/>
      <c r="HJ41" s="423"/>
      <c r="HK41" s="423"/>
      <c r="HL41" s="423"/>
      <c r="HM41" s="423"/>
      <c r="HN41" s="423"/>
      <c r="HO41" s="423"/>
      <c r="HP41" s="423"/>
      <c r="HQ41" s="423"/>
      <c r="HR41" s="423"/>
      <c r="HS41" s="423"/>
      <c r="HT41" s="423"/>
      <c r="HU41" s="423"/>
      <c r="HV41" s="423"/>
      <c r="HW41" s="423"/>
      <c r="HX41" s="423"/>
      <c r="HY41" s="423"/>
      <c r="HZ41" s="423"/>
      <c r="IA41" s="423"/>
      <c r="IB41" s="423"/>
      <c r="IC41" s="423"/>
      <c r="ID41" s="423"/>
      <c r="IE41" s="423"/>
      <c r="IF41" s="423"/>
      <c r="IG41" s="423"/>
      <c r="IH41" s="423"/>
      <c r="II41" s="423"/>
      <c r="IJ41" s="423"/>
      <c r="IK41" s="423"/>
      <c r="IL41" s="423"/>
      <c r="IM41" s="423"/>
      <c r="IN41" s="423"/>
      <c r="IO41" s="423"/>
      <c r="IP41" s="423"/>
      <c r="IQ41" s="423"/>
      <c r="IR41" s="423"/>
      <c r="IS41" s="423"/>
      <c r="IT41" s="423">
        <v>1503000</v>
      </c>
      <c r="IU41" s="423"/>
      <c r="IV41" s="423"/>
      <c r="IW41" s="423"/>
      <c r="IX41" s="423"/>
      <c r="IY41" s="423"/>
      <c r="IZ41" s="423"/>
      <c r="JA41" s="423"/>
      <c r="JB41" s="423"/>
      <c r="JC41" s="423"/>
      <c r="JD41" s="423"/>
      <c r="JE41" s="423"/>
      <c r="JF41" s="423"/>
      <c r="JG41" s="423"/>
      <c r="JH41" s="423"/>
      <c r="JI41" s="423"/>
      <c r="JJ41" s="423"/>
      <c r="JK41" s="423"/>
      <c r="JL41" s="423"/>
      <c r="JM41" s="423"/>
    </row>
    <row r="42" spans="1:293" ht="76.5">
      <c r="A42" s="474">
        <v>30</v>
      </c>
      <c r="B42" s="457" t="s">
        <v>223</v>
      </c>
      <c r="C42" s="457" t="s">
        <v>224</v>
      </c>
      <c r="D42" s="457" t="s">
        <v>576</v>
      </c>
      <c r="E42" s="457" t="s">
        <v>225</v>
      </c>
      <c r="F42" s="457" t="s">
        <v>69</v>
      </c>
      <c r="G42" s="474" t="s">
        <v>1140</v>
      </c>
      <c r="H42" s="452" t="s">
        <v>226</v>
      </c>
      <c r="I42" s="423">
        <f>1100000*23198</f>
        <v>25517800000</v>
      </c>
      <c r="J42" s="423" t="s">
        <v>227</v>
      </c>
      <c r="K42" s="423">
        <f>51895*23198</f>
        <v>1203860210</v>
      </c>
      <c r="L42" s="422" t="s">
        <v>228</v>
      </c>
      <c r="M42" s="424">
        <f t="shared" si="1"/>
        <v>26721660210</v>
      </c>
      <c r="N42" s="454"/>
      <c r="X42" s="423"/>
      <c r="Y42" s="423"/>
      <c r="Z42" s="423"/>
      <c r="AA42" s="423"/>
      <c r="AB42" s="423"/>
      <c r="AC42" s="423"/>
      <c r="AD42" s="423"/>
      <c r="AE42" s="423"/>
      <c r="AF42" s="423"/>
      <c r="AG42" s="423"/>
      <c r="AH42" s="423"/>
      <c r="AI42" s="423"/>
      <c r="AJ42" s="423"/>
      <c r="AK42" s="423"/>
      <c r="AL42" s="423"/>
      <c r="AM42" s="423"/>
      <c r="AN42" s="423"/>
      <c r="AO42" s="423"/>
      <c r="AP42" s="423"/>
      <c r="AQ42" s="423"/>
      <c r="AR42" s="423"/>
      <c r="AS42" s="423"/>
      <c r="AT42" s="423"/>
      <c r="AU42" s="423"/>
      <c r="AV42" s="423"/>
      <c r="AW42" s="423"/>
      <c r="AX42" s="423"/>
      <c r="AY42" s="423"/>
      <c r="AZ42" s="423"/>
      <c r="BA42" s="423"/>
      <c r="BB42" s="423"/>
      <c r="BC42" s="423"/>
      <c r="BD42" s="423"/>
      <c r="BE42" s="423"/>
      <c r="BF42" s="423"/>
      <c r="BG42" s="423"/>
      <c r="BH42" s="423"/>
      <c r="BI42" s="423"/>
      <c r="BJ42" s="423"/>
      <c r="BK42" s="423"/>
      <c r="BL42" s="423"/>
      <c r="BM42" s="423"/>
      <c r="BN42" s="423"/>
      <c r="BO42" s="423"/>
      <c r="BP42" s="423"/>
      <c r="BQ42" s="423"/>
      <c r="BR42" s="423"/>
      <c r="BS42" s="423"/>
      <c r="BT42" s="423"/>
      <c r="BU42" s="423"/>
      <c r="BV42" s="423"/>
      <c r="BW42" s="423"/>
      <c r="BX42" s="423"/>
      <c r="BY42" s="423"/>
      <c r="BZ42" s="423"/>
      <c r="CA42" s="423"/>
      <c r="CB42" s="423"/>
      <c r="CC42" s="423"/>
      <c r="CD42" s="423"/>
      <c r="CE42" s="423"/>
      <c r="CF42" s="423"/>
      <c r="CG42" s="423"/>
      <c r="CH42" s="423"/>
      <c r="CI42" s="423"/>
      <c r="CJ42" s="423"/>
      <c r="CK42" s="423"/>
      <c r="CL42" s="423"/>
      <c r="CM42" s="423"/>
      <c r="CN42" s="423"/>
      <c r="CO42" s="423"/>
      <c r="CP42" s="423">
        <v>77</v>
      </c>
      <c r="CQ42" s="423"/>
      <c r="CR42" s="423"/>
      <c r="CS42" s="423" t="s">
        <v>226</v>
      </c>
      <c r="CT42" s="423">
        <v>25455100000</v>
      </c>
      <c r="CU42" s="423"/>
      <c r="CV42" s="423"/>
      <c r="CW42" s="423"/>
      <c r="CX42" s="423"/>
      <c r="CY42" s="423"/>
      <c r="CZ42" s="423"/>
      <c r="DA42" s="423"/>
      <c r="DB42" s="423"/>
      <c r="DC42" s="423"/>
      <c r="DD42" s="423"/>
      <c r="DE42" s="423"/>
      <c r="DF42" s="423"/>
      <c r="DG42" s="423"/>
      <c r="DH42" s="423"/>
      <c r="DI42" s="423"/>
      <c r="DJ42" s="423"/>
      <c r="DK42" s="423"/>
      <c r="DL42" s="423"/>
      <c r="DM42" s="423"/>
      <c r="DN42" s="423"/>
      <c r="DO42" s="423"/>
      <c r="DP42" s="423"/>
      <c r="DQ42" s="423"/>
      <c r="DR42" s="423"/>
      <c r="DS42" s="423"/>
      <c r="DT42" s="423"/>
      <c r="DU42" s="423"/>
      <c r="DV42" s="423"/>
      <c r="DW42" s="423"/>
      <c r="DX42" s="423"/>
      <c r="DY42" s="423"/>
      <c r="DZ42" s="423"/>
      <c r="EA42" s="423"/>
      <c r="EB42" s="423"/>
      <c r="EC42" s="423"/>
      <c r="ED42" s="423"/>
      <c r="EE42" s="423"/>
      <c r="EF42" s="423"/>
      <c r="EG42" s="423"/>
      <c r="EH42" s="423"/>
      <c r="EI42" s="423"/>
      <c r="EJ42" s="423"/>
      <c r="EK42" s="423"/>
      <c r="EL42" s="423"/>
      <c r="EM42" s="423"/>
      <c r="EN42" s="423"/>
      <c r="EO42" s="423"/>
      <c r="EP42" s="423"/>
      <c r="EQ42" s="423"/>
      <c r="ER42" s="423"/>
      <c r="ES42" s="423"/>
      <c r="ET42" s="423"/>
      <c r="EU42" s="423"/>
      <c r="EV42" s="423"/>
      <c r="EW42" s="423"/>
      <c r="EX42" s="423"/>
      <c r="EY42" s="423"/>
      <c r="EZ42" s="423"/>
      <c r="FA42" s="423"/>
      <c r="FB42" s="423"/>
      <c r="FC42" s="423"/>
      <c r="FD42" s="423"/>
      <c r="FE42" s="423"/>
      <c r="FF42" s="423"/>
      <c r="FG42" s="423"/>
      <c r="FH42" s="423"/>
      <c r="FI42" s="423"/>
      <c r="FJ42" s="423"/>
      <c r="FK42" s="423"/>
      <c r="FL42" s="423"/>
      <c r="FM42" s="423"/>
      <c r="FN42" s="423"/>
      <c r="FO42" s="423"/>
      <c r="FP42" s="423"/>
      <c r="FQ42" s="423"/>
      <c r="FR42" s="423"/>
      <c r="FS42" s="423"/>
      <c r="FT42" s="423"/>
      <c r="FU42" s="423"/>
      <c r="FV42" s="423"/>
      <c r="FW42" s="423"/>
      <c r="FX42" s="423"/>
      <c r="FY42" s="423"/>
      <c r="FZ42" s="423"/>
      <c r="GA42" s="423"/>
      <c r="GB42" s="423"/>
      <c r="GC42" s="423"/>
      <c r="GD42" s="423"/>
      <c r="GE42" s="423"/>
      <c r="GF42" s="423"/>
      <c r="GG42" s="423"/>
      <c r="GH42" s="423"/>
      <c r="GI42" s="423"/>
      <c r="GJ42" s="423"/>
      <c r="GK42" s="423"/>
      <c r="GL42" s="423"/>
      <c r="GM42" s="423"/>
      <c r="GN42" s="423"/>
      <c r="GO42" s="423"/>
      <c r="GP42" s="423"/>
      <c r="GQ42" s="423"/>
      <c r="GR42" s="423"/>
      <c r="GS42" s="423"/>
      <c r="GT42" s="423"/>
      <c r="GU42" s="423"/>
      <c r="GV42" s="423"/>
      <c r="GW42" s="423"/>
      <c r="GX42" s="423"/>
      <c r="GY42" s="423"/>
      <c r="GZ42" s="423"/>
      <c r="HA42" s="423"/>
      <c r="HB42" s="423"/>
      <c r="HC42" s="423"/>
      <c r="HD42" s="423"/>
      <c r="HE42" s="423"/>
      <c r="HF42" s="423"/>
      <c r="HG42" s="423"/>
      <c r="HH42" s="423"/>
      <c r="HI42" s="423"/>
      <c r="HJ42" s="423"/>
      <c r="HK42" s="423"/>
      <c r="HL42" s="423"/>
      <c r="HM42" s="423"/>
      <c r="HN42" s="423"/>
      <c r="HO42" s="423"/>
      <c r="HP42" s="423"/>
      <c r="HQ42" s="423"/>
      <c r="HR42" s="423"/>
      <c r="HS42" s="423"/>
      <c r="HT42" s="423"/>
      <c r="HU42" s="423"/>
      <c r="HV42" s="423"/>
      <c r="HW42" s="423"/>
      <c r="HX42" s="423"/>
      <c r="HY42" s="423"/>
      <c r="HZ42" s="423"/>
      <c r="IA42" s="423"/>
      <c r="IB42" s="423"/>
      <c r="IC42" s="423"/>
      <c r="ID42" s="423"/>
      <c r="IE42" s="423"/>
      <c r="IF42" s="423"/>
      <c r="IG42" s="423"/>
      <c r="IH42" s="423"/>
      <c r="II42" s="423"/>
      <c r="IJ42" s="423"/>
      <c r="IK42" s="423"/>
      <c r="IL42" s="423"/>
      <c r="IM42" s="423"/>
      <c r="IN42" s="423"/>
      <c r="IO42" s="423"/>
      <c r="IP42" s="423"/>
      <c r="IQ42" s="423"/>
      <c r="IR42" s="423"/>
      <c r="IS42" s="423"/>
      <c r="IT42" s="423"/>
      <c r="IU42" s="423"/>
      <c r="IV42" s="423"/>
      <c r="IW42" s="423"/>
      <c r="IX42" s="423"/>
      <c r="IY42" s="423"/>
      <c r="IZ42" s="423"/>
      <c r="JA42" s="423"/>
      <c r="JB42" s="423"/>
      <c r="JC42" s="423"/>
      <c r="JD42" s="423"/>
      <c r="JE42" s="423"/>
      <c r="JF42" s="423"/>
      <c r="JG42" s="423"/>
      <c r="JH42" s="423"/>
      <c r="JI42" s="423"/>
      <c r="JJ42" s="423"/>
      <c r="JK42" s="423"/>
      <c r="JL42" s="423"/>
      <c r="JM42" s="423"/>
    </row>
    <row r="43" spans="1:293" ht="51">
      <c r="A43" s="474">
        <v>31</v>
      </c>
      <c r="B43" s="457" t="s">
        <v>229</v>
      </c>
      <c r="C43" s="457" t="s">
        <v>230</v>
      </c>
      <c r="D43" s="457" t="s">
        <v>577</v>
      </c>
      <c r="E43" s="457" t="s">
        <v>231</v>
      </c>
      <c r="F43" s="457" t="s">
        <v>69</v>
      </c>
      <c r="G43" s="474" t="s">
        <v>1141</v>
      </c>
      <c r="H43" s="452" t="s">
        <v>232</v>
      </c>
      <c r="I43" s="423">
        <f>118838.08*23198</f>
        <v>2756805779.8400002</v>
      </c>
      <c r="J43" s="423" t="s">
        <v>233</v>
      </c>
      <c r="K43" s="423">
        <f>12932*23198</f>
        <v>299996536</v>
      </c>
      <c r="L43" s="422" t="s">
        <v>234</v>
      </c>
      <c r="M43" s="424">
        <f t="shared" si="1"/>
        <v>3056802315.8400002</v>
      </c>
      <c r="N43" s="454"/>
      <c r="X43" s="423"/>
      <c r="Y43" s="423"/>
      <c r="Z43" s="423"/>
      <c r="AA43" s="423"/>
      <c r="AB43" s="423"/>
      <c r="AC43" s="423"/>
      <c r="AD43" s="423"/>
      <c r="AE43" s="423"/>
      <c r="AF43" s="423"/>
      <c r="AG43" s="423"/>
      <c r="AH43" s="423"/>
      <c r="AI43" s="423"/>
      <c r="AJ43" s="423"/>
      <c r="AK43" s="423"/>
      <c r="AL43" s="423"/>
      <c r="AM43" s="423"/>
      <c r="AN43" s="423"/>
      <c r="AO43" s="423"/>
      <c r="AP43" s="423"/>
      <c r="AQ43" s="423"/>
      <c r="AR43" s="423"/>
      <c r="AS43" s="423"/>
      <c r="AT43" s="423"/>
      <c r="AU43" s="423"/>
      <c r="AV43" s="423"/>
      <c r="AW43" s="423"/>
      <c r="AX43" s="423"/>
      <c r="AY43" s="423"/>
      <c r="AZ43" s="423"/>
      <c r="BA43" s="423"/>
      <c r="BB43" s="423"/>
      <c r="BC43" s="423"/>
      <c r="BD43" s="423"/>
      <c r="BE43" s="423"/>
      <c r="BF43" s="423"/>
      <c r="BG43" s="423"/>
      <c r="BH43" s="423"/>
      <c r="BI43" s="423"/>
      <c r="BJ43" s="423"/>
      <c r="BK43" s="423"/>
      <c r="BL43" s="423"/>
      <c r="BM43" s="423"/>
      <c r="BN43" s="423"/>
      <c r="BO43" s="423"/>
      <c r="BP43" s="423"/>
      <c r="BQ43" s="423"/>
      <c r="BR43" s="423"/>
      <c r="BS43" s="423"/>
      <c r="BT43" s="423"/>
      <c r="BU43" s="423"/>
      <c r="BV43" s="423"/>
      <c r="BW43" s="423"/>
      <c r="BX43" s="423"/>
      <c r="BY43" s="423"/>
      <c r="BZ43" s="423"/>
      <c r="CA43" s="423"/>
      <c r="CB43" s="423"/>
      <c r="CC43" s="423"/>
      <c r="CD43" s="423"/>
      <c r="CE43" s="423"/>
      <c r="CF43" s="423"/>
      <c r="CG43" s="423"/>
      <c r="CH43" s="423"/>
      <c r="CI43" s="423"/>
      <c r="CJ43" s="423"/>
      <c r="CK43" s="423"/>
      <c r="CL43" s="423"/>
      <c r="CM43" s="423"/>
      <c r="CN43" s="423"/>
      <c r="CO43" s="423"/>
      <c r="CP43" s="423">
        <v>8</v>
      </c>
      <c r="CQ43" s="423"/>
      <c r="CR43" s="423"/>
      <c r="CS43" s="423">
        <v>118838.08</v>
      </c>
      <c r="CT43" s="423">
        <v>2756805779.8400002</v>
      </c>
      <c r="CU43" s="423"/>
      <c r="CV43" s="423"/>
      <c r="CW43" s="423"/>
      <c r="CX43" s="423"/>
      <c r="CY43" s="423"/>
      <c r="CZ43" s="423"/>
      <c r="DA43" s="423"/>
      <c r="DB43" s="423"/>
      <c r="DC43" s="423"/>
      <c r="DD43" s="423"/>
      <c r="DE43" s="423"/>
      <c r="DF43" s="423"/>
      <c r="DG43" s="423"/>
      <c r="DH43" s="423"/>
      <c r="DI43" s="423"/>
      <c r="DJ43" s="423"/>
      <c r="DK43" s="423"/>
      <c r="DL43" s="423"/>
      <c r="DM43" s="423"/>
      <c r="DN43" s="423"/>
      <c r="DO43" s="423"/>
      <c r="DP43" s="423"/>
      <c r="DQ43" s="423"/>
      <c r="DR43" s="423"/>
      <c r="DS43" s="423"/>
      <c r="DT43" s="423"/>
      <c r="DU43" s="423"/>
      <c r="DV43" s="423"/>
      <c r="DW43" s="423"/>
      <c r="DX43" s="423"/>
      <c r="DY43" s="423"/>
      <c r="DZ43" s="423"/>
      <c r="EA43" s="423"/>
      <c r="EB43" s="423"/>
      <c r="EC43" s="423"/>
      <c r="ED43" s="423"/>
      <c r="EE43" s="423"/>
      <c r="EF43" s="423"/>
      <c r="EG43" s="423"/>
      <c r="EH43" s="423"/>
      <c r="EI43" s="423"/>
      <c r="EJ43" s="423"/>
      <c r="EK43" s="423"/>
      <c r="EL43" s="423"/>
      <c r="EM43" s="423"/>
      <c r="EN43" s="423"/>
      <c r="EO43" s="423"/>
      <c r="EP43" s="423"/>
      <c r="EQ43" s="423"/>
      <c r="ER43" s="423"/>
      <c r="ES43" s="423"/>
      <c r="ET43" s="423"/>
      <c r="EU43" s="423"/>
      <c r="EV43" s="423"/>
      <c r="EW43" s="423"/>
      <c r="EX43" s="423"/>
      <c r="EY43" s="423"/>
      <c r="EZ43" s="423"/>
      <c r="FA43" s="423"/>
      <c r="FB43" s="423"/>
      <c r="FC43" s="423"/>
      <c r="FD43" s="423"/>
      <c r="FE43" s="423"/>
      <c r="FF43" s="423"/>
      <c r="FG43" s="423"/>
      <c r="FH43" s="423"/>
      <c r="FI43" s="423"/>
      <c r="FJ43" s="423"/>
      <c r="FK43" s="423"/>
      <c r="FL43" s="423"/>
      <c r="FM43" s="423"/>
      <c r="FN43" s="423"/>
      <c r="FO43" s="423"/>
      <c r="FP43" s="423"/>
      <c r="FQ43" s="423"/>
      <c r="FR43" s="423"/>
      <c r="FS43" s="423"/>
      <c r="FT43" s="423"/>
      <c r="FU43" s="423"/>
      <c r="FV43" s="423"/>
      <c r="FW43" s="423"/>
      <c r="FX43" s="423"/>
      <c r="FY43" s="423"/>
      <c r="FZ43" s="423"/>
      <c r="GA43" s="423"/>
      <c r="GB43" s="423"/>
      <c r="GC43" s="423"/>
      <c r="GD43" s="423"/>
      <c r="GE43" s="423"/>
      <c r="GF43" s="423"/>
      <c r="GG43" s="423"/>
      <c r="GH43" s="423"/>
      <c r="GI43" s="423"/>
      <c r="GJ43" s="423"/>
      <c r="GK43" s="423"/>
      <c r="GL43" s="423"/>
      <c r="GM43" s="423"/>
      <c r="GN43" s="423"/>
      <c r="GO43" s="423"/>
      <c r="GP43" s="423"/>
      <c r="GQ43" s="423"/>
      <c r="GR43" s="423"/>
      <c r="GS43" s="423"/>
      <c r="GT43" s="423"/>
      <c r="GU43" s="423"/>
      <c r="GV43" s="423"/>
      <c r="GW43" s="423"/>
      <c r="GX43" s="423"/>
      <c r="GY43" s="423"/>
      <c r="GZ43" s="423"/>
      <c r="HA43" s="423"/>
      <c r="HB43" s="423"/>
      <c r="HC43" s="423"/>
      <c r="HD43" s="423"/>
      <c r="HE43" s="423"/>
      <c r="HF43" s="423"/>
      <c r="HG43" s="423"/>
      <c r="HH43" s="423"/>
      <c r="HI43" s="423"/>
      <c r="HJ43" s="423"/>
      <c r="HK43" s="423"/>
      <c r="HL43" s="423"/>
      <c r="HM43" s="423"/>
      <c r="HN43" s="423"/>
      <c r="HO43" s="423"/>
      <c r="HP43" s="423"/>
      <c r="HQ43" s="423"/>
      <c r="HR43" s="423"/>
      <c r="HS43" s="423"/>
      <c r="HT43" s="423"/>
      <c r="HU43" s="423"/>
      <c r="HV43" s="423"/>
      <c r="HW43" s="423"/>
      <c r="HX43" s="423"/>
      <c r="HY43" s="423"/>
      <c r="HZ43" s="423"/>
      <c r="IA43" s="423"/>
      <c r="IB43" s="423"/>
      <c r="IC43" s="423"/>
      <c r="ID43" s="423"/>
      <c r="IE43" s="423"/>
      <c r="IF43" s="423"/>
      <c r="IG43" s="423"/>
      <c r="IH43" s="423"/>
      <c r="II43" s="423"/>
      <c r="IJ43" s="423"/>
      <c r="IK43" s="423"/>
      <c r="IL43" s="423"/>
      <c r="IM43" s="423"/>
      <c r="IN43" s="423"/>
      <c r="IO43" s="423"/>
      <c r="IP43" s="423"/>
      <c r="IQ43" s="423"/>
      <c r="IR43" s="423"/>
      <c r="IS43" s="423"/>
      <c r="IT43" s="423"/>
      <c r="IU43" s="423"/>
      <c r="IV43" s="423"/>
      <c r="IW43" s="423"/>
      <c r="IX43" s="423"/>
      <c r="IY43" s="423"/>
      <c r="IZ43" s="423"/>
      <c r="JA43" s="423"/>
      <c r="JB43" s="423"/>
      <c r="JC43" s="423"/>
      <c r="JD43" s="423"/>
      <c r="JE43" s="423"/>
      <c r="JF43" s="423"/>
      <c r="JG43" s="423"/>
      <c r="JH43" s="423"/>
      <c r="JI43" s="423"/>
      <c r="JJ43" s="423"/>
      <c r="JK43" s="423"/>
      <c r="JL43" s="423"/>
      <c r="JM43" s="423"/>
    </row>
    <row r="44" spans="1:293" ht="63.75">
      <c r="A44" s="474">
        <v>32</v>
      </c>
      <c r="B44" s="457" t="s">
        <v>235</v>
      </c>
      <c r="C44" s="457" t="s">
        <v>236</v>
      </c>
      <c r="D44" s="457" t="s">
        <v>578</v>
      </c>
      <c r="E44" s="457" t="s">
        <v>237</v>
      </c>
      <c r="F44" s="457" t="s">
        <v>69</v>
      </c>
      <c r="G44" s="457" t="s">
        <v>641</v>
      </c>
      <c r="H44" s="452" t="s">
        <v>232</v>
      </c>
      <c r="I44" s="423"/>
      <c r="J44" s="423" t="s">
        <v>238</v>
      </c>
      <c r="K44" s="423">
        <f>128595*23198</f>
        <v>2983146810</v>
      </c>
      <c r="L44" s="423"/>
      <c r="M44" s="424">
        <f t="shared" si="1"/>
        <v>2983146810</v>
      </c>
      <c r="N44" s="454"/>
      <c r="X44" s="423"/>
      <c r="Y44" s="423"/>
      <c r="Z44" s="423"/>
      <c r="AA44" s="423"/>
      <c r="AB44" s="423"/>
      <c r="AC44" s="423"/>
      <c r="AD44" s="423"/>
      <c r="AE44" s="423"/>
      <c r="AF44" s="423"/>
      <c r="AG44" s="423"/>
      <c r="AH44" s="423"/>
      <c r="AI44" s="423"/>
      <c r="AJ44" s="423"/>
      <c r="AK44" s="423"/>
      <c r="AL44" s="423"/>
      <c r="AM44" s="423"/>
      <c r="AN44" s="423"/>
      <c r="AO44" s="423"/>
      <c r="AP44" s="423"/>
      <c r="AQ44" s="423"/>
      <c r="AR44" s="423"/>
      <c r="AS44" s="423"/>
      <c r="AT44" s="423"/>
      <c r="AU44" s="423"/>
      <c r="AV44" s="423"/>
      <c r="AW44" s="423"/>
      <c r="AX44" s="423"/>
      <c r="AY44" s="423"/>
      <c r="AZ44" s="423"/>
      <c r="BA44" s="423"/>
      <c r="BB44" s="423"/>
      <c r="BC44" s="423"/>
      <c r="BD44" s="423"/>
      <c r="BE44" s="423"/>
      <c r="BF44" s="423"/>
      <c r="BG44" s="423"/>
      <c r="BH44" s="423"/>
      <c r="BI44" s="423"/>
      <c r="BJ44" s="423"/>
      <c r="BK44" s="423"/>
      <c r="BL44" s="423"/>
      <c r="BM44" s="423"/>
      <c r="BN44" s="423"/>
      <c r="BO44" s="423"/>
      <c r="BP44" s="423"/>
      <c r="BQ44" s="423"/>
      <c r="BR44" s="423"/>
      <c r="BS44" s="423"/>
      <c r="BT44" s="423"/>
      <c r="BU44" s="423"/>
      <c r="BV44" s="423"/>
      <c r="BW44" s="423"/>
      <c r="BX44" s="423"/>
      <c r="BY44" s="423"/>
      <c r="BZ44" s="423"/>
      <c r="CA44" s="423"/>
      <c r="CB44" s="423"/>
      <c r="CC44" s="423"/>
      <c r="CD44" s="423"/>
      <c r="CE44" s="423"/>
      <c r="CF44" s="423"/>
      <c r="CG44" s="423"/>
      <c r="CH44" s="423"/>
      <c r="CI44" s="423"/>
      <c r="CJ44" s="423"/>
      <c r="CK44" s="423"/>
      <c r="CL44" s="423"/>
      <c r="CM44" s="423"/>
      <c r="CN44" s="423"/>
      <c r="CO44" s="423"/>
      <c r="CP44" s="423"/>
      <c r="CQ44" s="423"/>
      <c r="CR44" s="423"/>
      <c r="CS44" s="423"/>
      <c r="CT44" s="423"/>
      <c r="CU44" s="423"/>
      <c r="CV44" s="423"/>
      <c r="CW44" s="423"/>
      <c r="CX44" s="423"/>
      <c r="CY44" s="423"/>
      <c r="CZ44" s="423"/>
      <c r="DA44" s="423"/>
      <c r="DB44" s="423"/>
      <c r="DC44" s="423"/>
      <c r="DD44" s="423"/>
      <c r="DE44" s="423"/>
      <c r="DF44" s="423"/>
      <c r="DG44" s="423"/>
      <c r="DH44" s="423"/>
      <c r="DI44" s="423"/>
      <c r="DJ44" s="423"/>
      <c r="DK44" s="423"/>
      <c r="DL44" s="423"/>
      <c r="DM44" s="423"/>
      <c r="DN44" s="423"/>
      <c r="DO44" s="423"/>
      <c r="DP44" s="423"/>
      <c r="DQ44" s="423"/>
      <c r="DR44" s="423"/>
      <c r="DS44" s="423"/>
      <c r="DT44" s="423"/>
      <c r="DU44" s="423"/>
      <c r="DV44" s="423"/>
      <c r="DW44" s="423"/>
      <c r="DX44" s="423"/>
      <c r="DY44" s="423"/>
      <c r="DZ44" s="423"/>
      <c r="EA44" s="423"/>
      <c r="EB44" s="423"/>
      <c r="EC44" s="423"/>
      <c r="ED44" s="423"/>
      <c r="EE44" s="423"/>
      <c r="EF44" s="423"/>
      <c r="EG44" s="423"/>
      <c r="EH44" s="423"/>
      <c r="EI44" s="423"/>
      <c r="EJ44" s="423"/>
      <c r="EK44" s="423"/>
      <c r="EL44" s="423"/>
      <c r="EM44" s="423"/>
      <c r="EN44" s="423"/>
      <c r="EO44" s="423"/>
      <c r="EP44" s="423"/>
      <c r="EQ44" s="423"/>
      <c r="ER44" s="423"/>
      <c r="ES44" s="423"/>
      <c r="ET44" s="423"/>
      <c r="EU44" s="423"/>
      <c r="EV44" s="423"/>
      <c r="EW44" s="423"/>
      <c r="EX44" s="423"/>
      <c r="EY44" s="423"/>
      <c r="EZ44" s="423"/>
      <c r="FA44" s="423"/>
      <c r="FB44" s="423"/>
      <c r="FC44" s="423"/>
      <c r="FD44" s="423"/>
      <c r="FE44" s="423"/>
      <c r="FF44" s="423"/>
      <c r="FG44" s="423"/>
      <c r="FH44" s="423"/>
      <c r="FI44" s="423"/>
      <c r="FJ44" s="423"/>
      <c r="FK44" s="423"/>
      <c r="FL44" s="423"/>
      <c r="FM44" s="423"/>
      <c r="FN44" s="423"/>
      <c r="FO44" s="423"/>
      <c r="FP44" s="423"/>
      <c r="FQ44" s="423"/>
      <c r="FR44" s="423"/>
      <c r="FS44" s="423"/>
      <c r="FT44" s="423"/>
      <c r="FU44" s="423"/>
      <c r="FV44" s="423"/>
      <c r="FW44" s="423"/>
      <c r="FX44" s="423"/>
      <c r="FY44" s="423"/>
      <c r="FZ44" s="423"/>
      <c r="GA44" s="423"/>
      <c r="GB44" s="423"/>
      <c r="GC44" s="423"/>
      <c r="GD44" s="423"/>
      <c r="GE44" s="423"/>
      <c r="GF44" s="423"/>
      <c r="GG44" s="423"/>
      <c r="GH44" s="423"/>
      <c r="GI44" s="423"/>
      <c r="GJ44" s="423"/>
      <c r="GK44" s="423"/>
      <c r="GL44" s="423"/>
      <c r="GM44" s="423"/>
      <c r="GN44" s="423"/>
      <c r="GO44" s="423"/>
      <c r="GP44" s="423"/>
      <c r="GQ44" s="423"/>
      <c r="GR44" s="423"/>
      <c r="GS44" s="423"/>
      <c r="GT44" s="423"/>
      <c r="GU44" s="423"/>
      <c r="GV44" s="423"/>
      <c r="GW44" s="423"/>
      <c r="GX44" s="423"/>
      <c r="GY44" s="423"/>
      <c r="GZ44" s="423"/>
      <c r="HA44" s="423"/>
      <c r="HB44" s="423"/>
      <c r="HC44" s="423"/>
      <c r="HD44" s="423"/>
      <c r="HE44" s="423"/>
      <c r="HF44" s="423"/>
      <c r="HG44" s="423"/>
      <c r="HH44" s="423"/>
      <c r="HI44" s="423"/>
      <c r="HJ44" s="423"/>
      <c r="HK44" s="423"/>
      <c r="HL44" s="423"/>
      <c r="HM44" s="423"/>
      <c r="HN44" s="423"/>
      <c r="HO44" s="423"/>
      <c r="HP44" s="423"/>
      <c r="HQ44" s="423"/>
      <c r="HR44" s="423"/>
      <c r="HS44" s="423"/>
      <c r="HT44" s="423"/>
      <c r="HU44" s="423"/>
      <c r="HV44" s="423"/>
      <c r="HW44" s="423"/>
      <c r="HX44" s="423"/>
      <c r="HY44" s="423"/>
      <c r="HZ44" s="423"/>
      <c r="IA44" s="423"/>
      <c r="IB44" s="423"/>
      <c r="IC44" s="423"/>
      <c r="ID44" s="423"/>
      <c r="IE44" s="423"/>
      <c r="IF44" s="423"/>
      <c r="IG44" s="423"/>
      <c r="IH44" s="423"/>
      <c r="II44" s="423"/>
      <c r="IJ44" s="423"/>
      <c r="IK44" s="423"/>
      <c r="IL44" s="423"/>
      <c r="IM44" s="423"/>
      <c r="IN44" s="423"/>
      <c r="IO44" s="423"/>
      <c r="IP44" s="423"/>
      <c r="IQ44" s="423"/>
      <c r="IR44" s="423"/>
      <c r="IS44" s="423"/>
      <c r="IT44" s="423">
        <v>29759500</v>
      </c>
      <c r="IU44" s="423"/>
      <c r="IV44" s="423"/>
      <c r="IW44" s="423"/>
      <c r="IX44" s="423"/>
      <c r="IY44" s="423"/>
      <c r="IZ44" s="423"/>
      <c r="JA44" s="423"/>
      <c r="JB44" s="423"/>
      <c r="JC44" s="423"/>
      <c r="JD44" s="423"/>
      <c r="JE44" s="423"/>
      <c r="JF44" s="423"/>
      <c r="JG44" s="423"/>
      <c r="JH44" s="423"/>
      <c r="JI44" s="423"/>
      <c r="JJ44" s="423"/>
      <c r="JK44" s="423"/>
      <c r="JL44" s="423"/>
      <c r="JM44" s="423"/>
    </row>
    <row r="45" spans="1:293" ht="89.25">
      <c r="A45" s="474">
        <v>33</v>
      </c>
      <c r="B45" s="457" t="s">
        <v>239</v>
      </c>
      <c r="C45" s="457" t="s">
        <v>240</v>
      </c>
      <c r="D45" s="457" t="s">
        <v>579</v>
      </c>
      <c r="E45" s="457" t="s">
        <v>241</v>
      </c>
      <c r="F45" s="457" t="s">
        <v>69</v>
      </c>
      <c r="G45" s="457" t="s">
        <v>1142</v>
      </c>
      <c r="H45" s="452" t="s">
        <v>242</v>
      </c>
      <c r="I45" s="423">
        <f>1293900*23198</f>
        <v>30015892200</v>
      </c>
      <c r="J45" s="423" t="s">
        <v>243</v>
      </c>
      <c r="K45" s="423">
        <f>5873*23198</f>
        <v>136241854</v>
      </c>
      <c r="L45" s="423" t="s">
        <v>244</v>
      </c>
      <c r="M45" s="424">
        <f t="shared" si="1"/>
        <v>30152134054</v>
      </c>
      <c r="N45" s="454"/>
      <c r="X45" s="423"/>
      <c r="Y45" s="423"/>
      <c r="Z45" s="423"/>
      <c r="AA45" s="423"/>
      <c r="AB45" s="423"/>
      <c r="AC45" s="423"/>
      <c r="AD45" s="423"/>
      <c r="AE45" s="423"/>
      <c r="AF45" s="423"/>
      <c r="AG45" s="423"/>
      <c r="AH45" s="423"/>
      <c r="AI45" s="423"/>
      <c r="AJ45" s="423"/>
      <c r="AK45" s="423"/>
      <c r="AL45" s="423"/>
      <c r="AM45" s="423"/>
      <c r="AN45" s="423"/>
      <c r="AO45" s="423"/>
      <c r="AP45" s="423"/>
      <c r="AQ45" s="423"/>
      <c r="AR45" s="423"/>
      <c r="AS45" s="423"/>
      <c r="AT45" s="423"/>
      <c r="AU45" s="423"/>
      <c r="AV45" s="423"/>
      <c r="AW45" s="423"/>
      <c r="AX45" s="423"/>
      <c r="AY45" s="423"/>
      <c r="AZ45" s="423"/>
      <c r="BA45" s="423"/>
      <c r="BB45" s="423"/>
      <c r="BC45" s="423"/>
      <c r="BD45" s="423"/>
      <c r="BE45" s="423"/>
      <c r="BF45" s="423"/>
      <c r="BG45" s="423"/>
      <c r="BH45" s="423"/>
      <c r="BI45" s="423"/>
      <c r="BJ45" s="423"/>
      <c r="BK45" s="423"/>
      <c r="BL45" s="423"/>
      <c r="BM45" s="423"/>
      <c r="BN45" s="423"/>
      <c r="BO45" s="423"/>
      <c r="BP45" s="423"/>
      <c r="BQ45" s="423"/>
      <c r="BR45" s="423"/>
      <c r="BS45" s="423"/>
      <c r="BT45" s="423"/>
      <c r="BU45" s="423"/>
      <c r="BV45" s="423"/>
      <c r="BW45" s="423"/>
      <c r="BX45" s="423"/>
      <c r="BY45" s="423"/>
      <c r="BZ45" s="423"/>
      <c r="CA45" s="423"/>
      <c r="CB45" s="423"/>
      <c r="CC45" s="423"/>
      <c r="CD45" s="423"/>
      <c r="CE45" s="423"/>
      <c r="CF45" s="423"/>
      <c r="CG45" s="423"/>
      <c r="CH45" s="423"/>
      <c r="CI45" s="423"/>
      <c r="CJ45" s="423"/>
      <c r="CK45" s="423"/>
      <c r="CL45" s="423"/>
      <c r="CM45" s="423"/>
      <c r="CN45" s="423"/>
      <c r="CO45" s="423"/>
      <c r="CP45" s="423"/>
      <c r="CQ45" s="423"/>
      <c r="CR45" s="423"/>
      <c r="CS45" s="423"/>
      <c r="CT45" s="423"/>
      <c r="CU45" s="423"/>
      <c r="CV45" s="423"/>
      <c r="CW45" s="423"/>
      <c r="CX45" s="423"/>
      <c r="CY45" s="423"/>
      <c r="CZ45" s="423"/>
      <c r="DA45" s="423"/>
      <c r="DB45" s="423"/>
      <c r="DC45" s="423"/>
      <c r="DD45" s="423"/>
      <c r="DE45" s="423"/>
      <c r="DF45" s="423"/>
      <c r="DG45" s="423"/>
      <c r="DH45" s="423"/>
      <c r="DI45" s="423"/>
      <c r="DJ45" s="423"/>
      <c r="DK45" s="423"/>
      <c r="DL45" s="423"/>
      <c r="DM45" s="423"/>
      <c r="DN45" s="423"/>
      <c r="DO45" s="423"/>
      <c r="DP45" s="423"/>
      <c r="DQ45" s="423"/>
      <c r="DR45" s="423"/>
      <c r="DS45" s="423"/>
      <c r="DT45" s="423"/>
      <c r="DU45" s="423"/>
      <c r="DV45" s="423"/>
      <c r="DW45" s="423"/>
      <c r="DX45" s="423"/>
      <c r="DY45" s="423"/>
      <c r="DZ45" s="423"/>
      <c r="EA45" s="423"/>
      <c r="EB45" s="423"/>
      <c r="EC45" s="423"/>
      <c r="ED45" s="423"/>
      <c r="EE45" s="423"/>
      <c r="EF45" s="423"/>
      <c r="EG45" s="423"/>
      <c r="EH45" s="423"/>
      <c r="EI45" s="423"/>
      <c r="EJ45" s="423"/>
      <c r="EK45" s="423"/>
      <c r="EL45" s="423"/>
      <c r="EM45" s="423"/>
      <c r="EN45" s="423"/>
      <c r="EO45" s="423"/>
      <c r="EP45" s="423"/>
      <c r="EQ45" s="423"/>
      <c r="ER45" s="423"/>
      <c r="ES45" s="423"/>
      <c r="ET45" s="423"/>
      <c r="EU45" s="423"/>
      <c r="EV45" s="423"/>
      <c r="EW45" s="423"/>
      <c r="EX45" s="423"/>
      <c r="EY45" s="423"/>
      <c r="EZ45" s="423"/>
      <c r="FA45" s="423"/>
      <c r="FB45" s="423"/>
      <c r="FC45" s="423"/>
      <c r="FD45" s="423"/>
      <c r="FE45" s="423"/>
      <c r="FF45" s="423"/>
      <c r="FG45" s="423"/>
      <c r="FH45" s="423"/>
      <c r="FI45" s="423"/>
      <c r="FJ45" s="423"/>
      <c r="FK45" s="423"/>
      <c r="FL45" s="423"/>
      <c r="FM45" s="423"/>
      <c r="FN45" s="423"/>
      <c r="FO45" s="423"/>
      <c r="FP45" s="423"/>
      <c r="FQ45" s="423"/>
      <c r="FR45" s="423"/>
      <c r="FS45" s="423"/>
      <c r="FT45" s="423"/>
      <c r="FU45" s="423"/>
      <c r="FV45" s="423"/>
      <c r="FW45" s="423"/>
      <c r="FX45" s="423"/>
      <c r="FY45" s="423"/>
      <c r="FZ45" s="423"/>
      <c r="GA45" s="423"/>
      <c r="GB45" s="423"/>
      <c r="GC45" s="423"/>
      <c r="GD45" s="423"/>
      <c r="GE45" s="423"/>
      <c r="GF45" s="423"/>
      <c r="GG45" s="423"/>
      <c r="GH45" s="423"/>
      <c r="GI45" s="423"/>
      <c r="GJ45" s="423"/>
      <c r="GK45" s="423"/>
      <c r="GL45" s="423"/>
      <c r="GM45" s="423"/>
      <c r="GN45" s="423"/>
      <c r="GO45" s="423"/>
      <c r="GP45" s="423"/>
      <c r="GQ45" s="423"/>
      <c r="GR45" s="423"/>
      <c r="GS45" s="423"/>
      <c r="GT45" s="423"/>
      <c r="GU45" s="423"/>
      <c r="GV45" s="423"/>
      <c r="GW45" s="423"/>
      <c r="GX45" s="423"/>
      <c r="GY45" s="423"/>
      <c r="GZ45" s="423"/>
      <c r="HA45" s="423"/>
      <c r="HB45" s="423"/>
      <c r="HC45" s="423"/>
      <c r="HD45" s="423"/>
      <c r="HE45" s="423"/>
      <c r="HF45" s="423"/>
      <c r="HG45" s="423"/>
      <c r="HH45" s="423"/>
      <c r="HI45" s="423"/>
      <c r="HJ45" s="423"/>
      <c r="HK45" s="423"/>
      <c r="HL45" s="423"/>
      <c r="HM45" s="423"/>
      <c r="HN45" s="423"/>
      <c r="HO45" s="423"/>
      <c r="HP45" s="423"/>
      <c r="HQ45" s="423"/>
      <c r="HR45" s="423"/>
      <c r="HS45" s="423"/>
      <c r="HT45" s="423"/>
      <c r="HU45" s="423"/>
      <c r="HV45" s="423"/>
      <c r="HW45" s="423"/>
      <c r="HX45" s="423"/>
      <c r="HY45" s="423"/>
      <c r="HZ45" s="423"/>
      <c r="IA45" s="423"/>
      <c r="IB45" s="423"/>
      <c r="IC45" s="423"/>
      <c r="ID45" s="423"/>
      <c r="IE45" s="423"/>
      <c r="IF45" s="423"/>
      <c r="IG45" s="423"/>
      <c r="IH45" s="423"/>
      <c r="II45" s="423"/>
      <c r="IJ45" s="423"/>
      <c r="IK45" s="423"/>
      <c r="IL45" s="423"/>
      <c r="IM45" s="423"/>
      <c r="IN45" s="423"/>
      <c r="IO45" s="423"/>
      <c r="IP45" s="423"/>
      <c r="IQ45" s="423"/>
      <c r="IR45" s="423"/>
      <c r="IS45" s="423"/>
      <c r="IT45" s="423">
        <v>210000</v>
      </c>
      <c r="IU45" s="423"/>
      <c r="IV45" s="423"/>
      <c r="IW45" s="423"/>
      <c r="IX45" s="423"/>
      <c r="IY45" s="423"/>
      <c r="IZ45" s="423"/>
      <c r="JA45" s="423"/>
      <c r="JB45" s="423"/>
      <c r="JC45" s="423"/>
      <c r="JD45" s="423">
        <v>40800</v>
      </c>
      <c r="JE45" s="423"/>
      <c r="JF45" s="423"/>
      <c r="JG45" s="423"/>
      <c r="JH45" s="423"/>
      <c r="JI45" s="423"/>
      <c r="JJ45" s="423"/>
      <c r="JK45" s="423"/>
      <c r="JL45" s="423"/>
      <c r="JM45" s="423"/>
    </row>
    <row r="46" spans="1:293" s="456" customFormat="1" ht="161.25" customHeight="1">
      <c r="A46" s="450">
        <v>34</v>
      </c>
      <c r="B46" s="450" t="s">
        <v>239</v>
      </c>
      <c r="C46" s="450" t="s">
        <v>245</v>
      </c>
      <c r="D46" s="450" t="s">
        <v>1143</v>
      </c>
      <c r="E46" s="450" t="s">
        <v>246</v>
      </c>
      <c r="F46" s="450" t="s">
        <v>247</v>
      </c>
      <c r="G46" s="450" t="s">
        <v>1144</v>
      </c>
      <c r="H46" s="452"/>
      <c r="I46" s="423"/>
      <c r="J46" s="423"/>
      <c r="K46" s="423"/>
      <c r="L46" s="423"/>
      <c r="M46" s="425"/>
      <c r="N46" s="454">
        <v>8320</v>
      </c>
      <c r="O46" s="423"/>
      <c r="P46" s="423"/>
      <c r="Q46" s="423"/>
      <c r="R46" s="423"/>
      <c r="S46" s="423"/>
      <c r="T46" s="423"/>
      <c r="U46" s="423"/>
      <c r="V46" s="423"/>
      <c r="W46" s="423"/>
      <c r="X46" s="423"/>
      <c r="Y46" s="423"/>
      <c r="Z46" s="423"/>
      <c r="AA46" s="423"/>
      <c r="AB46" s="423"/>
      <c r="AC46" s="423">
        <v>12000</v>
      </c>
      <c r="AD46" s="423"/>
      <c r="AE46" s="423"/>
      <c r="AF46" s="423"/>
      <c r="AG46" s="423"/>
      <c r="AH46" s="423"/>
      <c r="AI46" s="423"/>
      <c r="AJ46" s="423"/>
      <c r="AK46" s="423"/>
      <c r="AL46" s="423"/>
      <c r="AM46" s="423"/>
      <c r="AN46" s="423"/>
      <c r="AO46" s="423"/>
      <c r="AP46" s="423"/>
      <c r="AQ46" s="423"/>
      <c r="AR46" s="423"/>
      <c r="AS46" s="423"/>
      <c r="AT46" s="423"/>
      <c r="AU46" s="423"/>
      <c r="AV46" s="423"/>
      <c r="AW46" s="423"/>
      <c r="AX46" s="423"/>
      <c r="AY46" s="423"/>
      <c r="AZ46" s="423"/>
      <c r="BA46" s="423"/>
      <c r="BB46" s="423"/>
      <c r="BC46" s="423"/>
      <c r="BD46" s="423"/>
      <c r="BE46" s="423"/>
      <c r="BF46" s="423"/>
      <c r="BG46" s="423">
        <v>250</v>
      </c>
      <c r="BH46" s="423"/>
      <c r="BI46" s="423"/>
      <c r="BJ46" s="423"/>
      <c r="BK46" s="423"/>
      <c r="BL46" s="423"/>
      <c r="BM46" s="423"/>
      <c r="BN46" s="423"/>
      <c r="BO46" s="423"/>
      <c r="BP46" s="423"/>
      <c r="BQ46" s="423"/>
      <c r="BR46" s="423"/>
      <c r="BS46" s="423"/>
      <c r="BT46" s="423"/>
      <c r="BU46" s="423"/>
      <c r="BV46" s="423"/>
      <c r="BW46" s="423"/>
      <c r="BX46" s="423"/>
      <c r="BY46" s="423"/>
      <c r="BZ46" s="423"/>
      <c r="CA46" s="423"/>
      <c r="CB46" s="423"/>
      <c r="CC46" s="423"/>
      <c r="CD46" s="423"/>
      <c r="CE46" s="423"/>
      <c r="CF46" s="423"/>
      <c r="CG46" s="423"/>
      <c r="CH46" s="423"/>
      <c r="CI46" s="423"/>
      <c r="CJ46" s="423"/>
      <c r="CK46" s="423"/>
      <c r="CL46" s="423"/>
      <c r="CM46" s="423"/>
      <c r="CN46" s="423"/>
      <c r="CO46" s="423"/>
      <c r="CP46" s="423"/>
      <c r="CQ46" s="423"/>
      <c r="CR46" s="423"/>
      <c r="CS46" s="423"/>
      <c r="CT46" s="423"/>
      <c r="CU46" s="423"/>
      <c r="CV46" s="423"/>
      <c r="CW46" s="423"/>
      <c r="CX46" s="423"/>
      <c r="CY46" s="423"/>
      <c r="CZ46" s="423"/>
      <c r="DA46" s="423"/>
      <c r="DB46" s="423"/>
      <c r="DC46" s="423"/>
      <c r="DD46" s="423"/>
      <c r="DE46" s="423"/>
      <c r="DF46" s="423"/>
      <c r="DG46" s="423"/>
      <c r="DH46" s="423"/>
      <c r="DI46" s="423"/>
      <c r="DJ46" s="423"/>
      <c r="DK46" s="423"/>
      <c r="DL46" s="423"/>
      <c r="DM46" s="423"/>
      <c r="DN46" s="423"/>
      <c r="DO46" s="423"/>
      <c r="DP46" s="423"/>
      <c r="DQ46" s="423"/>
      <c r="DR46" s="423"/>
      <c r="DS46" s="423"/>
      <c r="DT46" s="423"/>
      <c r="DU46" s="423"/>
      <c r="DV46" s="423"/>
      <c r="DW46" s="423"/>
      <c r="DX46" s="423"/>
      <c r="DY46" s="423"/>
      <c r="DZ46" s="423"/>
      <c r="EA46" s="423"/>
      <c r="EB46" s="423"/>
      <c r="EC46" s="423"/>
      <c r="ED46" s="423"/>
      <c r="EE46" s="423"/>
      <c r="EF46" s="423"/>
      <c r="EG46" s="423"/>
      <c r="EH46" s="423"/>
      <c r="EI46" s="423"/>
      <c r="EJ46" s="423"/>
      <c r="EK46" s="423"/>
      <c r="EL46" s="423"/>
      <c r="EM46" s="423"/>
      <c r="EN46" s="423"/>
      <c r="EO46" s="423"/>
      <c r="EP46" s="423"/>
      <c r="EQ46" s="423"/>
      <c r="ER46" s="423"/>
      <c r="ES46" s="423"/>
      <c r="ET46" s="423"/>
      <c r="EU46" s="423"/>
      <c r="EV46" s="423"/>
      <c r="EW46" s="423"/>
      <c r="EX46" s="423"/>
      <c r="EY46" s="423"/>
      <c r="EZ46" s="423"/>
      <c r="FA46" s="423"/>
      <c r="FB46" s="423"/>
      <c r="FC46" s="423"/>
      <c r="FD46" s="423"/>
      <c r="FE46" s="423"/>
      <c r="FF46" s="423"/>
      <c r="FG46" s="423"/>
      <c r="FH46" s="423"/>
      <c r="FI46" s="423"/>
      <c r="FJ46" s="423"/>
      <c r="FK46" s="423"/>
      <c r="FL46" s="423"/>
      <c r="FM46" s="423"/>
      <c r="FN46" s="423"/>
      <c r="FO46" s="423"/>
      <c r="FP46" s="423"/>
      <c r="FQ46" s="423"/>
      <c r="FR46" s="423"/>
      <c r="FS46" s="423"/>
      <c r="FT46" s="423"/>
      <c r="FU46" s="423"/>
      <c r="FV46" s="423"/>
      <c r="FW46" s="423"/>
      <c r="FX46" s="423"/>
      <c r="FY46" s="423"/>
      <c r="FZ46" s="423"/>
      <c r="GA46" s="423"/>
      <c r="GB46" s="423"/>
      <c r="GC46" s="423"/>
      <c r="GD46" s="423"/>
      <c r="GE46" s="423"/>
      <c r="GF46" s="423"/>
      <c r="GG46" s="423"/>
      <c r="GH46" s="423"/>
      <c r="GI46" s="423"/>
      <c r="GJ46" s="423"/>
      <c r="GK46" s="423"/>
      <c r="GL46" s="423"/>
      <c r="GM46" s="423"/>
      <c r="GN46" s="423"/>
      <c r="GO46" s="423"/>
      <c r="GP46" s="423"/>
      <c r="GQ46" s="423"/>
      <c r="GR46" s="423"/>
      <c r="GS46" s="423"/>
      <c r="GT46" s="423"/>
      <c r="GU46" s="423"/>
      <c r="GV46" s="423"/>
      <c r="GW46" s="423"/>
      <c r="GX46" s="423"/>
      <c r="GY46" s="423"/>
      <c r="GZ46" s="423"/>
      <c r="HA46" s="423"/>
      <c r="HB46" s="423"/>
      <c r="HC46" s="423"/>
      <c r="HD46" s="423"/>
      <c r="HE46" s="423"/>
      <c r="HF46" s="423"/>
      <c r="HG46" s="423"/>
      <c r="HH46" s="423"/>
      <c r="HI46" s="423"/>
      <c r="HJ46" s="423"/>
      <c r="HK46" s="423"/>
      <c r="HL46" s="423"/>
      <c r="HM46" s="423"/>
      <c r="HN46" s="423"/>
      <c r="HO46" s="423"/>
      <c r="HP46" s="423"/>
      <c r="HQ46" s="423"/>
      <c r="HR46" s="423"/>
      <c r="HS46" s="423"/>
      <c r="HT46" s="423"/>
      <c r="HU46" s="423"/>
      <c r="HV46" s="423"/>
      <c r="HW46" s="423"/>
      <c r="HX46" s="423"/>
      <c r="HY46" s="423"/>
      <c r="HZ46" s="423"/>
      <c r="IA46" s="423"/>
      <c r="IB46" s="423"/>
      <c r="IC46" s="423"/>
      <c r="ID46" s="423"/>
      <c r="IE46" s="423"/>
      <c r="IF46" s="423"/>
      <c r="IG46" s="423"/>
      <c r="IH46" s="423"/>
      <c r="II46" s="423"/>
      <c r="IJ46" s="423"/>
      <c r="IK46" s="423"/>
      <c r="IL46" s="423"/>
      <c r="IM46" s="423"/>
      <c r="IN46" s="423"/>
      <c r="IO46" s="423"/>
      <c r="IP46" s="423"/>
      <c r="IQ46" s="423"/>
      <c r="IR46" s="423"/>
      <c r="IS46" s="423"/>
      <c r="IT46" s="423"/>
      <c r="IU46" s="423"/>
      <c r="IV46" s="423"/>
      <c r="IW46" s="423"/>
      <c r="IX46" s="423"/>
      <c r="IY46" s="423"/>
      <c r="IZ46" s="423"/>
      <c r="JA46" s="423"/>
      <c r="JB46" s="423"/>
      <c r="JC46" s="423"/>
      <c r="JD46" s="423"/>
      <c r="JE46" s="423"/>
      <c r="JF46" s="423"/>
      <c r="JG46" s="423"/>
      <c r="JH46" s="423"/>
      <c r="JI46" s="423"/>
      <c r="JJ46" s="423"/>
      <c r="JK46" s="423"/>
      <c r="JL46" s="423"/>
      <c r="JM46" s="423"/>
      <c r="JN46" s="425"/>
      <c r="JO46" s="425"/>
      <c r="JP46" s="425"/>
      <c r="JQ46" s="425"/>
      <c r="JR46" s="425"/>
      <c r="JS46" s="425"/>
      <c r="JT46" s="425"/>
      <c r="JU46" s="425"/>
      <c r="JV46" s="425"/>
      <c r="JW46" s="425"/>
      <c r="JX46" s="455"/>
      <c r="JY46" s="455"/>
      <c r="JZ46" s="455"/>
      <c r="KA46" s="455"/>
      <c r="KB46" s="455"/>
      <c r="KC46" s="455"/>
      <c r="KD46" s="455"/>
      <c r="KE46" s="455"/>
      <c r="KF46" s="455"/>
      <c r="KG46" s="455"/>
    </row>
    <row r="47" spans="1:293" ht="63.75">
      <c r="A47" s="474">
        <v>35</v>
      </c>
      <c r="B47" s="457" t="s">
        <v>249</v>
      </c>
      <c r="C47" s="457" t="s">
        <v>250</v>
      </c>
      <c r="D47" s="457" t="s">
        <v>581</v>
      </c>
      <c r="E47" s="457" t="s">
        <v>251</v>
      </c>
      <c r="F47" s="457" t="s">
        <v>96</v>
      </c>
      <c r="G47" s="450" t="s">
        <v>645</v>
      </c>
      <c r="H47" s="452" t="s">
        <v>252</v>
      </c>
      <c r="I47" s="423">
        <f>19560*23198</f>
        <v>453752880</v>
      </c>
      <c r="J47" s="423">
        <v>0</v>
      </c>
      <c r="K47" s="423"/>
      <c r="L47" s="422" t="s">
        <v>253</v>
      </c>
      <c r="M47" s="424">
        <f>I47+K47</f>
        <v>453752880</v>
      </c>
      <c r="N47" s="454"/>
      <c r="X47" s="423"/>
      <c r="Y47" s="423"/>
      <c r="Z47" s="423"/>
      <c r="AA47" s="423"/>
      <c r="AB47" s="423"/>
      <c r="AC47" s="423"/>
      <c r="AD47" s="423"/>
      <c r="AE47" s="423"/>
      <c r="AF47" s="423"/>
      <c r="AG47" s="423"/>
      <c r="AH47" s="423"/>
      <c r="AI47" s="423"/>
      <c r="AJ47" s="423"/>
      <c r="AK47" s="423"/>
      <c r="AL47" s="423"/>
      <c r="AM47" s="423"/>
      <c r="AN47" s="423"/>
      <c r="AO47" s="423"/>
      <c r="AP47" s="423"/>
      <c r="AQ47" s="423"/>
      <c r="AR47" s="423"/>
      <c r="AS47" s="423"/>
      <c r="AT47" s="423"/>
      <c r="AU47" s="423"/>
      <c r="AV47" s="423"/>
      <c r="AW47" s="423"/>
      <c r="AX47" s="423"/>
      <c r="AY47" s="423"/>
      <c r="AZ47" s="423"/>
      <c r="BA47" s="423"/>
      <c r="BB47" s="423"/>
      <c r="BC47" s="423"/>
      <c r="BD47" s="423"/>
      <c r="BE47" s="423"/>
      <c r="BF47" s="423"/>
      <c r="BG47" s="423"/>
      <c r="BH47" s="423"/>
      <c r="BI47" s="423"/>
      <c r="BJ47" s="423"/>
      <c r="BK47" s="423"/>
      <c r="BL47" s="423"/>
      <c r="BM47" s="423"/>
      <c r="BN47" s="423"/>
      <c r="BO47" s="423"/>
      <c r="BP47" s="423"/>
      <c r="BQ47" s="423"/>
      <c r="BR47" s="423"/>
      <c r="BS47" s="423"/>
      <c r="BT47" s="423"/>
      <c r="BU47" s="423"/>
      <c r="BV47" s="423"/>
      <c r="BW47" s="423"/>
      <c r="BX47" s="423"/>
      <c r="BY47" s="423"/>
      <c r="BZ47" s="423"/>
      <c r="CA47" s="423"/>
      <c r="CB47" s="423"/>
      <c r="CC47" s="423"/>
      <c r="CD47" s="423"/>
      <c r="CE47" s="423"/>
      <c r="CF47" s="423"/>
      <c r="CG47" s="423"/>
      <c r="CH47" s="423"/>
      <c r="CI47" s="423"/>
      <c r="CJ47" s="423"/>
      <c r="CK47" s="423"/>
      <c r="CL47" s="423"/>
      <c r="CM47" s="423"/>
      <c r="CN47" s="423"/>
      <c r="CO47" s="423"/>
      <c r="CP47" s="423"/>
      <c r="CQ47" s="423"/>
      <c r="CR47" s="423"/>
      <c r="CS47" s="423"/>
      <c r="CT47" s="423"/>
      <c r="CU47" s="423"/>
      <c r="CV47" s="423"/>
      <c r="CW47" s="423"/>
      <c r="CX47" s="423"/>
      <c r="CY47" s="423"/>
      <c r="CZ47" s="423"/>
      <c r="DA47" s="423"/>
      <c r="DB47" s="423"/>
      <c r="DC47" s="423"/>
      <c r="DD47" s="423"/>
      <c r="DE47" s="423"/>
      <c r="DF47" s="423"/>
      <c r="DG47" s="423"/>
      <c r="DH47" s="423"/>
      <c r="DI47" s="423"/>
      <c r="DJ47" s="423"/>
      <c r="DK47" s="423"/>
      <c r="DL47" s="423"/>
      <c r="DM47" s="423"/>
      <c r="DN47" s="423"/>
      <c r="DO47" s="423"/>
      <c r="DP47" s="423"/>
      <c r="DQ47" s="423"/>
      <c r="DR47" s="423"/>
      <c r="DS47" s="423"/>
      <c r="DT47" s="423">
        <v>12000</v>
      </c>
      <c r="DU47" s="423"/>
      <c r="DV47" s="423"/>
      <c r="DW47" s="423"/>
      <c r="DX47" s="423"/>
      <c r="DY47" s="423"/>
      <c r="DZ47" s="423"/>
      <c r="EA47" s="423"/>
      <c r="EB47" s="423"/>
      <c r="EC47" s="423"/>
      <c r="ED47" s="423"/>
      <c r="EE47" s="423"/>
      <c r="EF47" s="423"/>
      <c r="EG47" s="423"/>
      <c r="EH47" s="423"/>
      <c r="EI47" s="423"/>
      <c r="EJ47" s="423"/>
      <c r="EK47" s="423"/>
      <c r="EL47" s="423"/>
      <c r="EM47" s="423"/>
      <c r="EN47" s="423"/>
      <c r="EO47" s="423"/>
      <c r="EP47" s="423"/>
      <c r="EQ47" s="423"/>
      <c r="ER47" s="423"/>
      <c r="ES47" s="423"/>
      <c r="ET47" s="423"/>
      <c r="EU47" s="423"/>
      <c r="EV47" s="423"/>
      <c r="EW47" s="423"/>
      <c r="EX47" s="423"/>
      <c r="EY47" s="423"/>
      <c r="EZ47" s="423"/>
      <c r="FA47" s="423"/>
      <c r="FB47" s="423"/>
      <c r="FC47" s="423"/>
      <c r="FD47" s="423"/>
      <c r="FE47" s="423"/>
      <c r="FF47" s="423"/>
      <c r="FG47" s="423"/>
      <c r="FH47" s="423"/>
      <c r="FI47" s="423"/>
      <c r="FJ47" s="423"/>
      <c r="FK47" s="423"/>
      <c r="FL47" s="423"/>
      <c r="FM47" s="423"/>
      <c r="FN47" s="423"/>
      <c r="FO47" s="423"/>
      <c r="FP47" s="423"/>
      <c r="FQ47" s="423"/>
      <c r="FR47" s="423"/>
      <c r="FS47" s="423"/>
      <c r="FT47" s="423"/>
      <c r="FU47" s="423"/>
      <c r="FV47" s="423"/>
      <c r="FW47" s="423"/>
      <c r="FX47" s="423"/>
      <c r="FY47" s="423"/>
      <c r="FZ47" s="423"/>
      <c r="GA47" s="423"/>
      <c r="GB47" s="423"/>
      <c r="GC47" s="423"/>
      <c r="GD47" s="423"/>
      <c r="GE47" s="423"/>
      <c r="GF47" s="423"/>
      <c r="GG47" s="423"/>
      <c r="GH47" s="423"/>
      <c r="GI47" s="423"/>
      <c r="GJ47" s="423"/>
      <c r="GK47" s="423"/>
      <c r="GL47" s="423"/>
      <c r="GM47" s="423"/>
      <c r="GN47" s="423"/>
      <c r="GO47" s="423"/>
      <c r="GP47" s="423"/>
      <c r="GQ47" s="423"/>
      <c r="GR47" s="423"/>
      <c r="GS47" s="423"/>
      <c r="GT47" s="423"/>
      <c r="GU47" s="423"/>
      <c r="GV47" s="423"/>
      <c r="GW47" s="423"/>
      <c r="GX47" s="423"/>
      <c r="GY47" s="423"/>
      <c r="GZ47" s="423"/>
      <c r="HA47" s="423"/>
      <c r="HB47" s="423"/>
      <c r="HC47" s="423"/>
      <c r="HD47" s="423"/>
      <c r="HE47" s="423"/>
      <c r="HF47" s="423"/>
      <c r="HG47" s="423"/>
      <c r="HH47" s="423"/>
      <c r="HI47" s="423"/>
      <c r="HJ47" s="423"/>
      <c r="HK47" s="423"/>
      <c r="HL47" s="423"/>
      <c r="HM47" s="423"/>
      <c r="HN47" s="423"/>
      <c r="HO47" s="423"/>
      <c r="HP47" s="423"/>
      <c r="HQ47" s="423"/>
      <c r="HR47" s="423"/>
      <c r="HS47" s="423"/>
      <c r="HT47" s="423"/>
      <c r="HU47" s="423"/>
      <c r="HV47" s="423"/>
      <c r="HW47" s="423"/>
      <c r="HX47" s="423"/>
      <c r="HY47" s="423"/>
      <c r="HZ47" s="423"/>
      <c r="IA47" s="423"/>
      <c r="IB47" s="423"/>
      <c r="IC47" s="423"/>
      <c r="ID47" s="423"/>
      <c r="IE47" s="423"/>
      <c r="IF47" s="423"/>
      <c r="IG47" s="423"/>
      <c r="IH47" s="423"/>
      <c r="II47" s="423"/>
      <c r="IJ47" s="423"/>
      <c r="IK47" s="423"/>
      <c r="IL47" s="423"/>
      <c r="IM47" s="423"/>
      <c r="IN47" s="423"/>
      <c r="IO47" s="423"/>
      <c r="IP47" s="423"/>
      <c r="IQ47" s="423"/>
      <c r="IR47" s="423"/>
      <c r="IS47" s="423"/>
      <c r="IT47" s="423"/>
      <c r="IU47" s="423"/>
      <c r="IV47" s="423"/>
      <c r="IW47" s="423"/>
      <c r="IX47" s="423"/>
      <c r="IY47" s="423"/>
      <c r="IZ47" s="423"/>
      <c r="JA47" s="423"/>
      <c r="JB47" s="423"/>
      <c r="JC47" s="423"/>
      <c r="JD47" s="423"/>
      <c r="JE47" s="423"/>
      <c r="JF47" s="423"/>
      <c r="JG47" s="423"/>
      <c r="JH47" s="423"/>
      <c r="JI47" s="423"/>
      <c r="JJ47" s="423"/>
      <c r="JK47" s="423"/>
      <c r="JL47" s="423"/>
      <c r="JM47" s="423"/>
    </row>
    <row r="48" spans="1:293" ht="130.5" customHeight="1">
      <c r="A48" s="474">
        <v>36</v>
      </c>
      <c r="B48" s="457" t="s">
        <v>254</v>
      </c>
      <c r="C48" s="457" t="s">
        <v>255</v>
      </c>
      <c r="D48" s="457" t="s">
        <v>582</v>
      </c>
      <c r="E48" s="457" t="s">
        <v>256</v>
      </c>
      <c r="F48" s="457" t="s">
        <v>96</v>
      </c>
      <c r="G48" s="457" t="s">
        <v>260</v>
      </c>
      <c r="H48" s="458" t="s">
        <v>257</v>
      </c>
      <c r="I48" s="423">
        <f>246594.4*23198</f>
        <v>5720496891.1999998</v>
      </c>
      <c r="J48" s="423">
        <v>0</v>
      </c>
      <c r="K48" s="423"/>
      <c r="L48" s="422" t="s">
        <v>257</v>
      </c>
      <c r="M48" s="424">
        <f>I48+K48</f>
        <v>5720496891.1999998</v>
      </c>
      <c r="N48" s="454"/>
      <c r="X48" s="423"/>
      <c r="Y48" s="423"/>
      <c r="Z48" s="423"/>
      <c r="AA48" s="423"/>
      <c r="AB48" s="423"/>
      <c r="AC48" s="423"/>
      <c r="AD48" s="423"/>
      <c r="AE48" s="423"/>
      <c r="AF48" s="423"/>
      <c r="AG48" s="423"/>
      <c r="AH48" s="423"/>
      <c r="AI48" s="423"/>
      <c r="AJ48" s="423"/>
      <c r="AK48" s="423"/>
      <c r="AL48" s="423"/>
      <c r="AM48" s="423"/>
      <c r="AN48" s="423"/>
      <c r="AO48" s="423"/>
      <c r="AP48" s="423"/>
      <c r="AQ48" s="423"/>
      <c r="AR48" s="423"/>
      <c r="AS48" s="423"/>
      <c r="AT48" s="423"/>
      <c r="AU48" s="423"/>
      <c r="AV48" s="423"/>
      <c r="AW48" s="423"/>
      <c r="AX48" s="423"/>
      <c r="AY48" s="423"/>
      <c r="AZ48" s="423"/>
      <c r="BA48" s="423"/>
      <c r="BB48" s="423"/>
      <c r="BC48" s="423"/>
      <c r="BD48" s="423"/>
      <c r="BE48" s="423"/>
      <c r="BF48" s="423"/>
      <c r="BG48" s="423">
        <v>300</v>
      </c>
      <c r="BH48" s="423" t="s">
        <v>258</v>
      </c>
      <c r="BI48" s="423"/>
      <c r="BJ48" s="423"/>
      <c r="BK48" s="423">
        <v>5265328933.1999998</v>
      </c>
      <c r="BL48" s="423"/>
      <c r="BM48" s="423"/>
      <c r="BN48" s="423"/>
      <c r="BO48" s="423"/>
      <c r="BP48" s="423"/>
      <c r="BQ48" s="423"/>
      <c r="BR48" s="423"/>
      <c r="BS48" s="423"/>
      <c r="BT48" s="423"/>
      <c r="BU48" s="423"/>
      <c r="BV48" s="423"/>
      <c r="BW48" s="423"/>
      <c r="BX48" s="423"/>
      <c r="BY48" s="423"/>
      <c r="BZ48" s="423"/>
      <c r="CA48" s="423"/>
      <c r="CB48" s="423"/>
      <c r="CC48" s="423"/>
      <c r="CD48" s="423"/>
      <c r="CE48" s="423"/>
      <c r="CF48" s="423"/>
      <c r="CG48" s="423"/>
      <c r="CH48" s="423"/>
      <c r="CI48" s="423"/>
      <c r="CJ48" s="423"/>
      <c r="CK48" s="423"/>
      <c r="CL48" s="423"/>
      <c r="CM48" s="423"/>
      <c r="CN48" s="423"/>
      <c r="CO48" s="423"/>
      <c r="CP48" s="423"/>
      <c r="CQ48" s="423"/>
      <c r="CR48" s="423"/>
      <c r="CS48" s="423"/>
      <c r="CT48" s="423"/>
      <c r="CU48" s="423"/>
      <c r="CV48" s="423"/>
      <c r="CW48" s="423"/>
      <c r="CX48" s="423"/>
      <c r="CY48" s="423"/>
      <c r="CZ48" s="423"/>
      <c r="DA48" s="423"/>
      <c r="DB48" s="423"/>
      <c r="DC48" s="423"/>
      <c r="DD48" s="423"/>
      <c r="DE48" s="423"/>
      <c r="DF48" s="423"/>
      <c r="DG48" s="423"/>
      <c r="DH48" s="423"/>
      <c r="DI48" s="423"/>
      <c r="DJ48" s="423"/>
      <c r="DK48" s="423"/>
      <c r="DL48" s="423"/>
      <c r="DM48" s="423"/>
      <c r="DN48" s="423"/>
      <c r="DO48" s="423"/>
      <c r="DP48" s="423"/>
      <c r="DQ48" s="423"/>
      <c r="DR48" s="423"/>
      <c r="DS48" s="423"/>
      <c r="DT48" s="423"/>
      <c r="DU48" s="423"/>
      <c r="DV48" s="423"/>
      <c r="DW48" s="423"/>
      <c r="DX48" s="423"/>
      <c r="DY48" s="423"/>
      <c r="DZ48" s="423"/>
      <c r="EA48" s="423"/>
      <c r="EB48" s="423"/>
      <c r="EC48" s="423"/>
      <c r="ED48" s="423"/>
      <c r="EE48" s="423"/>
      <c r="EF48" s="423"/>
      <c r="EG48" s="423"/>
      <c r="EH48" s="423"/>
      <c r="EI48" s="423"/>
      <c r="EJ48" s="423"/>
      <c r="EK48" s="423"/>
      <c r="EL48" s="423"/>
      <c r="EM48" s="423"/>
      <c r="EN48" s="423"/>
      <c r="EO48" s="423"/>
      <c r="EP48" s="423"/>
      <c r="EQ48" s="423"/>
      <c r="ER48" s="423"/>
      <c r="ES48" s="423"/>
      <c r="ET48" s="423"/>
      <c r="EU48" s="423"/>
      <c r="EV48" s="423"/>
      <c r="EW48" s="423"/>
      <c r="EX48" s="423">
        <v>100</v>
      </c>
      <c r="EY48" s="423" t="s">
        <v>259</v>
      </c>
      <c r="EZ48" s="423"/>
      <c r="FA48" s="423"/>
      <c r="FB48" s="423">
        <v>455144760</v>
      </c>
      <c r="FC48" s="423"/>
      <c r="FD48" s="423"/>
      <c r="FE48" s="423"/>
      <c r="FF48" s="423"/>
      <c r="FG48" s="423"/>
      <c r="FH48" s="423"/>
      <c r="FI48" s="423"/>
      <c r="FJ48" s="423"/>
      <c r="FK48" s="423"/>
      <c r="FL48" s="423"/>
      <c r="FM48" s="423"/>
      <c r="FN48" s="423"/>
      <c r="FO48" s="423"/>
      <c r="FP48" s="423"/>
      <c r="FQ48" s="423"/>
      <c r="FR48" s="423"/>
      <c r="FS48" s="423"/>
      <c r="FT48" s="423"/>
      <c r="FU48" s="423"/>
      <c r="FV48" s="423"/>
      <c r="FW48" s="423"/>
      <c r="FX48" s="423"/>
      <c r="FY48" s="423"/>
      <c r="FZ48" s="423"/>
      <c r="GA48" s="423"/>
      <c r="GB48" s="423"/>
      <c r="GC48" s="423"/>
      <c r="GD48" s="423"/>
      <c r="GE48" s="423"/>
      <c r="GF48" s="423"/>
      <c r="GG48" s="423"/>
      <c r="GH48" s="423"/>
      <c r="GI48" s="423"/>
      <c r="GJ48" s="423"/>
      <c r="GK48" s="423"/>
      <c r="GL48" s="423"/>
      <c r="GM48" s="423"/>
      <c r="GN48" s="423"/>
      <c r="GO48" s="423"/>
      <c r="GP48" s="423"/>
      <c r="GQ48" s="423"/>
      <c r="GR48" s="423"/>
      <c r="GS48" s="423"/>
      <c r="GT48" s="423"/>
      <c r="GU48" s="423"/>
      <c r="GV48" s="423"/>
      <c r="GW48" s="423"/>
      <c r="GX48" s="423"/>
      <c r="GY48" s="423"/>
      <c r="GZ48" s="423"/>
      <c r="HA48" s="423"/>
      <c r="HB48" s="423"/>
      <c r="HC48" s="423"/>
      <c r="HD48" s="423"/>
      <c r="HE48" s="423"/>
      <c r="HF48" s="423"/>
      <c r="HG48" s="423"/>
      <c r="HH48" s="423"/>
      <c r="HI48" s="423"/>
      <c r="HJ48" s="423"/>
      <c r="HK48" s="423"/>
      <c r="HL48" s="423"/>
      <c r="HM48" s="423"/>
      <c r="HN48" s="423"/>
      <c r="HO48" s="423"/>
      <c r="HP48" s="423"/>
      <c r="HQ48" s="423"/>
      <c r="HR48" s="423"/>
      <c r="HS48" s="423"/>
      <c r="HT48" s="423"/>
      <c r="HU48" s="423"/>
      <c r="HV48" s="423"/>
      <c r="HW48" s="423"/>
      <c r="HX48" s="423"/>
      <c r="HY48" s="423"/>
      <c r="HZ48" s="423"/>
      <c r="IA48" s="423"/>
      <c r="IB48" s="423"/>
      <c r="IC48" s="423"/>
      <c r="ID48" s="423"/>
      <c r="IE48" s="423"/>
      <c r="IF48" s="423"/>
      <c r="IG48" s="423"/>
      <c r="IH48" s="423"/>
      <c r="II48" s="423"/>
      <c r="IJ48" s="423"/>
      <c r="IK48" s="423"/>
      <c r="IL48" s="423"/>
      <c r="IM48" s="423"/>
      <c r="IN48" s="423"/>
      <c r="IO48" s="423"/>
      <c r="IP48" s="423"/>
      <c r="IQ48" s="423"/>
      <c r="IR48" s="423"/>
      <c r="IS48" s="423"/>
      <c r="IT48" s="423"/>
      <c r="IU48" s="423"/>
      <c r="IV48" s="423"/>
      <c r="IW48" s="423"/>
      <c r="IX48" s="423"/>
      <c r="IY48" s="423"/>
      <c r="IZ48" s="423"/>
      <c r="JA48" s="423"/>
      <c r="JB48" s="423"/>
      <c r="JC48" s="423"/>
      <c r="JD48" s="423"/>
      <c r="JE48" s="423"/>
      <c r="JF48" s="423"/>
      <c r="JG48" s="423"/>
      <c r="JH48" s="423"/>
      <c r="JI48" s="423"/>
      <c r="JJ48" s="423"/>
      <c r="JK48" s="423"/>
      <c r="JL48" s="423"/>
      <c r="JM48" s="423"/>
    </row>
    <row r="49" spans="1:293" ht="114.75">
      <c r="A49" s="474">
        <v>37</v>
      </c>
      <c r="B49" s="471" t="s">
        <v>622</v>
      </c>
      <c r="C49" s="457" t="s">
        <v>1145</v>
      </c>
      <c r="D49" s="457" t="s">
        <v>1146</v>
      </c>
      <c r="E49" s="457" t="s">
        <v>262</v>
      </c>
      <c r="F49" s="457" t="s">
        <v>263</v>
      </c>
      <c r="G49" s="498" t="s">
        <v>1147</v>
      </c>
      <c r="H49" s="458" t="s">
        <v>1148</v>
      </c>
      <c r="I49" s="423">
        <v>10699378140</v>
      </c>
      <c r="J49" s="423">
        <v>0</v>
      </c>
      <c r="K49" s="423"/>
      <c r="L49" s="422" t="s">
        <v>264</v>
      </c>
      <c r="M49" s="424">
        <f>I49+K49</f>
        <v>10699378140</v>
      </c>
      <c r="N49" s="454">
        <v>29440</v>
      </c>
      <c r="O49" s="493" t="s">
        <v>1149</v>
      </c>
      <c r="P49" s="422">
        <v>82851</v>
      </c>
      <c r="Q49" s="423" t="s">
        <v>1150</v>
      </c>
      <c r="R49" s="423">
        <f>N49*P49</f>
        <v>2439133440</v>
      </c>
      <c r="S49" s="423">
        <v>99700</v>
      </c>
      <c r="T49" s="423" t="s">
        <v>1149</v>
      </c>
      <c r="U49" s="423">
        <v>82851</v>
      </c>
      <c r="V49" s="423" t="s">
        <v>1151</v>
      </c>
      <c r="W49" s="423">
        <f>S49*U49</f>
        <v>8260244700</v>
      </c>
      <c r="X49" s="423"/>
      <c r="Y49" s="423"/>
      <c r="Z49" s="423"/>
      <c r="AA49" s="423"/>
      <c r="AB49" s="423"/>
      <c r="AC49" s="423"/>
      <c r="AD49" s="423"/>
      <c r="AE49" s="423"/>
      <c r="AF49" s="423"/>
      <c r="AG49" s="423"/>
      <c r="AH49" s="423"/>
      <c r="AI49" s="423"/>
      <c r="AJ49" s="423"/>
      <c r="AK49" s="423"/>
      <c r="AL49" s="423"/>
      <c r="AM49" s="423"/>
      <c r="AN49" s="423"/>
      <c r="AO49" s="423"/>
      <c r="AP49" s="423"/>
      <c r="AQ49" s="423"/>
      <c r="AR49" s="423"/>
      <c r="AS49" s="423"/>
      <c r="AT49" s="423"/>
      <c r="AU49" s="423"/>
      <c r="AV49" s="423"/>
      <c r="AW49" s="423"/>
      <c r="AX49" s="423"/>
      <c r="AY49" s="423"/>
      <c r="AZ49" s="423"/>
      <c r="BA49" s="423"/>
      <c r="BB49" s="423"/>
      <c r="BC49" s="423"/>
      <c r="BD49" s="423"/>
      <c r="BE49" s="423"/>
      <c r="BF49" s="423"/>
      <c r="BG49" s="423"/>
      <c r="BH49" s="423"/>
      <c r="BI49" s="423"/>
      <c r="BJ49" s="423"/>
      <c r="BK49" s="423"/>
      <c r="BL49" s="423"/>
      <c r="BM49" s="423"/>
      <c r="BN49" s="423"/>
      <c r="BO49" s="423"/>
      <c r="BP49" s="423"/>
      <c r="BQ49" s="423"/>
      <c r="BR49" s="423"/>
      <c r="BS49" s="423"/>
      <c r="BT49" s="423"/>
      <c r="BU49" s="423"/>
      <c r="BV49" s="423"/>
      <c r="BW49" s="423"/>
      <c r="BX49" s="423"/>
      <c r="BY49" s="423"/>
      <c r="BZ49" s="423"/>
      <c r="CA49" s="423"/>
      <c r="CB49" s="423"/>
      <c r="CC49" s="423"/>
      <c r="CD49" s="423"/>
      <c r="CE49" s="423"/>
      <c r="CF49" s="423"/>
      <c r="CG49" s="423"/>
      <c r="CH49" s="423"/>
      <c r="CI49" s="423"/>
      <c r="CJ49" s="423"/>
      <c r="CK49" s="423"/>
      <c r="CL49" s="423"/>
      <c r="CM49" s="423"/>
      <c r="CN49" s="423"/>
      <c r="CO49" s="423"/>
      <c r="CP49" s="423"/>
      <c r="CQ49" s="423"/>
      <c r="CR49" s="423"/>
      <c r="CS49" s="423"/>
      <c r="CT49" s="423"/>
      <c r="CU49" s="423"/>
      <c r="CV49" s="423"/>
      <c r="CW49" s="423"/>
      <c r="CX49" s="423"/>
      <c r="CY49" s="423"/>
      <c r="CZ49" s="423"/>
      <c r="DA49" s="423"/>
      <c r="DB49" s="423"/>
      <c r="DC49" s="423"/>
      <c r="DD49" s="423"/>
      <c r="DE49" s="423"/>
      <c r="DF49" s="423"/>
      <c r="DG49" s="423"/>
      <c r="DH49" s="423"/>
      <c r="DI49" s="423"/>
      <c r="DJ49" s="423"/>
      <c r="DK49" s="423"/>
      <c r="DL49" s="423"/>
      <c r="DM49" s="423"/>
      <c r="DN49" s="423"/>
      <c r="DO49" s="423"/>
      <c r="DP49" s="423"/>
      <c r="DQ49" s="423"/>
      <c r="DR49" s="423"/>
      <c r="DS49" s="423"/>
      <c r="DT49" s="423"/>
      <c r="DU49" s="423"/>
      <c r="DV49" s="423"/>
      <c r="DW49" s="423">
        <f>DU49*DT49</f>
        <v>0</v>
      </c>
      <c r="DX49" s="423">
        <f>DV49*DT49</f>
        <v>0</v>
      </c>
      <c r="DY49" s="423"/>
      <c r="DZ49" s="423"/>
      <c r="EA49" s="423"/>
      <c r="EB49" s="423"/>
      <c r="EC49" s="423"/>
      <c r="ED49" s="423"/>
      <c r="EE49" s="423"/>
      <c r="EF49" s="423"/>
      <c r="EG49" s="423"/>
      <c r="EH49" s="423"/>
      <c r="EI49" s="423"/>
      <c r="EJ49" s="423"/>
      <c r="EK49" s="423"/>
      <c r="EL49" s="423"/>
      <c r="EM49" s="423"/>
      <c r="EN49" s="423"/>
      <c r="EO49" s="423"/>
      <c r="EP49" s="423"/>
      <c r="EQ49" s="423"/>
      <c r="ER49" s="423"/>
      <c r="ES49" s="423"/>
      <c r="ET49" s="423"/>
      <c r="EU49" s="423"/>
      <c r="EV49" s="423"/>
      <c r="EW49" s="423"/>
      <c r="EX49" s="423"/>
      <c r="EY49" s="423"/>
      <c r="EZ49" s="423"/>
      <c r="FA49" s="423"/>
      <c r="FB49" s="423"/>
      <c r="FC49" s="423"/>
      <c r="FD49" s="423"/>
      <c r="FE49" s="423"/>
      <c r="FF49" s="423"/>
      <c r="FG49" s="423"/>
      <c r="FH49" s="423"/>
      <c r="FI49" s="423"/>
      <c r="FJ49" s="423"/>
      <c r="FK49" s="423"/>
      <c r="FL49" s="423"/>
      <c r="FM49" s="423"/>
      <c r="FN49" s="423"/>
      <c r="FO49" s="423"/>
      <c r="FP49" s="423"/>
      <c r="FQ49" s="423"/>
      <c r="FR49" s="423"/>
      <c r="FS49" s="423"/>
      <c r="FT49" s="423"/>
      <c r="FU49" s="423"/>
      <c r="FV49" s="423"/>
      <c r="FW49" s="423"/>
      <c r="FX49" s="423"/>
      <c r="FY49" s="423"/>
      <c r="FZ49" s="423"/>
      <c r="GA49" s="423"/>
      <c r="GB49" s="423"/>
      <c r="GC49" s="423"/>
      <c r="GD49" s="423"/>
      <c r="GE49" s="423"/>
      <c r="GF49" s="423"/>
      <c r="GG49" s="423"/>
      <c r="GH49" s="423"/>
      <c r="GI49" s="423"/>
      <c r="GJ49" s="423"/>
      <c r="GK49" s="423"/>
      <c r="GL49" s="423"/>
      <c r="GM49" s="423"/>
      <c r="GN49" s="423"/>
      <c r="GO49" s="423"/>
      <c r="GP49" s="423"/>
      <c r="GQ49" s="423"/>
      <c r="GR49" s="423"/>
      <c r="GS49" s="423"/>
      <c r="GT49" s="423"/>
      <c r="GU49" s="423"/>
      <c r="GV49" s="423"/>
      <c r="GW49" s="423"/>
      <c r="GX49" s="423"/>
      <c r="GY49" s="423"/>
      <c r="GZ49" s="423"/>
      <c r="HA49" s="423"/>
      <c r="HB49" s="423"/>
      <c r="HC49" s="423"/>
      <c r="HD49" s="423"/>
      <c r="HE49" s="423"/>
      <c r="HF49" s="423"/>
      <c r="HG49" s="423"/>
      <c r="HH49" s="423"/>
      <c r="HI49" s="423"/>
      <c r="HJ49" s="423"/>
      <c r="HK49" s="423"/>
      <c r="HL49" s="423"/>
      <c r="HM49" s="423"/>
      <c r="HN49" s="423"/>
      <c r="HO49" s="423"/>
      <c r="HP49" s="423"/>
      <c r="HQ49" s="423"/>
      <c r="HR49" s="423"/>
      <c r="HS49" s="423"/>
      <c r="HT49" s="423"/>
      <c r="HU49" s="423"/>
      <c r="HV49" s="423"/>
      <c r="HW49" s="423"/>
      <c r="HX49" s="423"/>
      <c r="HY49" s="423"/>
      <c r="HZ49" s="423"/>
      <c r="IA49" s="423"/>
      <c r="IB49" s="423"/>
      <c r="IC49" s="423"/>
      <c r="ID49" s="423"/>
      <c r="IE49" s="423"/>
      <c r="IF49" s="423"/>
      <c r="IG49" s="423"/>
      <c r="IH49" s="423"/>
      <c r="II49" s="423"/>
      <c r="IJ49" s="423"/>
      <c r="IK49" s="423"/>
      <c r="IL49" s="423"/>
      <c r="IM49" s="423"/>
      <c r="IN49" s="423"/>
      <c r="IO49" s="423"/>
      <c r="IP49" s="423"/>
      <c r="IQ49" s="423"/>
      <c r="IR49" s="423"/>
      <c r="IS49" s="423"/>
      <c r="IT49" s="423"/>
      <c r="IU49" s="423"/>
      <c r="IV49" s="423"/>
      <c r="IW49" s="423"/>
      <c r="IX49" s="423"/>
      <c r="IY49" s="423"/>
      <c r="IZ49" s="423"/>
      <c r="JA49" s="423"/>
      <c r="JB49" s="423"/>
      <c r="JC49" s="423"/>
      <c r="JD49" s="423"/>
      <c r="JE49" s="423"/>
      <c r="JF49" s="423"/>
      <c r="JG49" s="423"/>
      <c r="JH49" s="423"/>
      <c r="JI49" s="423"/>
      <c r="JJ49" s="423"/>
      <c r="JK49" s="423"/>
      <c r="JL49" s="423"/>
      <c r="JM49" s="423"/>
    </row>
    <row r="50" spans="1:293" ht="266.25" customHeight="1">
      <c r="A50" s="474">
        <v>38</v>
      </c>
      <c r="B50" s="471" t="s">
        <v>622</v>
      </c>
      <c r="C50" s="457" t="s">
        <v>267</v>
      </c>
      <c r="D50" s="457" t="s">
        <v>584</v>
      </c>
      <c r="E50" s="475" t="s">
        <v>268</v>
      </c>
      <c r="F50" s="457" t="s">
        <v>247</v>
      </c>
      <c r="G50" s="457" t="s">
        <v>1152</v>
      </c>
      <c r="H50" s="452"/>
      <c r="I50" s="423"/>
      <c r="J50" s="423"/>
      <c r="K50" s="423"/>
      <c r="L50" s="422"/>
      <c r="N50" s="454"/>
      <c r="X50" s="423"/>
      <c r="Y50" s="423"/>
      <c r="Z50" s="423"/>
      <c r="AA50" s="423"/>
      <c r="AB50" s="423"/>
      <c r="AC50" s="423"/>
      <c r="AD50" s="423"/>
      <c r="AE50" s="423"/>
      <c r="AF50" s="423"/>
      <c r="AG50" s="423"/>
      <c r="AH50" s="423"/>
      <c r="AI50" s="423"/>
      <c r="AJ50" s="423"/>
      <c r="AK50" s="423"/>
      <c r="AL50" s="423"/>
      <c r="AM50" s="423"/>
      <c r="AN50" s="423"/>
      <c r="AO50" s="423"/>
      <c r="AP50" s="423"/>
      <c r="AQ50" s="423"/>
      <c r="AR50" s="423"/>
      <c r="AS50" s="423"/>
      <c r="AT50" s="423"/>
      <c r="AU50" s="423"/>
      <c r="AV50" s="423"/>
      <c r="AW50" s="423"/>
      <c r="AX50" s="423"/>
      <c r="AY50" s="423"/>
      <c r="AZ50" s="423"/>
      <c r="BA50" s="423"/>
      <c r="BB50" s="423"/>
      <c r="BC50" s="423"/>
      <c r="BD50" s="423"/>
      <c r="BE50" s="423"/>
      <c r="BF50" s="423"/>
      <c r="BG50" s="423">
        <v>200</v>
      </c>
      <c r="BH50" s="423" t="s">
        <v>269</v>
      </c>
      <c r="BI50" s="423"/>
      <c r="BJ50" s="423" t="s">
        <v>270</v>
      </c>
      <c r="BK50" s="423">
        <v>2730960000</v>
      </c>
      <c r="BL50" s="423"/>
      <c r="BM50" s="423"/>
      <c r="BN50" s="423"/>
      <c r="BO50" s="423"/>
      <c r="BP50" s="423"/>
      <c r="BQ50" s="423"/>
      <c r="BR50" s="423"/>
      <c r="BS50" s="423"/>
      <c r="BT50" s="423"/>
      <c r="BU50" s="423"/>
      <c r="BV50" s="423"/>
      <c r="BW50" s="423"/>
      <c r="BX50" s="423"/>
      <c r="BY50" s="423"/>
      <c r="BZ50" s="423"/>
      <c r="CA50" s="423"/>
      <c r="CB50" s="423"/>
      <c r="CC50" s="423"/>
      <c r="CD50" s="423"/>
      <c r="CE50" s="423"/>
      <c r="CF50" s="423"/>
      <c r="CG50" s="423"/>
      <c r="CH50" s="423"/>
      <c r="CI50" s="423"/>
      <c r="CJ50" s="423"/>
      <c r="CK50" s="423"/>
      <c r="CL50" s="423"/>
      <c r="CM50" s="423"/>
      <c r="CN50" s="423"/>
      <c r="CO50" s="423"/>
      <c r="CP50" s="423"/>
      <c r="CQ50" s="423"/>
      <c r="CR50" s="423"/>
      <c r="CS50" s="423"/>
      <c r="CT50" s="423"/>
      <c r="CU50" s="423"/>
      <c r="CV50" s="423"/>
      <c r="CW50" s="423"/>
      <c r="CX50" s="423"/>
      <c r="CY50" s="423"/>
      <c r="CZ50" s="423"/>
      <c r="DA50" s="423"/>
      <c r="DB50" s="423"/>
      <c r="DC50" s="423"/>
      <c r="DD50" s="423"/>
      <c r="DE50" s="423"/>
      <c r="DF50" s="423"/>
      <c r="DG50" s="423"/>
      <c r="DH50" s="423"/>
      <c r="DI50" s="423"/>
      <c r="DJ50" s="423"/>
      <c r="DK50" s="423"/>
      <c r="DL50" s="423"/>
      <c r="DM50" s="423"/>
      <c r="DN50" s="423"/>
      <c r="DO50" s="423"/>
      <c r="DP50" s="423"/>
      <c r="DQ50" s="423"/>
      <c r="DR50" s="423"/>
      <c r="DS50" s="423"/>
      <c r="DT50" s="423"/>
      <c r="DU50" s="423"/>
      <c r="DV50" s="423"/>
      <c r="DW50" s="423"/>
      <c r="DX50" s="423"/>
      <c r="DY50" s="423"/>
      <c r="DZ50" s="423"/>
      <c r="EA50" s="423"/>
      <c r="EB50" s="423"/>
      <c r="EC50" s="423"/>
      <c r="ED50" s="423"/>
      <c r="EE50" s="423"/>
      <c r="EF50" s="423"/>
      <c r="EG50" s="423"/>
      <c r="EH50" s="423"/>
      <c r="EI50" s="423"/>
      <c r="EJ50" s="423"/>
      <c r="EK50" s="423"/>
      <c r="EL50" s="423"/>
      <c r="EM50" s="423"/>
      <c r="EN50" s="423"/>
      <c r="EO50" s="423"/>
      <c r="EP50" s="423"/>
      <c r="EQ50" s="423"/>
      <c r="ER50" s="423"/>
      <c r="ES50" s="423"/>
      <c r="ET50" s="423"/>
      <c r="EU50" s="423"/>
      <c r="EV50" s="423"/>
      <c r="EW50" s="423"/>
      <c r="EX50" s="423"/>
      <c r="EY50" s="423"/>
      <c r="EZ50" s="423"/>
      <c r="FA50" s="423"/>
      <c r="FB50" s="423"/>
      <c r="FC50" s="423"/>
      <c r="FD50" s="423"/>
      <c r="FE50" s="423"/>
      <c r="FF50" s="423"/>
      <c r="FG50" s="423"/>
      <c r="FH50" s="423"/>
      <c r="FI50" s="423"/>
      <c r="FJ50" s="423"/>
      <c r="FK50" s="423"/>
      <c r="FL50" s="423"/>
      <c r="FM50" s="423"/>
      <c r="FN50" s="423"/>
      <c r="FO50" s="423"/>
      <c r="FP50" s="423"/>
      <c r="FQ50" s="423"/>
      <c r="FR50" s="423"/>
      <c r="FS50" s="423"/>
      <c r="FT50" s="423"/>
      <c r="FU50" s="423"/>
      <c r="FV50" s="423"/>
      <c r="FW50" s="423"/>
      <c r="FX50" s="423"/>
      <c r="FY50" s="423"/>
      <c r="FZ50" s="423"/>
      <c r="GA50" s="423"/>
      <c r="GB50" s="423"/>
      <c r="GC50" s="423"/>
      <c r="GD50" s="423"/>
      <c r="GE50" s="423"/>
      <c r="GF50" s="423"/>
      <c r="GG50" s="423"/>
      <c r="GH50" s="423"/>
      <c r="GI50" s="423"/>
      <c r="GJ50" s="423"/>
      <c r="GK50" s="423"/>
      <c r="GL50" s="423"/>
      <c r="GM50" s="423"/>
      <c r="GN50" s="423"/>
      <c r="GO50" s="423"/>
      <c r="GP50" s="423"/>
      <c r="GQ50" s="423"/>
      <c r="GR50" s="423"/>
      <c r="GS50" s="423"/>
      <c r="GT50" s="423"/>
      <c r="GU50" s="423"/>
      <c r="GV50" s="423"/>
      <c r="GW50" s="423"/>
      <c r="GX50" s="423"/>
      <c r="GY50" s="423"/>
      <c r="GZ50" s="423"/>
      <c r="HA50" s="423"/>
      <c r="HB50" s="423"/>
      <c r="HC50" s="423"/>
      <c r="HD50" s="423"/>
      <c r="HE50" s="423"/>
      <c r="HF50" s="423"/>
      <c r="HG50" s="423"/>
      <c r="HH50" s="423"/>
      <c r="HI50" s="423"/>
      <c r="HJ50" s="423"/>
      <c r="HK50" s="423"/>
      <c r="HL50" s="423"/>
      <c r="HM50" s="423"/>
      <c r="HN50" s="423"/>
      <c r="HO50" s="423"/>
      <c r="HP50" s="423"/>
      <c r="HQ50" s="423"/>
      <c r="HR50" s="423"/>
      <c r="HS50" s="423"/>
      <c r="HT50" s="423"/>
      <c r="HU50" s="423"/>
      <c r="HV50" s="423"/>
      <c r="HW50" s="423"/>
      <c r="HX50" s="423"/>
      <c r="HY50" s="423"/>
      <c r="HZ50" s="423"/>
      <c r="IA50" s="423"/>
      <c r="IB50" s="423"/>
      <c r="IC50" s="423"/>
      <c r="ID50" s="423"/>
      <c r="IE50" s="423"/>
      <c r="IF50" s="423"/>
      <c r="IG50" s="423"/>
      <c r="IH50" s="423"/>
      <c r="II50" s="423"/>
      <c r="IJ50" s="423"/>
      <c r="IK50" s="423"/>
      <c r="IL50" s="423"/>
      <c r="IM50" s="423"/>
      <c r="IN50" s="423"/>
      <c r="IO50" s="423"/>
      <c r="IP50" s="423"/>
      <c r="IQ50" s="423"/>
      <c r="IR50" s="423"/>
      <c r="IS50" s="423"/>
      <c r="IT50" s="423"/>
      <c r="IU50" s="423"/>
      <c r="IV50" s="423"/>
      <c r="IW50" s="423"/>
      <c r="IX50" s="423"/>
      <c r="IY50" s="423"/>
      <c r="IZ50" s="423"/>
      <c r="JA50" s="423"/>
      <c r="JB50" s="423"/>
      <c r="JC50" s="423"/>
      <c r="JD50" s="423"/>
      <c r="JE50" s="423"/>
      <c r="JF50" s="423"/>
      <c r="JG50" s="423"/>
      <c r="JH50" s="423"/>
      <c r="JI50" s="423"/>
      <c r="JJ50" s="423"/>
      <c r="JK50" s="423"/>
      <c r="JL50" s="423"/>
      <c r="JM50" s="423"/>
    </row>
    <row r="51" spans="1:293" s="480" customFormat="1" ht="60.75" customHeight="1">
      <c r="A51" s="474">
        <v>39</v>
      </c>
      <c r="B51" s="491" t="s">
        <v>622</v>
      </c>
      <c r="C51" s="474" t="s">
        <v>272</v>
      </c>
      <c r="D51" s="474" t="s">
        <v>585</v>
      </c>
      <c r="E51" s="475" t="s">
        <v>273</v>
      </c>
      <c r="F51" s="474" t="s">
        <v>69</v>
      </c>
      <c r="G51" s="457" t="s">
        <v>1153</v>
      </c>
      <c r="H51" s="476"/>
      <c r="I51" s="459"/>
      <c r="J51" s="459" t="s">
        <v>274</v>
      </c>
      <c r="K51" s="459">
        <f>23161*1293</f>
        <v>29947173</v>
      </c>
      <c r="L51" s="459"/>
      <c r="M51" s="424">
        <f t="shared" ref="M51:M56" si="2">I51+K51</f>
        <v>29947173</v>
      </c>
      <c r="N51" s="477"/>
      <c r="O51" s="459"/>
      <c r="P51" s="459"/>
      <c r="Q51" s="459"/>
      <c r="R51" s="459"/>
      <c r="S51" s="459"/>
      <c r="T51" s="459"/>
      <c r="U51" s="459"/>
      <c r="V51" s="459"/>
      <c r="W51" s="459"/>
      <c r="X51" s="459"/>
      <c r="Y51" s="459"/>
      <c r="Z51" s="459"/>
      <c r="AA51" s="459"/>
      <c r="AB51" s="459"/>
      <c r="AC51" s="459"/>
      <c r="AD51" s="459"/>
      <c r="AE51" s="459"/>
      <c r="AF51" s="459"/>
      <c r="AG51" s="459"/>
      <c r="AH51" s="459"/>
      <c r="AI51" s="459"/>
      <c r="AJ51" s="459"/>
      <c r="AK51" s="459"/>
      <c r="AL51" s="459"/>
      <c r="AM51" s="459"/>
      <c r="AN51" s="459"/>
      <c r="AO51" s="459"/>
      <c r="AP51" s="459"/>
      <c r="AQ51" s="459"/>
      <c r="AR51" s="459"/>
      <c r="AS51" s="459"/>
      <c r="AT51" s="459"/>
      <c r="AU51" s="459"/>
      <c r="AV51" s="459"/>
      <c r="AW51" s="459"/>
      <c r="AX51" s="459"/>
      <c r="AY51" s="459"/>
      <c r="AZ51" s="459"/>
      <c r="BA51" s="459"/>
      <c r="BB51" s="459"/>
      <c r="BC51" s="459"/>
      <c r="BD51" s="459"/>
      <c r="BE51" s="459"/>
      <c r="BF51" s="459"/>
      <c r="BG51" s="459"/>
      <c r="BH51" s="459"/>
      <c r="BI51" s="459"/>
      <c r="BJ51" s="459"/>
      <c r="BK51" s="459"/>
      <c r="BL51" s="459"/>
      <c r="BM51" s="459"/>
      <c r="BN51" s="459"/>
      <c r="BO51" s="459"/>
      <c r="BP51" s="459"/>
      <c r="BQ51" s="459"/>
      <c r="BR51" s="459"/>
      <c r="BS51" s="459"/>
      <c r="BT51" s="459"/>
      <c r="BU51" s="459"/>
      <c r="BV51" s="459"/>
      <c r="BW51" s="459"/>
      <c r="BX51" s="459"/>
      <c r="BY51" s="459"/>
      <c r="BZ51" s="459"/>
      <c r="CA51" s="459"/>
      <c r="CB51" s="459"/>
      <c r="CC51" s="459"/>
      <c r="CD51" s="459"/>
      <c r="CE51" s="459"/>
      <c r="CF51" s="459"/>
      <c r="CG51" s="459"/>
      <c r="CH51" s="459"/>
      <c r="CI51" s="459"/>
      <c r="CJ51" s="478"/>
      <c r="CK51" s="459"/>
      <c r="CL51" s="459"/>
      <c r="CM51" s="459"/>
      <c r="CN51" s="459"/>
      <c r="CO51" s="459"/>
      <c r="CP51" s="459"/>
      <c r="CQ51" s="459"/>
      <c r="CR51" s="459"/>
      <c r="CS51" s="459"/>
      <c r="CT51" s="459"/>
      <c r="CU51" s="459"/>
      <c r="CV51" s="459"/>
      <c r="CW51" s="459"/>
      <c r="CX51" s="459"/>
      <c r="CY51" s="459"/>
      <c r="CZ51" s="459"/>
      <c r="DA51" s="459"/>
      <c r="DB51" s="459"/>
      <c r="DC51" s="459"/>
      <c r="DD51" s="459"/>
      <c r="DE51" s="459"/>
      <c r="DF51" s="459"/>
      <c r="DG51" s="459"/>
      <c r="DH51" s="459"/>
      <c r="DI51" s="459"/>
      <c r="DJ51" s="459"/>
      <c r="DK51" s="459"/>
      <c r="DL51" s="459"/>
      <c r="DM51" s="459"/>
      <c r="DN51" s="459"/>
      <c r="DO51" s="459"/>
      <c r="DP51" s="459"/>
      <c r="DQ51" s="459"/>
      <c r="DR51" s="459"/>
      <c r="DS51" s="459"/>
      <c r="DT51" s="459"/>
      <c r="DU51" s="459"/>
      <c r="DV51" s="459"/>
      <c r="DW51" s="459"/>
      <c r="DX51" s="459"/>
      <c r="DY51" s="459"/>
      <c r="DZ51" s="459"/>
      <c r="EA51" s="459"/>
      <c r="EB51" s="459"/>
      <c r="EC51" s="459"/>
      <c r="ED51" s="459"/>
      <c r="EE51" s="459"/>
      <c r="EF51" s="459"/>
      <c r="EG51" s="459"/>
      <c r="EH51" s="459"/>
      <c r="EI51" s="459"/>
      <c r="EJ51" s="459"/>
      <c r="EK51" s="459"/>
      <c r="EL51" s="459"/>
      <c r="EM51" s="459"/>
      <c r="EN51" s="459"/>
      <c r="EO51" s="459"/>
      <c r="EP51" s="459"/>
      <c r="EQ51" s="459"/>
      <c r="ER51" s="459"/>
      <c r="ES51" s="459"/>
      <c r="ET51" s="459"/>
      <c r="EU51" s="459"/>
      <c r="EV51" s="459"/>
      <c r="EW51" s="459"/>
      <c r="EX51" s="459"/>
      <c r="EY51" s="459"/>
      <c r="EZ51" s="459"/>
      <c r="FA51" s="459"/>
      <c r="FB51" s="478"/>
      <c r="FC51" s="459"/>
      <c r="FD51" s="459"/>
      <c r="FE51" s="459"/>
      <c r="FF51" s="459"/>
      <c r="FG51" s="459"/>
      <c r="FH51" s="459"/>
      <c r="FI51" s="459"/>
      <c r="FJ51" s="459"/>
      <c r="FK51" s="459"/>
      <c r="FL51" s="459"/>
      <c r="FM51" s="459"/>
      <c r="FN51" s="459"/>
      <c r="FO51" s="459"/>
      <c r="FP51" s="459"/>
      <c r="FQ51" s="459"/>
      <c r="FR51" s="459"/>
      <c r="FS51" s="459"/>
      <c r="FT51" s="459"/>
      <c r="FU51" s="459"/>
      <c r="FV51" s="459"/>
      <c r="FW51" s="459"/>
      <c r="FX51" s="459"/>
      <c r="FY51" s="459"/>
      <c r="FZ51" s="459"/>
      <c r="GA51" s="459"/>
      <c r="GB51" s="459"/>
      <c r="GC51" s="459"/>
      <c r="GD51" s="459"/>
      <c r="GE51" s="459"/>
      <c r="GF51" s="459"/>
      <c r="GG51" s="459"/>
      <c r="GH51" s="459"/>
      <c r="GI51" s="459"/>
      <c r="GJ51" s="459"/>
      <c r="GK51" s="459"/>
      <c r="GL51" s="459"/>
      <c r="GM51" s="459"/>
      <c r="GN51" s="459"/>
      <c r="GO51" s="459"/>
      <c r="GP51" s="459"/>
      <c r="GQ51" s="459"/>
      <c r="GR51" s="459"/>
      <c r="GS51" s="459"/>
      <c r="GT51" s="459"/>
      <c r="GU51" s="459"/>
      <c r="GV51" s="459"/>
      <c r="GW51" s="459"/>
      <c r="GX51" s="459"/>
      <c r="GY51" s="459"/>
      <c r="GZ51" s="459"/>
      <c r="HA51" s="459"/>
      <c r="HB51" s="459"/>
      <c r="HC51" s="459"/>
      <c r="HD51" s="459"/>
      <c r="HE51" s="459"/>
      <c r="HF51" s="459"/>
      <c r="HG51" s="459"/>
      <c r="HH51" s="459"/>
      <c r="HI51" s="459"/>
      <c r="HJ51" s="459"/>
      <c r="HK51" s="459"/>
      <c r="HL51" s="459"/>
      <c r="HM51" s="459"/>
      <c r="HN51" s="459"/>
      <c r="HO51" s="459"/>
      <c r="HP51" s="459"/>
      <c r="HQ51" s="459"/>
      <c r="HR51" s="459"/>
      <c r="HS51" s="459"/>
      <c r="HT51" s="459"/>
      <c r="HU51" s="459"/>
      <c r="HV51" s="459"/>
      <c r="HW51" s="459"/>
      <c r="HX51" s="459"/>
      <c r="HY51" s="459"/>
      <c r="HZ51" s="459"/>
      <c r="IA51" s="459"/>
      <c r="IB51" s="459"/>
      <c r="IC51" s="459"/>
      <c r="ID51" s="459"/>
      <c r="IE51" s="459"/>
      <c r="IF51" s="459"/>
      <c r="IG51" s="459"/>
      <c r="IH51" s="459"/>
      <c r="II51" s="459"/>
      <c r="IJ51" s="459"/>
      <c r="IK51" s="459"/>
      <c r="IL51" s="459"/>
      <c r="IM51" s="459"/>
      <c r="IN51" s="459"/>
      <c r="IO51" s="459"/>
      <c r="IP51" s="459"/>
      <c r="IQ51" s="459"/>
      <c r="IR51" s="459"/>
      <c r="IS51" s="459"/>
      <c r="IT51" s="459">
        <v>86680</v>
      </c>
      <c r="IU51" s="459"/>
      <c r="IV51" s="459"/>
      <c r="IW51" s="459"/>
      <c r="IX51" s="459"/>
      <c r="IY51" s="459"/>
      <c r="IZ51" s="459"/>
      <c r="JA51" s="459"/>
      <c r="JB51" s="459"/>
      <c r="JC51" s="459"/>
      <c r="JD51" s="459"/>
      <c r="JE51" s="459"/>
      <c r="JF51" s="459"/>
      <c r="JG51" s="459"/>
      <c r="JH51" s="459"/>
      <c r="JI51" s="459"/>
      <c r="JJ51" s="459"/>
      <c r="JK51" s="459"/>
      <c r="JL51" s="459"/>
      <c r="JM51" s="459"/>
      <c r="JN51" s="478"/>
      <c r="JO51" s="478"/>
      <c r="JP51" s="478"/>
      <c r="JQ51" s="478"/>
      <c r="JR51" s="478"/>
      <c r="JS51" s="478"/>
      <c r="JT51" s="478"/>
      <c r="JU51" s="478"/>
      <c r="JV51" s="478"/>
      <c r="JW51" s="478"/>
      <c r="JX51" s="479"/>
      <c r="JY51" s="479"/>
      <c r="JZ51" s="479"/>
      <c r="KA51" s="479"/>
      <c r="KB51" s="479"/>
      <c r="KC51" s="479"/>
      <c r="KD51" s="479"/>
      <c r="KE51" s="479"/>
      <c r="KF51" s="479"/>
      <c r="KG51" s="479"/>
    </row>
    <row r="52" spans="1:293" ht="102">
      <c r="A52" s="474">
        <v>40</v>
      </c>
      <c r="B52" s="471" t="s">
        <v>623</v>
      </c>
      <c r="C52" s="457" t="s">
        <v>275</v>
      </c>
      <c r="D52" s="457" t="s">
        <v>586</v>
      </c>
      <c r="E52" s="475" t="s">
        <v>276</v>
      </c>
      <c r="F52" s="457" t="s">
        <v>277</v>
      </c>
      <c r="G52" s="457" t="s">
        <v>281</v>
      </c>
      <c r="H52" s="452" t="s">
        <v>278</v>
      </c>
      <c r="I52" s="423">
        <f>592861*23161</f>
        <v>13731253621</v>
      </c>
      <c r="J52" s="423" t="s">
        <v>279</v>
      </c>
      <c r="K52" s="423">
        <f>3018*23161</f>
        <v>69899898</v>
      </c>
      <c r="L52" s="422" t="s">
        <v>280</v>
      </c>
      <c r="M52" s="424">
        <f t="shared" si="2"/>
        <v>13801153519</v>
      </c>
      <c r="N52" s="454">
        <v>100000</v>
      </c>
      <c r="R52" s="423">
        <v>13753000</v>
      </c>
      <c r="X52" s="423"/>
      <c r="Y52" s="423"/>
      <c r="Z52" s="423"/>
      <c r="AA52" s="423"/>
      <c r="AB52" s="423"/>
      <c r="AC52" s="423"/>
      <c r="AD52" s="423"/>
      <c r="AE52" s="423"/>
      <c r="AF52" s="423"/>
      <c r="AG52" s="423"/>
      <c r="AH52" s="423"/>
      <c r="AI52" s="423"/>
      <c r="AJ52" s="423"/>
      <c r="AK52" s="423"/>
      <c r="AL52" s="423"/>
      <c r="AM52" s="423"/>
      <c r="AN52" s="423"/>
      <c r="AO52" s="423"/>
      <c r="AP52" s="423"/>
      <c r="AQ52" s="423"/>
      <c r="AR52" s="423"/>
      <c r="AS52" s="423"/>
      <c r="AT52" s="423"/>
      <c r="AU52" s="423"/>
      <c r="AV52" s="423"/>
      <c r="AW52" s="423"/>
      <c r="AX52" s="423"/>
      <c r="AY52" s="423"/>
      <c r="AZ52" s="423"/>
      <c r="BA52" s="423"/>
      <c r="BB52" s="423"/>
      <c r="BC52" s="423"/>
      <c r="BD52" s="423"/>
      <c r="BE52" s="423"/>
      <c r="BF52" s="423"/>
      <c r="BG52" s="423"/>
      <c r="BH52" s="423"/>
      <c r="BI52" s="423"/>
      <c r="BJ52" s="423"/>
      <c r="BK52" s="423"/>
      <c r="BL52" s="423"/>
      <c r="BM52" s="423"/>
      <c r="BN52" s="423"/>
      <c r="BO52" s="423"/>
      <c r="BP52" s="423"/>
      <c r="BQ52" s="423"/>
      <c r="BR52" s="423"/>
      <c r="BS52" s="423"/>
      <c r="BT52" s="423"/>
      <c r="BU52" s="423"/>
      <c r="BV52" s="423"/>
      <c r="BW52" s="423"/>
      <c r="BX52" s="423"/>
      <c r="BY52" s="423"/>
      <c r="BZ52" s="423"/>
      <c r="CA52" s="423"/>
      <c r="CB52" s="423"/>
      <c r="CC52" s="423"/>
      <c r="CD52" s="423"/>
      <c r="CE52" s="423"/>
      <c r="CF52" s="423"/>
      <c r="CG52" s="423"/>
      <c r="CH52" s="423"/>
      <c r="CI52" s="423"/>
      <c r="CK52" s="423"/>
      <c r="CL52" s="423"/>
      <c r="CM52" s="423"/>
      <c r="CN52" s="423"/>
      <c r="CO52" s="423"/>
      <c r="CP52" s="423"/>
      <c r="CQ52" s="423"/>
      <c r="CR52" s="423"/>
      <c r="CS52" s="423"/>
      <c r="CT52" s="423"/>
      <c r="CU52" s="423"/>
      <c r="CV52" s="423"/>
      <c r="CW52" s="423"/>
      <c r="CX52" s="423"/>
      <c r="CY52" s="423"/>
      <c r="CZ52" s="423"/>
      <c r="DA52" s="423"/>
      <c r="DB52" s="423"/>
      <c r="DC52" s="423"/>
      <c r="DD52" s="423"/>
      <c r="DE52" s="423"/>
      <c r="DF52" s="423"/>
      <c r="DG52" s="423"/>
      <c r="DH52" s="423"/>
      <c r="DI52" s="423"/>
      <c r="DJ52" s="423"/>
      <c r="DK52" s="423"/>
      <c r="DL52" s="423"/>
      <c r="DM52" s="423"/>
      <c r="DN52" s="423"/>
      <c r="DO52" s="423"/>
      <c r="DP52" s="423"/>
      <c r="DQ52" s="423"/>
      <c r="DR52" s="423"/>
      <c r="DS52" s="423"/>
      <c r="DT52" s="423"/>
      <c r="DU52" s="423"/>
      <c r="DV52" s="423"/>
      <c r="DW52" s="423"/>
      <c r="DX52" s="423"/>
      <c r="DY52" s="423"/>
      <c r="DZ52" s="423"/>
      <c r="EA52" s="423"/>
      <c r="EB52" s="423"/>
      <c r="EC52" s="423"/>
      <c r="ED52" s="423"/>
      <c r="EE52" s="423"/>
      <c r="EF52" s="423"/>
      <c r="EG52" s="423"/>
      <c r="EH52" s="423"/>
      <c r="EI52" s="423"/>
      <c r="EJ52" s="423"/>
      <c r="EK52" s="423"/>
      <c r="EL52" s="423"/>
      <c r="EM52" s="423"/>
      <c r="EN52" s="423"/>
      <c r="EO52" s="423"/>
      <c r="EP52" s="423"/>
      <c r="EQ52" s="423"/>
      <c r="ER52" s="423"/>
      <c r="ES52" s="423"/>
      <c r="ET52" s="423"/>
      <c r="EU52" s="423"/>
      <c r="EV52" s="423"/>
      <c r="EW52" s="423"/>
      <c r="EX52" s="423"/>
      <c r="EY52" s="423"/>
      <c r="EZ52" s="423"/>
      <c r="FA52" s="423"/>
      <c r="FC52" s="423"/>
      <c r="FD52" s="423"/>
      <c r="FE52" s="423"/>
      <c r="FF52" s="423"/>
      <c r="FH52" s="423"/>
      <c r="FI52" s="423"/>
      <c r="FJ52" s="423"/>
      <c r="FK52" s="423"/>
      <c r="FM52" s="423"/>
      <c r="FN52" s="423"/>
      <c r="FO52" s="423"/>
      <c r="FP52" s="423"/>
      <c r="FQ52" s="423"/>
      <c r="FR52" s="423"/>
      <c r="FS52" s="423"/>
      <c r="FT52" s="423"/>
      <c r="FU52" s="423"/>
      <c r="FV52" s="423"/>
      <c r="FW52" s="423"/>
      <c r="FX52" s="423"/>
      <c r="FY52" s="423"/>
      <c r="FZ52" s="423"/>
      <c r="GA52" s="423"/>
      <c r="GB52" s="423"/>
      <c r="GC52" s="423"/>
      <c r="GD52" s="423"/>
      <c r="GE52" s="423"/>
      <c r="GF52" s="423"/>
      <c r="GG52" s="423"/>
      <c r="GH52" s="423"/>
      <c r="GI52" s="423"/>
      <c r="GJ52" s="423"/>
      <c r="GK52" s="423"/>
      <c r="GL52" s="423"/>
      <c r="GM52" s="423"/>
      <c r="GN52" s="423"/>
      <c r="GO52" s="423"/>
      <c r="GP52" s="423"/>
      <c r="GQ52" s="423"/>
      <c r="GR52" s="423"/>
      <c r="GS52" s="423"/>
      <c r="GT52" s="423"/>
      <c r="GU52" s="423"/>
      <c r="GV52" s="423"/>
      <c r="GW52" s="423"/>
      <c r="GX52" s="423"/>
      <c r="GY52" s="423"/>
      <c r="GZ52" s="423"/>
      <c r="HA52" s="423"/>
      <c r="HB52" s="423"/>
      <c r="HC52" s="423"/>
      <c r="HD52" s="423"/>
      <c r="HE52" s="423"/>
      <c r="HF52" s="423"/>
      <c r="HG52" s="423"/>
      <c r="HH52" s="423"/>
      <c r="HI52" s="423"/>
      <c r="HJ52" s="423"/>
      <c r="HK52" s="423"/>
      <c r="HL52" s="423"/>
      <c r="HM52" s="423"/>
      <c r="HN52" s="423"/>
      <c r="HO52" s="423"/>
      <c r="HP52" s="423"/>
      <c r="HQ52" s="423"/>
      <c r="HR52" s="423"/>
      <c r="HS52" s="423"/>
      <c r="HT52" s="423"/>
      <c r="HU52" s="423"/>
      <c r="HV52" s="423"/>
      <c r="HW52" s="423"/>
      <c r="HX52" s="423"/>
      <c r="HY52" s="423"/>
      <c r="HZ52" s="423"/>
      <c r="IA52" s="423"/>
      <c r="IB52" s="423"/>
      <c r="IC52" s="423"/>
      <c r="ID52" s="423"/>
      <c r="IE52" s="423"/>
      <c r="IF52" s="423"/>
      <c r="IG52" s="423"/>
      <c r="IH52" s="423"/>
      <c r="II52" s="423"/>
      <c r="IJ52" s="423"/>
      <c r="IK52" s="423"/>
      <c r="IL52" s="423"/>
      <c r="IM52" s="423"/>
      <c r="IN52" s="423"/>
      <c r="IO52" s="423"/>
      <c r="IP52" s="423"/>
      <c r="IQ52" s="423"/>
      <c r="IR52" s="423"/>
      <c r="IS52" s="423"/>
      <c r="IT52" s="423">
        <v>100000</v>
      </c>
      <c r="IU52" s="423"/>
      <c r="IV52" s="423"/>
      <c r="IW52" s="423"/>
      <c r="IX52" s="423"/>
      <c r="IY52" s="423"/>
      <c r="IZ52" s="423"/>
      <c r="JA52" s="423"/>
      <c r="JB52" s="423"/>
      <c r="JC52" s="423"/>
      <c r="JD52" s="423"/>
      <c r="JE52" s="423"/>
      <c r="JF52" s="423"/>
      <c r="JG52" s="423"/>
      <c r="JH52" s="423"/>
      <c r="JI52" s="423"/>
      <c r="JJ52" s="423"/>
      <c r="JK52" s="423"/>
      <c r="JL52" s="423"/>
    </row>
    <row r="53" spans="1:293" s="480" customFormat="1" ht="69" customHeight="1">
      <c r="A53" s="474">
        <v>41</v>
      </c>
      <c r="B53" s="471" t="s">
        <v>623</v>
      </c>
      <c r="C53" s="474" t="s">
        <v>282</v>
      </c>
      <c r="D53" s="474" t="s">
        <v>587</v>
      </c>
      <c r="E53" s="475" t="s">
        <v>283</v>
      </c>
      <c r="F53" s="474" t="s">
        <v>277</v>
      </c>
      <c r="G53" s="457" t="s">
        <v>1154</v>
      </c>
      <c r="H53" s="476"/>
      <c r="I53" s="459"/>
      <c r="J53" s="459" t="s">
        <v>284</v>
      </c>
      <c r="K53" s="459">
        <f>1295*23161</f>
        <v>29993495</v>
      </c>
      <c r="L53" s="459"/>
      <c r="M53" s="424">
        <f t="shared" si="2"/>
        <v>29993495</v>
      </c>
      <c r="N53" s="477"/>
      <c r="O53" s="459"/>
      <c r="P53" s="459"/>
      <c r="Q53" s="459"/>
      <c r="R53" s="459"/>
      <c r="S53" s="459"/>
      <c r="T53" s="459"/>
      <c r="U53" s="459"/>
      <c r="V53" s="459"/>
      <c r="W53" s="459"/>
      <c r="X53" s="459"/>
      <c r="Y53" s="459"/>
      <c r="Z53" s="459"/>
      <c r="AA53" s="459"/>
      <c r="AB53" s="459"/>
      <c r="AC53" s="459"/>
      <c r="AD53" s="459"/>
      <c r="AE53" s="459"/>
      <c r="AF53" s="459"/>
      <c r="AG53" s="459"/>
      <c r="AH53" s="459"/>
      <c r="AI53" s="459"/>
      <c r="AJ53" s="459"/>
      <c r="AK53" s="459"/>
      <c r="AL53" s="459"/>
      <c r="AM53" s="459"/>
      <c r="AN53" s="459"/>
      <c r="AO53" s="459"/>
      <c r="AP53" s="459"/>
      <c r="AQ53" s="459"/>
      <c r="AR53" s="459"/>
      <c r="AS53" s="459"/>
      <c r="AT53" s="459"/>
      <c r="AU53" s="459"/>
      <c r="AV53" s="459"/>
      <c r="AW53" s="459"/>
      <c r="AX53" s="459"/>
      <c r="AY53" s="459"/>
      <c r="AZ53" s="459"/>
      <c r="BA53" s="459"/>
      <c r="BB53" s="459"/>
      <c r="BC53" s="459"/>
      <c r="BD53" s="459"/>
      <c r="BE53" s="459"/>
      <c r="BF53" s="459"/>
      <c r="BG53" s="459"/>
      <c r="BH53" s="459"/>
      <c r="BI53" s="459"/>
      <c r="BJ53" s="459"/>
      <c r="BK53" s="459"/>
      <c r="BL53" s="459"/>
      <c r="BM53" s="459"/>
      <c r="BN53" s="459"/>
      <c r="BO53" s="459"/>
      <c r="BP53" s="459"/>
      <c r="BQ53" s="459"/>
      <c r="BR53" s="459"/>
      <c r="BS53" s="459"/>
      <c r="BT53" s="459"/>
      <c r="BU53" s="459"/>
      <c r="BV53" s="459"/>
      <c r="BW53" s="459"/>
      <c r="BX53" s="459"/>
      <c r="BY53" s="459"/>
      <c r="BZ53" s="459"/>
      <c r="CA53" s="459"/>
      <c r="CB53" s="459"/>
      <c r="CC53" s="459"/>
      <c r="CD53" s="459"/>
      <c r="CE53" s="459"/>
      <c r="CF53" s="459"/>
      <c r="CG53" s="459"/>
      <c r="CH53" s="459"/>
      <c r="CI53" s="459"/>
      <c r="CJ53" s="478"/>
      <c r="CK53" s="459"/>
      <c r="CL53" s="459"/>
      <c r="CM53" s="459"/>
      <c r="CN53" s="459"/>
      <c r="CO53" s="459"/>
      <c r="CP53" s="459"/>
      <c r="CQ53" s="459"/>
      <c r="CR53" s="459"/>
      <c r="CS53" s="459"/>
      <c r="CT53" s="459"/>
      <c r="CU53" s="459"/>
      <c r="CV53" s="459"/>
      <c r="CW53" s="459"/>
      <c r="CX53" s="459"/>
      <c r="CY53" s="459"/>
      <c r="CZ53" s="459"/>
      <c r="DA53" s="459"/>
      <c r="DB53" s="459"/>
      <c r="DC53" s="459"/>
      <c r="DD53" s="459"/>
      <c r="DE53" s="459"/>
      <c r="DF53" s="459"/>
      <c r="DG53" s="459"/>
      <c r="DH53" s="459"/>
      <c r="DI53" s="459"/>
      <c r="DJ53" s="459"/>
      <c r="DK53" s="459"/>
      <c r="DL53" s="459"/>
      <c r="DM53" s="459"/>
      <c r="DN53" s="459"/>
      <c r="DO53" s="459"/>
      <c r="DP53" s="459"/>
      <c r="DQ53" s="459"/>
      <c r="DR53" s="459"/>
      <c r="DS53" s="459"/>
      <c r="DT53" s="459"/>
      <c r="DU53" s="459"/>
      <c r="DV53" s="459"/>
      <c r="DW53" s="459"/>
      <c r="DX53" s="459"/>
      <c r="DY53" s="459"/>
      <c r="DZ53" s="459"/>
      <c r="EA53" s="459"/>
      <c r="EB53" s="459"/>
      <c r="EC53" s="459"/>
      <c r="ED53" s="459"/>
      <c r="EE53" s="459"/>
      <c r="EF53" s="459"/>
      <c r="EG53" s="459"/>
      <c r="EH53" s="459"/>
      <c r="EI53" s="459"/>
      <c r="EJ53" s="459"/>
      <c r="EK53" s="459"/>
      <c r="EL53" s="459"/>
      <c r="EM53" s="459"/>
      <c r="EN53" s="459"/>
      <c r="EO53" s="459"/>
      <c r="EP53" s="459"/>
      <c r="EQ53" s="459"/>
      <c r="ER53" s="459"/>
      <c r="ES53" s="459"/>
      <c r="ET53" s="459"/>
      <c r="EU53" s="459"/>
      <c r="EV53" s="459"/>
      <c r="EW53" s="459"/>
      <c r="EX53" s="459"/>
      <c r="EY53" s="459"/>
      <c r="EZ53" s="459"/>
      <c r="FA53" s="459"/>
      <c r="FB53" s="478"/>
      <c r="FC53" s="459"/>
      <c r="FD53" s="459"/>
      <c r="FE53" s="459"/>
      <c r="FF53" s="459"/>
      <c r="FG53" s="459"/>
      <c r="FH53" s="459"/>
      <c r="FI53" s="459"/>
      <c r="FJ53" s="459"/>
      <c r="FK53" s="459"/>
      <c r="FL53" s="459"/>
      <c r="FM53" s="459"/>
      <c r="FN53" s="459"/>
      <c r="FO53" s="459"/>
      <c r="FP53" s="459"/>
      <c r="FQ53" s="459"/>
      <c r="FR53" s="459"/>
      <c r="FS53" s="459"/>
      <c r="FT53" s="459"/>
      <c r="FU53" s="459"/>
      <c r="FV53" s="459"/>
      <c r="FW53" s="459"/>
      <c r="FX53" s="459"/>
      <c r="FY53" s="459"/>
      <c r="FZ53" s="459"/>
      <c r="GA53" s="459"/>
      <c r="GB53" s="459"/>
      <c r="GC53" s="459"/>
      <c r="GD53" s="459"/>
      <c r="GE53" s="459"/>
      <c r="GF53" s="459"/>
      <c r="GG53" s="459"/>
      <c r="GH53" s="459"/>
      <c r="GI53" s="459"/>
      <c r="GJ53" s="459"/>
      <c r="GK53" s="459"/>
      <c r="GL53" s="459"/>
      <c r="GM53" s="459"/>
      <c r="GN53" s="459"/>
      <c r="GO53" s="459"/>
      <c r="GP53" s="459"/>
      <c r="GQ53" s="459"/>
      <c r="GR53" s="459"/>
      <c r="GS53" s="459"/>
      <c r="GT53" s="459"/>
      <c r="GU53" s="459"/>
      <c r="GV53" s="459"/>
      <c r="GW53" s="459"/>
      <c r="GX53" s="459"/>
      <c r="GY53" s="459"/>
      <c r="GZ53" s="459"/>
      <c r="HA53" s="459"/>
      <c r="HB53" s="459"/>
      <c r="HC53" s="459"/>
      <c r="HD53" s="459"/>
      <c r="HE53" s="459"/>
      <c r="HF53" s="459"/>
      <c r="HG53" s="459"/>
      <c r="HH53" s="459"/>
      <c r="HI53" s="459"/>
      <c r="HJ53" s="459"/>
      <c r="HK53" s="459"/>
      <c r="HL53" s="459"/>
      <c r="HM53" s="459"/>
      <c r="HN53" s="459"/>
      <c r="HO53" s="459"/>
      <c r="HP53" s="459"/>
      <c r="HQ53" s="459"/>
      <c r="HR53" s="459"/>
      <c r="HS53" s="459"/>
      <c r="HT53" s="459"/>
      <c r="HU53" s="459"/>
      <c r="HV53" s="459"/>
      <c r="HW53" s="459"/>
      <c r="HX53" s="459"/>
      <c r="HY53" s="459"/>
      <c r="HZ53" s="459"/>
      <c r="IA53" s="459"/>
      <c r="IB53" s="459"/>
      <c r="IC53" s="459"/>
      <c r="ID53" s="459"/>
      <c r="IE53" s="459"/>
      <c r="IF53" s="459"/>
      <c r="IG53" s="459"/>
      <c r="IH53" s="459"/>
      <c r="II53" s="459"/>
      <c r="IJ53" s="459"/>
      <c r="IK53" s="459"/>
      <c r="IL53" s="459"/>
      <c r="IM53" s="459"/>
      <c r="IN53" s="459"/>
      <c r="IO53" s="459"/>
      <c r="IP53" s="459"/>
      <c r="IQ53" s="459"/>
      <c r="IR53" s="459"/>
      <c r="IS53" s="459"/>
      <c r="IT53" s="459">
        <v>100000</v>
      </c>
      <c r="IU53" s="459"/>
      <c r="IV53" s="459"/>
      <c r="IW53" s="459"/>
      <c r="IX53" s="459"/>
      <c r="IY53" s="459"/>
      <c r="IZ53" s="459"/>
      <c r="JA53" s="459"/>
      <c r="JB53" s="459"/>
      <c r="JC53" s="459"/>
      <c r="JD53" s="459"/>
      <c r="JE53" s="459"/>
      <c r="JF53" s="459"/>
      <c r="JG53" s="459"/>
      <c r="JH53" s="459"/>
      <c r="JI53" s="459"/>
      <c r="JJ53" s="459"/>
      <c r="JK53" s="459"/>
      <c r="JL53" s="459"/>
      <c r="JM53" s="459"/>
      <c r="JN53" s="478"/>
      <c r="JO53" s="478"/>
      <c r="JP53" s="478"/>
      <c r="JQ53" s="478"/>
      <c r="JR53" s="478"/>
      <c r="JS53" s="478"/>
      <c r="JT53" s="478"/>
      <c r="JU53" s="478"/>
      <c r="JV53" s="478"/>
      <c r="JW53" s="478"/>
      <c r="JX53" s="479"/>
      <c r="JY53" s="479"/>
      <c r="JZ53" s="479"/>
      <c r="KA53" s="479"/>
      <c r="KB53" s="479"/>
      <c r="KC53" s="479"/>
      <c r="KD53" s="479"/>
      <c r="KE53" s="479"/>
      <c r="KF53" s="479"/>
      <c r="KG53" s="479"/>
    </row>
    <row r="54" spans="1:293" ht="179.25" customHeight="1">
      <c r="A54" s="474">
        <v>42</v>
      </c>
      <c r="B54" s="471" t="s">
        <v>623</v>
      </c>
      <c r="C54" s="457" t="s">
        <v>285</v>
      </c>
      <c r="D54" s="457" t="s">
        <v>588</v>
      </c>
      <c r="E54" s="457" t="s">
        <v>286</v>
      </c>
      <c r="F54" s="457" t="s">
        <v>216</v>
      </c>
      <c r="G54" s="457" t="s">
        <v>289</v>
      </c>
      <c r="H54" s="452" t="s">
        <v>287</v>
      </c>
      <c r="I54" s="423">
        <f>2106000*23161</f>
        <v>48777066000</v>
      </c>
      <c r="J54" s="423">
        <v>0</v>
      </c>
      <c r="K54" s="423"/>
      <c r="L54" s="423" t="s">
        <v>287</v>
      </c>
      <c r="M54" s="424">
        <f t="shared" si="2"/>
        <v>48777066000</v>
      </c>
      <c r="N54" s="454"/>
      <c r="X54" s="423">
        <v>270000</v>
      </c>
      <c r="Y54" s="423" t="s">
        <v>288</v>
      </c>
      <c r="Z54" s="423"/>
      <c r="AA54" s="423" t="s">
        <v>287</v>
      </c>
      <c r="AB54" s="423">
        <v>47928348000</v>
      </c>
      <c r="AC54" s="423"/>
      <c r="AD54" s="423"/>
      <c r="AE54" s="423"/>
      <c r="AF54" s="423"/>
      <c r="AG54" s="423"/>
      <c r="AH54" s="423"/>
      <c r="AI54" s="423"/>
      <c r="AJ54" s="423"/>
      <c r="AK54" s="423"/>
      <c r="AL54" s="423"/>
      <c r="AM54" s="423"/>
      <c r="AN54" s="423"/>
      <c r="AO54" s="423"/>
      <c r="AP54" s="423"/>
      <c r="AQ54" s="423"/>
      <c r="AR54" s="423"/>
      <c r="AS54" s="423"/>
      <c r="AT54" s="423"/>
      <c r="AU54" s="423"/>
      <c r="AV54" s="423"/>
      <c r="AW54" s="423"/>
      <c r="AX54" s="423"/>
      <c r="AY54" s="423"/>
      <c r="AZ54" s="423"/>
      <c r="BA54" s="423"/>
      <c r="BB54" s="423"/>
      <c r="BC54" s="423"/>
      <c r="BD54" s="423"/>
      <c r="BE54" s="423"/>
      <c r="BF54" s="423"/>
      <c r="BG54" s="423"/>
      <c r="BH54" s="423"/>
      <c r="BI54" s="423"/>
      <c r="BJ54" s="423"/>
      <c r="BK54" s="423"/>
      <c r="BL54" s="423"/>
      <c r="BM54" s="423"/>
      <c r="BN54" s="423"/>
      <c r="BO54" s="423"/>
      <c r="BP54" s="423"/>
      <c r="BQ54" s="423"/>
      <c r="BR54" s="423"/>
      <c r="BS54" s="423"/>
      <c r="BT54" s="423"/>
      <c r="BU54" s="423"/>
      <c r="BV54" s="423"/>
      <c r="BW54" s="423"/>
      <c r="BX54" s="423"/>
      <c r="BY54" s="423"/>
      <c r="BZ54" s="423"/>
      <c r="CA54" s="423"/>
      <c r="CB54" s="423"/>
      <c r="CC54" s="423"/>
      <c r="CD54" s="423"/>
      <c r="CE54" s="423"/>
      <c r="CF54" s="423"/>
      <c r="CG54" s="423"/>
      <c r="CH54" s="423"/>
      <c r="CI54" s="423"/>
      <c r="CJ54" s="423"/>
      <c r="CK54" s="423"/>
      <c r="CL54" s="423"/>
      <c r="CM54" s="423"/>
      <c r="CN54" s="423"/>
      <c r="CO54" s="423"/>
      <c r="CP54" s="423"/>
      <c r="CQ54" s="423"/>
      <c r="CR54" s="423"/>
      <c r="CS54" s="423"/>
      <c r="CT54" s="423"/>
      <c r="CU54" s="423"/>
      <c r="CV54" s="423"/>
      <c r="CW54" s="423"/>
      <c r="CX54" s="423"/>
      <c r="CY54" s="423"/>
      <c r="CZ54" s="423"/>
      <c r="DA54" s="423"/>
      <c r="DB54" s="423"/>
      <c r="DC54" s="423"/>
      <c r="DD54" s="423"/>
      <c r="DE54" s="423"/>
      <c r="DF54" s="423"/>
      <c r="DG54" s="423"/>
      <c r="DH54" s="423"/>
      <c r="DI54" s="423"/>
      <c r="DJ54" s="423"/>
      <c r="DK54" s="423"/>
      <c r="DL54" s="423"/>
      <c r="DM54" s="423"/>
      <c r="DN54" s="423"/>
      <c r="DO54" s="423"/>
      <c r="DP54" s="423"/>
      <c r="DQ54" s="423"/>
      <c r="DR54" s="423"/>
      <c r="DS54" s="423"/>
      <c r="DT54" s="423"/>
      <c r="DU54" s="423"/>
      <c r="DV54" s="423"/>
      <c r="DW54" s="423"/>
      <c r="DX54" s="423"/>
      <c r="DY54" s="423"/>
      <c r="DZ54" s="423"/>
      <c r="EA54" s="423"/>
      <c r="EB54" s="423"/>
      <c r="EC54" s="423"/>
      <c r="ED54" s="423"/>
      <c r="EE54" s="423"/>
      <c r="EF54" s="423"/>
      <c r="EG54" s="423"/>
      <c r="EH54" s="423"/>
      <c r="EI54" s="423"/>
      <c r="EJ54" s="423"/>
      <c r="EK54" s="423"/>
      <c r="EL54" s="423"/>
      <c r="EM54" s="423"/>
      <c r="EN54" s="423"/>
      <c r="EO54" s="423"/>
      <c r="EP54" s="423"/>
      <c r="EQ54" s="423"/>
      <c r="ER54" s="423"/>
      <c r="ES54" s="423"/>
      <c r="ET54" s="423"/>
      <c r="EU54" s="423"/>
      <c r="EV54" s="423"/>
      <c r="EW54" s="423"/>
      <c r="EX54" s="423"/>
      <c r="EY54" s="423"/>
      <c r="EZ54" s="423"/>
      <c r="FA54" s="423"/>
      <c r="FB54" s="423"/>
      <c r="FC54" s="423"/>
      <c r="FD54" s="423"/>
      <c r="FE54" s="423"/>
      <c r="FF54" s="423"/>
      <c r="FG54" s="423"/>
      <c r="FH54" s="423"/>
      <c r="FI54" s="423"/>
      <c r="FJ54" s="423"/>
      <c r="FK54" s="423"/>
      <c r="FL54" s="423"/>
      <c r="FM54" s="423"/>
      <c r="FN54" s="423"/>
      <c r="FO54" s="423"/>
      <c r="FP54" s="423"/>
      <c r="FQ54" s="423"/>
      <c r="FR54" s="423"/>
      <c r="FS54" s="423"/>
      <c r="FT54" s="423"/>
      <c r="FU54" s="423"/>
      <c r="FV54" s="423"/>
      <c r="FW54" s="423"/>
      <c r="FX54" s="423"/>
      <c r="FY54" s="423"/>
      <c r="FZ54" s="423"/>
      <c r="GA54" s="423"/>
      <c r="GB54" s="423"/>
      <c r="GC54" s="423"/>
      <c r="GD54" s="423"/>
      <c r="GE54" s="423"/>
      <c r="GF54" s="423"/>
      <c r="GG54" s="423"/>
      <c r="GH54" s="423"/>
      <c r="GI54" s="423"/>
      <c r="GJ54" s="423"/>
      <c r="GK54" s="423"/>
      <c r="GL54" s="423"/>
      <c r="GM54" s="423"/>
      <c r="GN54" s="423"/>
      <c r="GO54" s="423"/>
      <c r="GP54" s="423"/>
      <c r="GQ54" s="423"/>
      <c r="GR54" s="423"/>
      <c r="GS54" s="423"/>
      <c r="GT54" s="423"/>
      <c r="GU54" s="423"/>
      <c r="GV54" s="423"/>
      <c r="GW54" s="423"/>
      <c r="GX54" s="423"/>
      <c r="GY54" s="423"/>
      <c r="GZ54" s="423"/>
      <c r="HA54" s="423"/>
      <c r="HB54" s="423"/>
      <c r="HC54" s="423"/>
      <c r="HD54" s="423"/>
      <c r="HE54" s="423"/>
      <c r="HF54" s="423"/>
      <c r="HG54" s="423"/>
      <c r="HH54" s="423"/>
      <c r="HI54" s="423"/>
      <c r="HJ54" s="423"/>
      <c r="HK54" s="423"/>
      <c r="HL54" s="423"/>
      <c r="HM54" s="423"/>
      <c r="HN54" s="423"/>
      <c r="HO54" s="423"/>
      <c r="HP54" s="423"/>
      <c r="HQ54" s="423"/>
      <c r="HR54" s="423"/>
      <c r="HS54" s="423"/>
      <c r="HT54" s="423"/>
      <c r="HU54" s="423"/>
      <c r="HV54" s="423"/>
      <c r="HW54" s="423"/>
      <c r="HX54" s="423"/>
      <c r="HY54" s="423"/>
      <c r="HZ54" s="423"/>
      <c r="IA54" s="423"/>
      <c r="IB54" s="423"/>
      <c r="IC54" s="423"/>
      <c r="ID54" s="423"/>
      <c r="IE54" s="423"/>
      <c r="IF54" s="423"/>
      <c r="IG54" s="423"/>
      <c r="IH54" s="423"/>
      <c r="II54" s="423"/>
      <c r="IJ54" s="423"/>
      <c r="IK54" s="423"/>
      <c r="IL54" s="423"/>
      <c r="IM54" s="423"/>
      <c r="IN54" s="423"/>
      <c r="IO54" s="423"/>
      <c r="IP54" s="423"/>
      <c r="IQ54" s="423"/>
      <c r="IR54" s="423"/>
      <c r="IS54" s="423"/>
      <c r="IT54" s="423"/>
      <c r="IU54" s="423"/>
      <c r="IV54" s="423"/>
      <c r="IW54" s="423"/>
      <c r="IX54" s="423"/>
      <c r="IY54" s="423"/>
      <c r="IZ54" s="423"/>
      <c r="JA54" s="423"/>
      <c r="JB54" s="423"/>
      <c r="JC54" s="423"/>
      <c r="JD54" s="423"/>
      <c r="JE54" s="423"/>
      <c r="JF54" s="423"/>
      <c r="JG54" s="423"/>
      <c r="JH54" s="423"/>
      <c r="JI54" s="423"/>
      <c r="JJ54" s="423"/>
      <c r="JK54" s="423"/>
      <c r="JL54" s="423"/>
      <c r="JM54" s="423"/>
    </row>
    <row r="55" spans="1:293" s="480" customFormat="1" ht="130.5" customHeight="1">
      <c r="A55" s="474">
        <v>43</v>
      </c>
      <c r="B55" s="471" t="s">
        <v>623</v>
      </c>
      <c r="C55" s="474" t="s">
        <v>290</v>
      </c>
      <c r="D55" s="474" t="s">
        <v>589</v>
      </c>
      <c r="E55" s="457" t="s">
        <v>291</v>
      </c>
      <c r="F55" s="474" t="s">
        <v>277</v>
      </c>
      <c r="G55" s="457" t="s">
        <v>1155</v>
      </c>
      <c r="H55" s="476"/>
      <c r="I55" s="459"/>
      <c r="J55" s="459" t="s">
        <v>292</v>
      </c>
      <c r="K55" s="459">
        <f>240326*23161</f>
        <v>5566190486</v>
      </c>
      <c r="L55" s="459"/>
      <c r="M55" s="424">
        <f t="shared" si="2"/>
        <v>5566190486</v>
      </c>
      <c r="N55" s="499"/>
      <c r="O55" s="459"/>
      <c r="P55" s="459"/>
      <c r="Q55" s="459"/>
      <c r="R55" s="459"/>
      <c r="S55" s="459"/>
      <c r="T55" s="459"/>
      <c r="U55" s="459"/>
      <c r="V55" s="459"/>
      <c r="W55" s="459"/>
      <c r="X55" s="459"/>
      <c r="Y55" s="459"/>
      <c r="Z55" s="459"/>
      <c r="AA55" s="459"/>
      <c r="AB55" s="459"/>
      <c r="AC55" s="478"/>
      <c r="AD55" s="459"/>
      <c r="AE55" s="459"/>
      <c r="AF55" s="459"/>
      <c r="AG55" s="459"/>
      <c r="AH55" s="478"/>
      <c r="AI55" s="459"/>
      <c r="AJ55" s="459"/>
      <c r="AK55" s="459"/>
      <c r="AL55" s="459"/>
      <c r="AM55" s="459"/>
      <c r="AN55" s="459"/>
      <c r="AO55" s="459"/>
      <c r="AP55" s="459"/>
      <c r="AQ55" s="459"/>
      <c r="AR55" s="459"/>
      <c r="AS55" s="459"/>
      <c r="AT55" s="459"/>
      <c r="AU55" s="459"/>
      <c r="AV55" s="459"/>
      <c r="AW55" s="459"/>
      <c r="AX55" s="459"/>
      <c r="AY55" s="459"/>
      <c r="AZ55" s="459"/>
      <c r="BA55" s="459"/>
      <c r="BB55" s="459"/>
      <c r="BC55" s="459"/>
      <c r="BD55" s="459"/>
      <c r="BE55" s="459"/>
      <c r="BF55" s="459"/>
      <c r="BG55" s="459"/>
      <c r="BH55" s="459"/>
      <c r="BI55" s="459"/>
      <c r="BJ55" s="459"/>
      <c r="BK55" s="459"/>
      <c r="BL55" s="459"/>
      <c r="BM55" s="459"/>
      <c r="BN55" s="459"/>
      <c r="BO55" s="459"/>
      <c r="BP55" s="459"/>
      <c r="BQ55" s="459">
        <v>2200000</v>
      </c>
      <c r="BR55" s="459"/>
      <c r="BS55" s="459"/>
      <c r="BT55" s="459"/>
      <c r="BU55" s="459"/>
      <c r="BV55" s="459"/>
      <c r="BW55" s="459"/>
      <c r="BX55" s="459"/>
      <c r="BY55" s="459"/>
      <c r="BZ55" s="459"/>
      <c r="CA55" s="459"/>
      <c r="CB55" s="459"/>
      <c r="CC55" s="459"/>
      <c r="CD55" s="459"/>
      <c r="CE55" s="459"/>
      <c r="CF55" s="459"/>
      <c r="CG55" s="459"/>
      <c r="CH55" s="459"/>
      <c r="CI55" s="459"/>
      <c r="CJ55" s="478"/>
      <c r="CK55" s="459"/>
      <c r="CL55" s="459"/>
      <c r="CM55" s="459"/>
      <c r="CN55" s="459"/>
      <c r="CO55" s="459"/>
      <c r="CP55" s="459"/>
      <c r="CQ55" s="459"/>
      <c r="CR55" s="459"/>
      <c r="CS55" s="459"/>
      <c r="CT55" s="459"/>
      <c r="CU55" s="459"/>
      <c r="CV55" s="459"/>
      <c r="CW55" s="459"/>
      <c r="CX55" s="459"/>
      <c r="CY55" s="459"/>
      <c r="CZ55" s="459"/>
      <c r="DA55" s="459"/>
      <c r="DB55" s="459"/>
      <c r="DC55" s="459"/>
      <c r="DD55" s="459"/>
      <c r="DE55" s="459"/>
      <c r="DF55" s="459"/>
      <c r="DG55" s="459"/>
      <c r="DH55" s="459"/>
      <c r="DI55" s="459"/>
      <c r="DJ55" s="459"/>
      <c r="DK55" s="459"/>
      <c r="DL55" s="459"/>
      <c r="DM55" s="459"/>
      <c r="DN55" s="459"/>
      <c r="DO55" s="459"/>
      <c r="DP55" s="459"/>
      <c r="DQ55" s="459"/>
      <c r="DR55" s="459"/>
      <c r="DS55" s="459"/>
      <c r="DT55" s="459"/>
      <c r="DU55" s="459"/>
      <c r="DV55" s="459"/>
      <c r="DW55" s="459"/>
      <c r="DX55" s="459"/>
      <c r="DY55" s="459"/>
      <c r="DZ55" s="459"/>
      <c r="EA55" s="459"/>
      <c r="EB55" s="459"/>
      <c r="EC55" s="459"/>
      <c r="ED55" s="459"/>
      <c r="EE55" s="459"/>
      <c r="EF55" s="459"/>
      <c r="EG55" s="459"/>
      <c r="EH55" s="459"/>
      <c r="EI55" s="459"/>
      <c r="EJ55" s="459"/>
      <c r="EK55" s="459"/>
      <c r="EL55" s="459"/>
      <c r="EM55" s="459"/>
      <c r="EN55" s="459"/>
      <c r="EO55" s="459"/>
      <c r="EP55" s="459"/>
      <c r="EQ55" s="459"/>
      <c r="ER55" s="459"/>
      <c r="ES55" s="459"/>
      <c r="ET55" s="459"/>
      <c r="EU55" s="459"/>
      <c r="EV55" s="459"/>
      <c r="EW55" s="459"/>
      <c r="EX55" s="459"/>
      <c r="EY55" s="459"/>
      <c r="EZ55" s="459"/>
      <c r="FA55" s="459"/>
      <c r="FB55" s="478"/>
      <c r="FC55" s="459"/>
      <c r="FD55" s="459"/>
      <c r="FE55" s="459"/>
      <c r="FF55" s="459"/>
      <c r="FG55" s="459"/>
      <c r="FH55" s="459"/>
      <c r="FI55" s="459"/>
      <c r="FJ55" s="459"/>
      <c r="FK55" s="459"/>
      <c r="FL55" s="459"/>
      <c r="FM55" s="459"/>
      <c r="FN55" s="459"/>
      <c r="FO55" s="459"/>
      <c r="FP55" s="459"/>
      <c r="FQ55" s="459"/>
      <c r="FR55" s="459"/>
      <c r="FS55" s="459"/>
      <c r="FT55" s="459"/>
      <c r="FU55" s="459"/>
      <c r="FV55" s="459"/>
      <c r="FW55" s="459"/>
      <c r="FX55" s="459"/>
      <c r="FY55" s="459"/>
      <c r="FZ55" s="459"/>
      <c r="GA55" s="459"/>
      <c r="GB55" s="459"/>
      <c r="GC55" s="459"/>
      <c r="GD55" s="459"/>
      <c r="GE55" s="459"/>
      <c r="GF55" s="459"/>
      <c r="GG55" s="459"/>
      <c r="GH55" s="459"/>
      <c r="GI55" s="459"/>
      <c r="GJ55" s="459"/>
      <c r="GK55" s="459"/>
      <c r="GL55" s="459"/>
      <c r="GM55" s="459"/>
      <c r="GN55" s="459"/>
      <c r="GO55" s="459"/>
      <c r="GP55" s="459"/>
      <c r="GQ55" s="459"/>
      <c r="GR55" s="459"/>
      <c r="GS55" s="459"/>
      <c r="GT55" s="459"/>
      <c r="GU55" s="459"/>
      <c r="GV55" s="459"/>
      <c r="GW55" s="459"/>
      <c r="GX55" s="459"/>
      <c r="GY55" s="459"/>
      <c r="GZ55" s="459"/>
      <c r="HA55" s="459"/>
      <c r="HB55" s="459"/>
      <c r="HC55" s="459"/>
      <c r="HD55" s="459"/>
      <c r="HE55" s="459"/>
      <c r="HF55" s="459"/>
      <c r="HG55" s="459"/>
      <c r="HH55" s="459"/>
      <c r="HI55" s="459"/>
      <c r="HJ55" s="459"/>
      <c r="HK55" s="459"/>
      <c r="HL55" s="459"/>
      <c r="HM55" s="459"/>
      <c r="HN55" s="459"/>
      <c r="HO55" s="459"/>
      <c r="HP55" s="459"/>
      <c r="HQ55" s="459"/>
      <c r="HR55" s="459"/>
      <c r="HS55" s="459"/>
      <c r="HT55" s="459"/>
      <c r="HU55" s="459"/>
      <c r="HV55" s="459"/>
      <c r="HW55" s="459"/>
      <c r="HX55" s="459"/>
      <c r="HY55" s="459"/>
      <c r="HZ55" s="459"/>
      <c r="IA55" s="459"/>
      <c r="IB55" s="459"/>
      <c r="IC55" s="459"/>
      <c r="ID55" s="459"/>
      <c r="IE55" s="459"/>
      <c r="IF55" s="459"/>
      <c r="IG55" s="459"/>
      <c r="IH55" s="459"/>
      <c r="II55" s="459"/>
      <c r="IJ55" s="459"/>
      <c r="IK55" s="459"/>
      <c r="IL55" s="459"/>
      <c r="IM55" s="459"/>
      <c r="IN55" s="459"/>
      <c r="IO55" s="459"/>
      <c r="IP55" s="459"/>
      <c r="IQ55" s="459"/>
      <c r="IR55" s="459"/>
      <c r="IS55" s="459"/>
      <c r="IT55" s="459"/>
      <c r="IU55" s="459"/>
      <c r="IV55" s="459"/>
      <c r="IW55" s="459"/>
      <c r="IX55" s="459"/>
      <c r="IY55" s="459">
        <v>2000000</v>
      </c>
      <c r="IZ55" s="459"/>
      <c r="JA55" s="459"/>
      <c r="JB55" s="459"/>
      <c r="JC55" s="459"/>
      <c r="JD55" s="459"/>
      <c r="JE55" s="459"/>
      <c r="JF55" s="459"/>
      <c r="JG55" s="459"/>
      <c r="JH55" s="459"/>
      <c r="JI55" s="459"/>
      <c r="JJ55" s="459"/>
      <c r="JK55" s="459"/>
      <c r="JL55" s="459"/>
      <c r="JM55" s="459"/>
      <c r="JN55" s="478"/>
      <c r="JO55" s="478"/>
      <c r="JP55" s="478"/>
      <c r="JQ55" s="478"/>
      <c r="JR55" s="478"/>
      <c r="JS55" s="478"/>
      <c r="JT55" s="478"/>
      <c r="JU55" s="478"/>
      <c r="JV55" s="478"/>
      <c r="JW55" s="478"/>
      <c r="JX55" s="479"/>
      <c r="JY55" s="479"/>
      <c r="JZ55" s="479"/>
      <c r="KA55" s="479"/>
      <c r="KB55" s="479"/>
      <c r="KC55" s="479"/>
      <c r="KD55" s="479"/>
      <c r="KE55" s="479"/>
      <c r="KF55" s="479"/>
      <c r="KG55" s="479"/>
    </row>
    <row r="56" spans="1:293" s="480" customFormat="1" ht="191.25">
      <c r="A56" s="474">
        <v>44</v>
      </c>
      <c r="B56" s="471" t="s">
        <v>1156</v>
      </c>
      <c r="C56" s="474" t="s">
        <v>1157</v>
      </c>
      <c r="D56" s="474" t="s">
        <v>1158</v>
      </c>
      <c r="E56" s="457" t="s">
        <v>136</v>
      </c>
      <c r="F56" s="474" t="s">
        <v>511</v>
      </c>
      <c r="G56" s="474" t="s">
        <v>1159</v>
      </c>
      <c r="H56" s="476" t="s">
        <v>1160</v>
      </c>
      <c r="I56" s="459">
        <v>83770003881</v>
      </c>
      <c r="J56" s="459"/>
      <c r="K56" s="459"/>
      <c r="L56" s="459"/>
      <c r="M56" s="424">
        <f t="shared" si="2"/>
        <v>83770003881</v>
      </c>
      <c r="N56" s="499"/>
      <c r="O56" s="459"/>
      <c r="P56" s="459"/>
      <c r="Q56" s="459"/>
      <c r="R56" s="459"/>
      <c r="S56" s="459"/>
      <c r="T56" s="459"/>
      <c r="U56" s="459"/>
      <c r="V56" s="459"/>
      <c r="W56" s="459"/>
      <c r="X56" s="459"/>
      <c r="Y56" s="459"/>
      <c r="Z56" s="459"/>
      <c r="AA56" s="459"/>
      <c r="AB56" s="459"/>
      <c r="AC56" s="478">
        <v>5000</v>
      </c>
      <c r="AD56" s="459"/>
      <c r="AE56" s="459"/>
      <c r="AF56" s="459" t="s">
        <v>1161</v>
      </c>
      <c r="AG56" s="459">
        <v>156094057</v>
      </c>
      <c r="AH56" s="478"/>
      <c r="AI56" s="459"/>
      <c r="AJ56" s="459"/>
      <c r="AK56" s="459"/>
      <c r="AL56" s="459"/>
      <c r="AM56" s="459"/>
      <c r="AN56" s="459"/>
      <c r="AO56" s="459"/>
      <c r="AP56" s="459"/>
      <c r="AQ56" s="459"/>
      <c r="AR56" s="459">
        <v>5000</v>
      </c>
      <c r="AS56" s="459">
        <v>5000</v>
      </c>
      <c r="AT56" s="459"/>
      <c r="AU56" s="459" t="s">
        <v>1162</v>
      </c>
      <c r="AV56" s="459">
        <v>451568467</v>
      </c>
      <c r="AW56" s="459">
        <v>70</v>
      </c>
      <c r="AX56" s="459"/>
      <c r="AY56" s="459"/>
      <c r="AZ56" s="459" t="s">
        <v>1163</v>
      </c>
      <c r="BA56" s="459">
        <f>6804865200+61287758764</f>
        <v>68092623964</v>
      </c>
      <c r="BB56" s="459"/>
      <c r="BC56" s="459"/>
      <c r="BD56" s="459"/>
      <c r="BE56" s="459"/>
      <c r="BF56" s="459"/>
      <c r="BG56" s="459"/>
      <c r="BH56" s="459"/>
      <c r="BI56" s="459"/>
      <c r="BJ56" s="459"/>
      <c r="BK56" s="459"/>
      <c r="BL56" s="459"/>
      <c r="BM56" s="459"/>
      <c r="BN56" s="459"/>
      <c r="BO56" s="459"/>
      <c r="BP56" s="459"/>
      <c r="BQ56" s="459"/>
      <c r="BR56" s="459"/>
      <c r="BS56" s="459"/>
      <c r="BT56" s="459"/>
      <c r="BU56" s="459"/>
      <c r="BV56" s="459">
        <v>200000</v>
      </c>
      <c r="BW56" s="459"/>
      <c r="BX56" s="459"/>
      <c r="BY56" s="459" t="s">
        <v>1164</v>
      </c>
      <c r="BZ56" s="459">
        <v>1356824460</v>
      </c>
      <c r="CA56" s="459"/>
      <c r="CB56" s="459"/>
      <c r="CC56" s="459"/>
      <c r="CD56" s="459"/>
      <c r="CE56" s="459"/>
      <c r="CF56" s="459"/>
      <c r="CG56" s="459"/>
      <c r="CH56" s="459"/>
      <c r="CI56" s="459"/>
      <c r="CJ56" s="478"/>
      <c r="CK56" s="459"/>
      <c r="CL56" s="459"/>
      <c r="CM56" s="459"/>
      <c r="CN56" s="459"/>
      <c r="CO56" s="459"/>
      <c r="CP56" s="459"/>
      <c r="CQ56" s="459"/>
      <c r="CR56" s="459"/>
      <c r="CS56" s="459"/>
      <c r="CT56" s="459"/>
      <c r="CU56" s="459"/>
      <c r="CV56" s="459"/>
      <c r="CW56" s="459"/>
      <c r="CX56" s="459"/>
      <c r="CY56" s="459"/>
      <c r="CZ56" s="459"/>
      <c r="DA56" s="459"/>
      <c r="DB56" s="459"/>
      <c r="DC56" s="459"/>
      <c r="DD56" s="459"/>
      <c r="DE56" s="459"/>
      <c r="DF56" s="459"/>
      <c r="DG56" s="459"/>
      <c r="DH56" s="459"/>
      <c r="DI56" s="459"/>
      <c r="DJ56" s="459"/>
      <c r="DK56" s="459"/>
      <c r="DL56" s="459"/>
      <c r="DM56" s="459"/>
      <c r="DN56" s="459"/>
      <c r="DO56" s="459"/>
      <c r="DP56" s="459"/>
      <c r="DQ56" s="459"/>
      <c r="DR56" s="459"/>
      <c r="DS56" s="459"/>
      <c r="DT56" s="459"/>
      <c r="DU56" s="459"/>
      <c r="DV56" s="459"/>
      <c r="DW56" s="459"/>
      <c r="DX56" s="459"/>
      <c r="DY56" s="459"/>
      <c r="DZ56" s="459"/>
      <c r="EA56" s="459"/>
      <c r="EB56" s="459"/>
      <c r="EC56" s="459"/>
      <c r="ED56" s="459">
        <v>50</v>
      </c>
      <c r="EE56" s="459"/>
      <c r="EF56" s="459"/>
      <c r="EG56" s="459" t="s">
        <v>1165</v>
      </c>
      <c r="EH56" s="459">
        <f>1682592458+2541890541</f>
        <v>4224482999</v>
      </c>
      <c r="EI56" s="459">
        <v>10000</v>
      </c>
      <c r="EJ56" s="459"/>
      <c r="EK56" s="459"/>
      <c r="EL56" s="459" t="s">
        <v>1166</v>
      </c>
      <c r="EM56" s="459">
        <v>1248155538</v>
      </c>
      <c r="EN56" s="459"/>
      <c r="EO56" s="459"/>
      <c r="EP56" s="459"/>
      <c r="EQ56" s="459"/>
      <c r="ER56" s="459"/>
      <c r="ES56" s="459"/>
      <c r="ET56" s="459"/>
      <c r="EU56" s="459"/>
      <c r="EV56" s="459"/>
      <c r="EW56" s="459"/>
      <c r="EX56" s="459"/>
      <c r="EY56" s="459"/>
      <c r="EZ56" s="459"/>
      <c r="FA56" s="459"/>
      <c r="FB56" s="478"/>
      <c r="FC56" s="459"/>
      <c r="FD56" s="459"/>
      <c r="FE56" s="459"/>
      <c r="FF56" s="459"/>
      <c r="FG56" s="459"/>
      <c r="FH56" s="459"/>
      <c r="FI56" s="459"/>
      <c r="FJ56" s="459"/>
      <c r="FK56" s="459"/>
      <c r="FL56" s="459"/>
      <c r="FM56" s="459"/>
      <c r="FN56" s="459"/>
      <c r="FO56" s="459"/>
      <c r="FP56" s="459"/>
      <c r="FQ56" s="459"/>
      <c r="FR56" s="459"/>
      <c r="FS56" s="459"/>
      <c r="FT56" s="459"/>
      <c r="FU56" s="459"/>
      <c r="FV56" s="459"/>
      <c r="FW56" s="459"/>
      <c r="FX56" s="459"/>
      <c r="FY56" s="459"/>
      <c r="FZ56" s="459"/>
      <c r="GA56" s="459"/>
      <c r="GB56" s="459"/>
      <c r="GC56" s="459"/>
      <c r="GD56" s="459"/>
      <c r="GE56" s="459"/>
      <c r="GF56" s="459"/>
      <c r="GG56" s="459"/>
      <c r="GH56" s="459"/>
      <c r="GI56" s="459"/>
      <c r="GJ56" s="459"/>
      <c r="GK56" s="459"/>
      <c r="GL56" s="459"/>
      <c r="GM56" s="459"/>
      <c r="GN56" s="459"/>
      <c r="GO56" s="459"/>
      <c r="GP56" s="459"/>
      <c r="GQ56" s="459"/>
      <c r="GR56" s="459"/>
      <c r="GS56" s="459"/>
      <c r="GT56" s="459"/>
      <c r="GU56" s="459"/>
      <c r="GV56" s="459">
        <v>100</v>
      </c>
      <c r="GW56" s="459"/>
      <c r="GX56" s="459"/>
      <c r="GY56" s="459" t="s">
        <v>1167</v>
      </c>
      <c r="GZ56" s="459">
        <v>1628989222</v>
      </c>
      <c r="HA56" s="459">
        <v>267</v>
      </c>
      <c r="HB56" s="459"/>
      <c r="HC56" s="459"/>
      <c r="HD56" s="459" t="s">
        <v>1168</v>
      </c>
      <c r="HE56" s="459">
        <v>6611265173</v>
      </c>
      <c r="HF56" s="459"/>
      <c r="HG56" s="459"/>
      <c r="HH56" s="459"/>
      <c r="HI56" s="459"/>
      <c r="HJ56" s="459"/>
      <c r="HK56" s="459"/>
      <c r="HL56" s="459"/>
      <c r="HM56" s="459"/>
      <c r="HN56" s="459"/>
      <c r="HO56" s="459"/>
      <c r="HP56" s="459"/>
      <c r="HQ56" s="459"/>
      <c r="HR56" s="459"/>
      <c r="HS56" s="459"/>
      <c r="HT56" s="459"/>
      <c r="HU56" s="459"/>
      <c r="HV56" s="459"/>
      <c r="HW56" s="459"/>
      <c r="HX56" s="459"/>
      <c r="HY56" s="459"/>
      <c r="HZ56" s="459"/>
      <c r="IA56" s="459"/>
      <c r="IB56" s="459"/>
      <c r="IC56" s="459"/>
      <c r="ID56" s="459"/>
      <c r="IE56" s="459"/>
      <c r="IF56" s="459"/>
      <c r="IG56" s="459"/>
      <c r="IH56" s="459"/>
      <c r="II56" s="459"/>
      <c r="IJ56" s="459"/>
      <c r="IK56" s="459"/>
      <c r="IL56" s="459"/>
      <c r="IM56" s="459"/>
      <c r="IN56" s="459"/>
      <c r="IO56" s="459"/>
      <c r="IP56" s="459"/>
      <c r="IQ56" s="459"/>
      <c r="IR56" s="459"/>
      <c r="IS56" s="459"/>
      <c r="IT56" s="459"/>
      <c r="IU56" s="459"/>
      <c r="IV56" s="459"/>
      <c r="IW56" s="459"/>
      <c r="IX56" s="459"/>
      <c r="IY56" s="459"/>
      <c r="IZ56" s="459"/>
      <c r="JA56" s="459"/>
      <c r="JB56" s="459"/>
      <c r="JC56" s="459"/>
      <c r="JD56" s="459"/>
      <c r="JE56" s="459"/>
      <c r="JF56" s="459"/>
      <c r="JG56" s="459"/>
      <c r="JH56" s="459"/>
      <c r="JI56" s="459"/>
      <c r="JJ56" s="459"/>
      <c r="JK56" s="459"/>
      <c r="JL56" s="459"/>
      <c r="JM56" s="459"/>
      <c r="JN56" s="478"/>
      <c r="JO56" s="478"/>
      <c r="JP56" s="478"/>
      <c r="JQ56" s="478"/>
      <c r="JR56" s="478"/>
      <c r="JS56" s="478"/>
      <c r="JT56" s="478"/>
      <c r="JU56" s="478"/>
      <c r="JV56" s="478"/>
      <c r="JW56" s="478"/>
      <c r="JX56" s="479"/>
      <c r="JY56" s="479"/>
      <c r="JZ56" s="479"/>
      <c r="KA56" s="479"/>
      <c r="KB56" s="479"/>
      <c r="KC56" s="479"/>
      <c r="KD56" s="479"/>
      <c r="KE56" s="479"/>
      <c r="KF56" s="479"/>
      <c r="KG56" s="479"/>
    </row>
    <row r="57" spans="1:293" s="474" customFormat="1" ht="127.5">
      <c r="A57" s="474">
        <v>45</v>
      </c>
      <c r="B57" s="474" t="s">
        <v>293</v>
      </c>
      <c r="C57" s="474" t="s">
        <v>294</v>
      </c>
      <c r="D57" s="474" t="s">
        <v>590</v>
      </c>
      <c r="E57" s="457" t="s">
        <v>295</v>
      </c>
      <c r="F57" s="474" t="s">
        <v>296</v>
      </c>
      <c r="G57" s="457" t="s">
        <v>1169</v>
      </c>
      <c r="H57" s="476"/>
      <c r="I57" s="459"/>
      <c r="J57" s="459"/>
      <c r="K57" s="459"/>
      <c r="L57" s="459"/>
      <c r="M57" s="424"/>
      <c r="N57" s="477"/>
      <c r="O57" s="459"/>
      <c r="P57" s="459"/>
      <c r="Q57" s="459"/>
      <c r="R57" s="459"/>
      <c r="S57" s="459"/>
      <c r="T57" s="459"/>
      <c r="U57" s="459"/>
      <c r="V57" s="459"/>
      <c r="W57" s="459"/>
      <c r="X57" s="459"/>
      <c r="Y57" s="459"/>
      <c r="Z57" s="459"/>
      <c r="AA57" s="459"/>
      <c r="AB57" s="459"/>
      <c r="AC57" s="459">
        <v>70000</v>
      </c>
      <c r="AD57" s="459" t="s">
        <v>297</v>
      </c>
      <c r="AE57" s="459">
        <v>41805.61</v>
      </c>
      <c r="AF57" s="459"/>
      <c r="AG57" s="459">
        <f>AC57*AE57</f>
        <v>2926392700</v>
      </c>
      <c r="AH57" s="459"/>
      <c r="AI57" s="459"/>
      <c r="AJ57" s="459"/>
      <c r="AK57" s="459"/>
      <c r="AL57" s="459"/>
      <c r="AM57" s="459">
        <v>36000</v>
      </c>
      <c r="AN57" s="459" t="s">
        <v>298</v>
      </c>
      <c r="AO57" s="459">
        <v>7272.55</v>
      </c>
      <c r="AP57" s="459"/>
      <c r="AQ57" s="459">
        <f>AM57*AO57</f>
        <v>261811800</v>
      </c>
      <c r="AR57" s="459">
        <v>3660</v>
      </c>
      <c r="AS57" s="459" t="s">
        <v>299</v>
      </c>
      <c r="AT57" s="459">
        <v>473624.45</v>
      </c>
      <c r="AU57" s="459"/>
      <c r="AV57" s="459">
        <f>AR57*AT57</f>
        <v>1733465487</v>
      </c>
      <c r="AW57" s="459">
        <v>20</v>
      </c>
      <c r="AX57" s="459" t="s">
        <v>300</v>
      </c>
      <c r="AY57" s="459">
        <v>103347090</v>
      </c>
      <c r="AZ57" s="459"/>
      <c r="BA57" s="459">
        <f>AW57*AY57</f>
        <v>2066941800</v>
      </c>
      <c r="BB57" s="459">
        <v>50</v>
      </c>
      <c r="BC57" s="459"/>
      <c r="BD57" s="459"/>
      <c r="BE57" s="459"/>
      <c r="BF57" s="459">
        <v>4759401550</v>
      </c>
      <c r="BG57" s="459"/>
      <c r="BH57" s="459"/>
      <c r="BI57" s="459"/>
      <c r="BJ57" s="459"/>
      <c r="BK57" s="459"/>
      <c r="BL57" s="459"/>
      <c r="BM57" s="459"/>
      <c r="BN57" s="459"/>
      <c r="BO57" s="459"/>
      <c r="BP57" s="459"/>
      <c r="BQ57" s="459"/>
      <c r="BR57" s="459"/>
      <c r="BS57" s="459"/>
      <c r="BT57" s="459"/>
      <c r="BU57" s="459"/>
      <c r="BV57" s="459"/>
      <c r="BW57" s="459"/>
      <c r="BX57" s="459"/>
      <c r="BY57" s="459"/>
      <c r="BZ57" s="459"/>
      <c r="CA57" s="459"/>
      <c r="CB57" s="459"/>
      <c r="CC57" s="459"/>
      <c r="CD57" s="459"/>
      <c r="CE57" s="459"/>
      <c r="CF57" s="459"/>
      <c r="CG57" s="459"/>
      <c r="CH57" s="459"/>
      <c r="CI57" s="459"/>
      <c r="CJ57" s="459"/>
      <c r="CK57" s="459"/>
      <c r="CL57" s="459"/>
      <c r="CM57" s="459"/>
      <c r="CN57" s="459"/>
      <c r="CO57" s="459"/>
      <c r="CP57" s="459"/>
      <c r="CQ57" s="459"/>
      <c r="CR57" s="459"/>
      <c r="CS57" s="459"/>
      <c r="CT57" s="459"/>
      <c r="CU57" s="459"/>
      <c r="CV57" s="459"/>
      <c r="CW57" s="459"/>
      <c r="CX57" s="459"/>
      <c r="CY57" s="459"/>
      <c r="CZ57" s="459"/>
      <c r="DA57" s="459"/>
      <c r="DB57" s="459"/>
      <c r="DC57" s="459"/>
      <c r="DD57" s="459"/>
      <c r="DE57" s="459"/>
      <c r="DF57" s="459"/>
      <c r="DG57" s="459"/>
      <c r="DH57" s="459"/>
      <c r="DI57" s="459"/>
      <c r="DJ57" s="459"/>
      <c r="DK57" s="459"/>
      <c r="DL57" s="459"/>
      <c r="DM57" s="459"/>
      <c r="DN57" s="459"/>
      <c r="DO57" s="459"/>
      <c r="DP57" s="459"/>
      <c r="DQ57" s="459"/>
      <c r="DR57" s="459"/>
      <c r="DS57" s="459"/>
      <c r="DT57" s="459"/>
      <c r="DU57" s="459"/>
      <c r="DV57" s="459"/>
      <c r="DW57" s="459"/>
      <c r="DX57" s="459"/>
      <c r="DY57" s="459"/>
      <c r="DZ57" s="459"/>
      <c r="EA57" s="459"/>
      <c r="EB57" s="459"/>
      <c r="EC57" s="459"/>
      <c r="ED57" s="459"/>
      <c r="EE57" s="459"/>
      <c r="EF57" s="459"/>
      <c r="EG57" s="459"/>
      <c r="EH57" s="459"/>
      <c r="EI57" s="459"/>
      <c r="EJ57" s="459"/>
      <c r="EK57" s="459"/>
      <c r="EL57" s="459"/>
      <c r="EM57" s="459"/>
      <c r="EN57" s="459"/>
      <c r="EO57" s="459"/>
      <c r="EP57" s="459"/>
      <c r="EQ57" s="459"/>
      <c r="ER57" s="459"/>
      <c r="ES57" s="459"/>
      <c r="ET57" s="459"/>
      <c r="EU57" s="459"/>
      <c r="EV57" s="459"/>
      <c r="EW57" s="459"/>
      <c r="EX57" s="459"/>
      <c r="EY57" s="459"/>
      <c r="EZ57" s="459"/>
      <c r="FA57" s="459"/>
      <c r="FB57" s="459"/>
      <c r="FC57" s="459"/>
      <c r="FD57" s="459"/>
      <c r="FE57" s="459"/>
      <c r="FF57" s="459"/>
      <c r="FG57" s="459"/>
      <c r="FH57" s="459"/>
      <c r="FI57" s="459"/>
      <c r="FJ57" s="459"/>
      <c r="FK57" s="459"/>
      <c r="FL57" s="459"/>
      <c r="FM57" s="459"/>
      <c r="FN57" s="459"/>
      <c r="FO57" s="459"/>
      <c r="FP57" s="459"/>
      <c r="FQ57" s="459"/>
      <c r="FR57" s="459"/>
      <c r="FS57" s="459"/>
      <c r="FT57" s="459"/>
      <c r="FU57" s="459"/>
      <c r="FV57" s="459"/>
      <c r="FW57" s="459"/>
      <c r="FX57" s="459"/>
      <c r="FY57" s="459"/>
      <c r="FZ57" s="459"/>
      <c r="GA57" s="459"/>
      <c r="GB57" s="459"/>
      <c r="GC57" s="459"/>
      <c r="GD57" s="459"/>
      <c r="GE57" s="459"/>
      <c r="GF57" s="459"/>
      <c r="GG57" s="459"/>
      <c r="GH57" s="459"/>
      <c r="GI57" s="459"/>
      <c r="GJ57" s="459"/>
      <c r="GK57" s="459"/>
      <c r="GL57" s="459"/>
      <c r="GM57" s="459"/>
      <c r="GN57" s="459"/>
      <c r="GO57" s="459"/>
      <c r="GP57" s="459"/>
      <c r="GQ57" s="459"/>
      <c r="GR57" s="459"/>
      <c r="GS57" s="459"/>
      <c r="GT57" s="459"/>
      <c r="GU57" s="459"/>
      <c r="GV57" s="459"/>
      <c r="GW57" s="459"/>
      <c r="GX57" s="459"/>
      <c r="GY57" s="459"/>
      <c r="GZ57" s="459"/>
      <c r="HA57" s="459"/>
      <c r="HB57" s="459"/>
      <c r="HC57" s="459"/>
      <c r="HD57" s="459"/>
      <c r="HE57" s="459"/>
      <c r="HF57" s="459"/>
      <c r="HG57" s="459"/>
      <c r="HH57" s="459"/>
      <c r="HI57" s="459"/>
      <c r="HJ57" s="459"/>
      <c r="HK57" s="459"/>
      <c r="HL57" s="459"/>
      <c r="HM57" s="459"/>
      <c r="HN57" s="459"/>
      <c r="HO57" s="459"/>
      <c r="HP57" s="459"/>
      <c r="HQ57" s="459"/>
      <c r="HR57" s="459"/>
      <c r="HS57" s="459"/>
      <c r="HT57" s="459"/>
      <c r="HU57" s="459"/>
      <c r="HV57" s="459"/>
      <c r="HW57" s="459"/>
      <c r="HX57" s="459"/>
      <c r="HY57" s="459"/>
      <c r="HZ57" s="459"/>
      <c r="IA57" s="459"/>
      <c r="IB57" s="459"/>
      <c r="IC57" s="459"/>
      <c r="ID57" s="459"/>
      <c r="IE57" s="459"/>
      <c r="IF57" s="459"/>
      <c r="IG57" s="459"/>
      <c r="IH57" s="459"/>
      <c r="II57" s="459"/>
      <c r="IJ57" s="459"/>
      <c r="IK57" s="459"/>
      <c r="IL57" s="459"/>
      <c r="IM57" s="459"/>
      <c r="IN57" s="459"/>
      <c r="IO57" s="459"/>
      <c r="IP57" s="459"/>
      <c r="IQ57" s="459"/>
      <c r="IR57" s="459"/>
      <c r="IS57" s="459"/>
      <c r="IT57" s="459"/>
      <c r="IU57" s="459"/>
      <c r="IV57" s="459"/>
      <c r="IW57" s="459"/>
      <c r="IX57" s="459"/>
      <c r="IY57" s="459"/>
      <c r="IZ57" s="459"/>
      <c r="JA57" s="459"/>
      <c r="JB57" s="459"/>
      <c r="JC57" s="459"/>
      <c r="JD57" s="459"/>
      <c r="JE57" s="459"/>
      <c r="JF57" s="459"/>
      <c r="JG57" s="459"/>
      <c r="JH57" s="459"/>
      <c r="JI57" s="459"/>
      <c r="JJ57" s="459"/>
      <c r="JK57" s="459"/>
      <c r="JL57" s="459"/>
      <c r="JM57" s="459"/>
      <c r="JN57" s="459"/>
      <c r="JO57" s="459"/>
      <c r="JP57" s="459"/>
      <c r="JQ57" s="459"/>
      <c r="JR57" s="459"/>
      <c r="JS57" s="459"/>
      <c r="JT57" s="459"/>
      <c r="JU57" s="459"/>
      <c r="JV57" s="459"/>
      <c r="JW57" s="459"/>
      <c r="JX57" s="500"/>
      <c r="JY57" s="500"/>
      <c r="JZ57" s="500"/>
      <c r="KA57" s="500"/>
      <c r="KB57" s="500"/>
      <c r="KC57" s="500"/>
      <c r="KD57" s="500"/>
      <c r="KE57" s="500"/>
      <c r="KF57" s="500"/>
      <c r="KG57" s="500"/>
    </row>
    <row r="58" spans="1:293" s="474" customFormat="1" ht="51">
      <c r="A58" s="474">
        <v>46</v>
      </c>
      <c r="B58" s="491" t="s">
        <v>1170</v>
      </c>
      <c r="C58" s="474" t="s">
        <v>1171</v>
      </c>
      <c r="D58" s="474" t="s">
        <v>1172</v>
      </c>
      <c r="E58" s="474" t="s">
        <v>1173</v>
      </c>
      <c r="F58" s="474" t="s">
        <v>345</v>
      </c>
      <c r="G58" s="457" t="s">
        <v>1174</v>
      </c>
      <c r="H58" s="476"/>
      <c r="I58" s="459"/>
      <c r="J58" s="459"/>
      <c r="K58" s="459"/>
      <c r="L58" s="459"/>
      <c r="M58" s="424"/>
      <c r="N58" s="477"/>
      <c r="O58" s="459"/>
      <c r="P58" s="459"/>
      <c r="Q58" s="459"/>
      <c r="R58" s="459"/>
      <c r="S58" s="459"/>
      <c r="T58" s="459"/>
      <c r="U58" s="459"/>
      <c r="V58" s="459"/>
      <c r="W58" s="459"/>
      <c r="X58" s="459"/>
      <c r="Y58" s="459"/>
      <c r="Z58" s="459"/>
      <c r="AA58" s="459"/>
      <c r="AB58" s="459"/>
      <c r="AC58" s="459"/>
      <c r="AD58" s="459"/>
      <c r="AE58" s="459"/>
      <c r="AF58" s="459"/>
      <c r="AG58" s="459"/>
      <c r="AH58" s="459"/>
      <c r="AI58" s="459"/>
      <c r="AJ58" s="459"/>
      <c r="AK58" s="459"/>
      <c r="AL58" s="459"/>
      <c r="AM58" s="459"/>
      <c r="AN58" s="459"/>
      <c r="AO58" s="459"/>
      <c r="AP58" s="459"/>
      <c r="AQ58" s="459"/>
      <c r="AR58" s="459"/>
      <c r="AS58" s="459"/>
      <c r="AT58" s="459"/>
      <c r="AU58" s="459"/>
      <c r="AV58" s="459"/>
      <c r="AW58" s="459"/>
      <c r="AX58" s="459"/>
      <c r="AY58" s="459"/>
      <c r="AZ58" s="459"/>
      <c r="BA58" s="459"/>
      <c r="BB58" s="459">
        <v>25</v>
      </c>
      <c r="BC58" s="459"/>
      <c r="BD58" s="459"/>
      <c r="BE58" s="459"/>
      <c r="BF58" s="459"/>
      <c r="BG58" s="459">
        <v>35</v>
      </c>
      <c r="BH58" s="459"/>
      <c r="BI58" s="459"/>
      <c r="BJ58" s="459"/>
      <c r="BK58" s="459"/>
      <c r="BL58" s="459"/>
      <c r="BM58" s="459"/>
      <c r="BN58" s="459"/>
      <c r="BO58" s="459"/>
      <c r="BP58" s="459"/>
      <c r="BQ58" s="459"/>
      <c r="BR58" s="459"/>
      <c r="BS58" s="459"/>
      <c r="BT58" s="459"/>
      <c r="BU58" s="459"/>
      <c r="BV58" s="459"/>
      <c r="BW58" s="459"/>
      <c r="BX58" s="459"/>
      <c r="BY58" s="459"/>
      <c r="BZ58" s="459"/>
      <c r="CA58" s="459"/>
      <c r="CB58" s="459"/>
      <c r="CC58" s="459"/>
      <c r="CD58" s="459"/>
      <c r="CE58" s="459"/>
      <c r="CF58" s="459"/>
      <c r="CG58" s="459"/>
      <c r="CH58" s="459"/>
      <c r="CI58" s="459"/>
      <c r="CJ58" s="459"/>
      <c r="CK58" s="459"/>
      <c r="CL58" s="459"/>
      <c r="CM58" s="459"/>
      <c r="CN58" s="459"/>
      <c r="CO58" s="459"/>
      <c r="CP58" s="459"/>
      <c r="CQ58" s="459"/>
      <c r="CR58" s="459"/>
      <c r="CS58" s="459"/>
      <c r="CT58" s="459"/>
      <c r="CU58" s="459"/>
      <c r="CV58" s="459"/>
      <c r="CW58" s="459"/>
      <c r="CX58" s="459"/>
      <c r="CY58" s="459"/>
      <c r="CZ58" s="459"/>
      <c r="DA58" s="459"/>
      <c r="DB58" s="459"/>
      <c r="DC58" s="459"/>
      <c r="DD58" s="459"/>
      <c r="DE58" s="459"/>
      <c r="DF58" s="459"/>
      <c r="DG58" s="459"/>
      <c r="DH58" s="459"/>
      <c r="DI58" s="459"/>
      <c r="DJ58" s="459"/>
      <c r="DK58" s="459"/>
      <c r="DL58" s="459"/>
      <c r="DM58" s="459"/>
      <c r="DN58" s="459"/>
      <c r="DO58" s="459"/>
      <c r="DP58" s="459"/>
      <c r="DQ58" s="459"/>
      <c r="DR58" s="459"/>
      <c r="DS58" s="459"/>
      <c r="DT58" s="459"/>
      <c r="DU58" s="459"/>
      <c r="DV58" s="459"/>
      <c r="DW58" s="459"/>
      <c r="DX58" s="459"/>
      <c r="DY58" s="459"/>
      <c r="DZ58" s="459"/>
      <c r="EA58" s="459"/>
      <c r="EB58" s="459"/>
      <c r="EC58" s="459"/>
      <c r="ED58" s="459"/>
      <c r="EE58" s="459"/>
      <c r="EF58" s="459"/>
      <c r="EG58" s="459"/>
      <c r="EH58" s="459"/>
      <c r="EI58" s="459"/>
      <c r="EJ58" s="459"/>
      <c r="EK58" s="459"/>
      <c r="EL58" s="459"/>
      <c r="EM58" s="459"/>
      <c r="EN58" s="459"/>
      <c r="EO58" s="459"/>
      <c r="EP58" s="459"/>
      <c r="EQ58" s="459"/>
      <c r="ER58" s="459"/>
      <c r="ES58" s="459"/>
      <c r="ET58" s="459"/>
      <c r="EU58" s="459"/>
      <c r="EV58" s="459"/>
      <c r="EW58" s="459"/>
      <c r="EX58" s="459"/>
      <c r="EY58" s="459"/>
      <c r="EZ58" s="459"/>
      <c r="FA58" s="459"/>
      <c r="FB58" s="459"/>
      <c r="FC58" s="459"/>
      <c r="FD58" s="459"/>
      <c r="FE58" s="459"/>
      <c r="FF58" s="459"/>
      <c r="FG58" s="459"/>
      <c r="FH58" s="459"/>
      <c r="FI58" s="459"/>
      <c r="FJ58" s="459"/>
      <c r="FK58" s="459"/>
      <c r="FL58" s="459"/>
      <c r="FM58" s="459"/>
      <c r="FN58" s="459"/>
      <c r="FO58" s="459"/>
      <c r="FP58" s="459"/>
      <c r="FQ58" s="459"/>
      <c r="FR58" s="459"/>
      <c r="FS58" s="459"/>
      <c r="FT58" s="459"/>
      <c r="FU58" s="459"/>
      <c r="FV58" s="459"/>
      <c r="FW58" s="459"/>
      <c r="FX58" s="459"/>
      <c r="FY58" s="459"/>
      <c r="FZ58" s="459"/>
      <c r="GA58" s="459"/>
      <c r="GB58" s="459"/>
      <c r="GC58" s="459"/>
      <c r="GD58" s="459"/>
      <c r="GE58" s="459"/>
      <c r="GF58" s="459"/>
      <c r="GG58" s="459"/>
      <c r="GH58" s="459"/>
      <c r="GI58" s="459"/>
      <c r="GJ58" s="459"/>
      <c r="GK58" s="459"/>
      <c r="GL58" s="459"/>
      <c r="GM58" s="459"/>
      <c r="GN58" s="459"/>
      <c r="GO58" s="459"/>
      <c r="GP58" s="459"/>
      <c r="GQ58" s="459"/>
      <c r="GR58" s="459"/>
      <c r="GS58" s="459"/>
      <c r="GT58" s="459"/>
      <c r="GU58" s="459"/>
      <c r="GV58" s="459"/>
      <c r="GW58" s="459"/>
      <c r="GX58" s="459"/>
      <c r="GY58" s="459"/>
      <c r="GZ58" s="459"/>
      <c r="HA58" s="459"/>
      <c r="HB58" s="459"/>
      <c r="HC58" s="459"/>
      <c r="HD58" s="459"/>
      <c r="HE58" s="459"/>
      <c r="HF58" s="459"/>
      <c r="HG58" s="459"/>
      <c r="HH58" s="459"/>
      <c r="HI58" s="459"/>
      <c r="HJ58" s="459"/>
      <c r="HK58" s="459"/>
      <c r="HL58" s="459"/>
      <c r="HM58" s="459"/>
      <c r="HN58" s="459"/>
      <c r="HO58" s="459"/>
      <c r="HP58" s="459"/>
      <c r="HQ58" s="459"/>
      <c r="HR58" s="459"/>
      <c r="HS58" s="459"/>
      <c r="HT58" s="459"/>
      <c r="HU58" s="459"/>
      <c r="HV58" s="459"/>
      <c r="HW58" s="459"/>
      <c r="HX58" s="459"/>
      <c r="HY58" s="459"/>
      <c r="HZ58" s="459"/>
      <c r="IA58" s="459"/>
      <c r="IB58" s="459"/>
      <c r="IC58" s="459"/>
      <c r="ID58" s="459"/>
      <c r="IE58" s="459"/>
      <c r="IF58" s="459"/>
      <c r="IG58" s="459"/>
      <c r="IH58" s="459"/>
      <c r="II58" s="459"/>
      <c r="IJ58" s="459"/>
      <c r="IK58" s="459"/>
      <c r="IL58" s="459"/>
      <c r="IM58" s="459"/>
      <c r="IN58" s="459"/>
      <c r="IO58" s="459"/>
      <c r="IP58" s="459"/>
      <c r="IQ58" s="459"/>
      <c r="IR58" s="459"/>
      <c r="IS58" s="459"/>
      <c r="IT58" s="459"/>
      <c r="IU58" s="459"/>
      <c r="IV58" s="459"/>
      <c r="IW58" s="459"/>
      <c r="IX58" s="459"/>
      <c r="IY58" s="459"/>
      <c r="IZ58" s="459"/>
      <c r="JA58" s="459"/>
      <c r="JB58" s="459"/>
      <c r="JC58" s="459"/>
      <c r="JD58" s="459"/>
      <c r="JE58" s="459"/>
      <c r="JF58" s="459"/>
      <c r="JG58" s="459"/>
      <c r="JH58" s="459"/>
      <c r="JI58" s="459"/>
      <c r="JJ58" s="459"/>
      <c r="JK58" s="459"/>
      <c r="JL58" s="459"/>
      <c r="JM58" s="459"/>
      <c r="JN58" s="459"/>
      <c r="JO58" s="459"/>
      <c r="JP58" s="459"/>
      <c r="JQ58" s="459"/>
      <c r="JR58" s="459"/>
      <c r="JS58" s="459"/>
      <c r="JT58" s="459"/>
      <c r="JU58" s="459"/>
      <c r="JV58" s="459"/>
      <c r="JW58" s="459"/>
      <c r="JX58" s="500"/>
      <c r="JY58" s="500"/>
      <c r="JZ58" s="500"/>
      <c r="KA58" s="500"/>
      <c r="KB58" s="500"/>
      <c r="KC58" s="500"/>
      <c r="KD58" s="500"/>
      <c r="KE58" s="500"/>
      <c r="KF58" s="500"/>
      <c r="KG58" s="500"/>
    </row>
    <row r="59" spans="1:293" s="474" customFormat="1" ht="111.75" customHeight="1">
      <c r="A59" s="474">
        <v>47</v>
      </c>
      <c r="B59" s="491" t="s">
        <v>1170</v>
      </c>
      <c r="C59" s="474" t="s">
        <v>1175</v>
      </c>
      <c r="D59" s="474" t="s">
        <v>1176</v>
      </c>
      <c r="E59" s="457" t="s">
        <v>1177</v>
      </c>
      <c r="F59" s="474" t="s">
        <v>1178</v>
      </c>
      <c r="G59" s="457" t="s">
        <v>1179</v>
      </c>
      <c r="H59" s="476" t="s">
        <v>1180</v>
      </c>
      <c r="I59" s="459">
        <f>23258*23161</f>
        <v>538678538</v>
      </c>
      <c r="J59" s="459"/>
      <c r="K59" s="459"/>
      <c r="L59" s="459"/>
      <c r="M59" s="424">
        <f>I59+K59</f>
        <v>538678538</v>
      </c>
      <c r="N59" s="477"/>
      <c r="O59" s="459"/>
      <c r="P59" s="459"/>
      <c r="Q59" s="459"/>
      <c r="R59" s="459"/>
      <c r="S59" s="459"/>
      <c r="T59" s="459"/>
      <c r="U59" s="459"/>
      <c r="V59" s="459"/>
      <c r="W59" s="459"/>
      <c r="X59" s="459"/>
      <c r="Y59" s="459"/>
      <c r="Z59" s="459"/>
      <c r="AA59" s="459"/>
      <c r="AB59" s="459"/>
      <c r="AC59" s="459">
        <v>26200</v>
      </c>
      <c r="AD59" s="459"/>
      <c r="AE59" s="459"/>
      <c r="AF59" s="459" t="s">
        <v>1180</v>
      </c>
      <c r="AG59" s="459">
        <f>23258*23161</f>
        <v>538678538</v>
      </c>
      <c r="AH59" s="459"/>
      <c r="AI59" s="459"/>
      <c r="AJ59" s="459"/>
      <c r="AK59" s="459"/>
      <c r="AL59" s="459"/>
      <c r="AM59" s="459"/>
      <c r="AN59" s="459"/>
      <c r="AO59" s="459"/>
      <c r="AP59" s="459"/>
      <c r="AQ59" s="459"/>
      <c r="AR59" s="459"/>
      <c r="AS59" s="459"/>
      <c r="AT59" s="459"/>
      <c r="AU59" s="459"/>
      <c r="AV59" s="459"/>
      <c r="AW59" s="459"/>
      <c r="AX59" s="459"/>
      <c r="AY59" s="459"/>
      <c r="AZ59" s="459"/>
      <c r="BA59" s="459"/>
      <c r="BB59" s="459"/>
      <c r="BC59" s="459"/>
      <c r="BD59" s="459"/>
      <c r="BE59" s="459"/>
      <c r="BF59" s="459"/>
      <c r="BG59" s="459"/>
      <c r="BH59" s="459"/>
      <c r="BI59" s="459"/>
      <c r="BJ59" s="459"/>
      <c r="BK59" s="459"/>
      <c r="BL59" s="459"/>
      <c r="BM59" s="459"/>
      <c r="BN59" s="459"/>
      <c r="BO59" s="459"/>
      <c r="BP59" s="459"/>
      <c r="BQ59" s="459"/>
      <c r="BR59" s="459"/>
      <c r="BS59" s="459"/>
      <c r="BT59" s="459"/>
      <c r="BU59" s="459"/>
      <c r="BV59" s="459"/>
      <c r="BW59" s="459"/>
      <c r="BX59" s="459"/>
      <c r="BY59" s="459"/>
      <c r="BZ59" s="459"/>
      <c r="CA59" s="459"/>
      <c r="CB59" s="459"/>
      <c r="CC59" s="459"/>
      <c r="CD59" s="459"/>
      <c r="CE59" s="459"/>
      <c r="CF59" s="459"/>
      <c r="CG59" s="459"/>
      <c r="CH59" s="459"/>
      <c r="CI59" s="459"/>
      <c r="CJ59" s="459"/>
      <c r="CK59" s="459"/>
      <c r="CL59" s="459"/>
      <c r="CM59" s="459"/>
      <c r="CN59" s="459"/>
      <c r="CO59" s="459"/>
      <c r="CP59" s="459"/>
      <c r="CQ59" s="459"/>
      <c r="CR59" s="459"/>
      <c r="CS59" s="459"/>
      <c r="CT59" s="459"/>
      <c r="CU59" s="459"/>
      <c r="CV59" s="459"/>
      <c r="CW59" s="459"/>
      <c r="CX59" s="459"/>
      <c r="CY59" s="459"/>
      <c r="CZ59" s="459"/>
      <c r="DA59" s="459"/>
      <c r="DB59" s="459"/>
      <c r="DC59" s="459"/>
      <c r="DD59" s="459"/>
      <c r="DE59" s="459"/>
      <c r="DF59" s="459"/>
      <c r="DG59" s="459"/>
      <c r="DH59" s="459"/>
      <c r="DI59" s="459"/>
      <c r="DJ59" s="459"/>
      <c r="DK59" s="459"/>
      <c r="DL59" s="459"/>
      <c r="DM59" s="459"/>
      <c r="DN59" s="459"/>
      <c r="DO59" s="459"/>
      <c r="DP59" s="459"/>
      <c r="DQ59" s="459"/>
      <c r="DR59" s="459"/>
      <c r="DS59" s="459"/>
      <c r="DT59" s="459"/>
      <c r="DU59" s="459"/>
      <c r="DV59" s="459"/>
      <c r="DW59" s="459"/>
      <c r="DX59" s="459"/>
      <c r="DY59" s="459"/>
      <c r="DZ59" s="459"/>
      <c r="EA59" s="459"/>
      <c r="EB59" s="459"/>
      <c r="EC59" s="459"/>
      <c r="ED59" s="459"/>
      <c r="EE59" s="459"/>
      <c r="EF59" s="459"/>
      <c r="EG59" s="459"/>
      <c r="EH59" s="459"/>
      <c r="EI59" s="459"/>
      <c r="EJ59" s="459"/>
      <c r="EK59" s="459"/>
      <c r="EL59" s="459"/>
      <c r="EM59" s="459"/>
      <c r="EN59" s="459"/>
      <c r="EO59" s="459"/>
      <c r="EP59" s="459"/>
      <c r="EQ59" s="459"/>
      <c r="ER59" s="459"/>
      <c r="ES59" s="459"/>
      <c r="ET59" s="459"/>
      <c r="EU59" s="459"/>
      <c r="EV59" s="459"/>
      <c r="EW59" s="459"/>
      <c r="EX59" s="459"/>
      <c r="EY59" s="459"/>
      <c r="EZ59" s="459"/>
      <c r="FA59" s="459"/>
      <c r="FB59" s="459"/>
      <c r="FC59" s="459"/>
      <c r="FD59" s="459"/>
      <c r="FE59" s="459"/>
      <c r="FF59" s="459"/>
      <c r="FG59" s="459"/>
      <c r="FH59" s="459"/>
      <c r="FI59" s="459"/>
      <c r="FJ59" s="459"/>
      <c r="FK59" s="459"/>
      <c r="FL59" s="459"/>
      <c r="FM59" s="459"/>
      <c r="FN59" s="459"/>
      <c r="FO59" s="459"/>
      <c r="FP59" s="459"/>
      <c r="FQ59" s="459"/>
      <c r="FR59" s="459"/>
      <c r="FS59" s="459"/>
      <c r="FT59" s="459"/>
      <c r="FU59" s="459"/>
      <c r="FV59" s="459"/>
      <c r="FW59" s="459"/>
      <c r="FX59" s="459"/>
      <c r="FY59" s="459"/>
      <c r="FZ59" s="459"/>
      <c r="GA59" s="459"/>
      <c r="GB59" s="459"/>
      <c r="GC59" s="459"/>
      <c r="GD59" s="459"/>
      <c r="GE59" s="459"/>
      <c r="GF59" s="459"/>
      <c r="GG59" s="459"/>
      <c r="GH59" s="459"/>
      <c r="GI59" s="459"/>
      <c r="GJ59" s="459"/>
      <c r="GK59" s="459"/>
      <c r="GL59" s="459"/>
      <c r="GM59" s="459"/>
      <c r="GN59" s="459"/>
      <c r="GO59" s="459"/>
      <c r="GP59" s="459"/>
      <c r="GQ59" s="459"/>
      <c r="GR59" s="459"/>
      <c r="GS59" s="459"/>
      <c r="GT59" s="459"/>
      <c r="GU59" s="459"/>
      <c r="GV59" s="459"/>
      <c r="GW59" s="459"/>
      <c r="GX59" s="459"/>
      <c r="GY59" s="459"/>
      <c r="GZ59" s="459"/>
      <c r="HA59" s="459"/>
      <c r="HB59" s="459"/>
      <c r="HC59" s="459"/>
      <c r="HD59" s="459"/>
      <c r="HE59" s="459"/>
      <c r="HF59" s="459"/>
      <c r="HG59" s="459"/>
      <c r="HH59" s="459"/>
      <c r="HI59" s="459"/>
      <c r="HJ59" s="459"/>
      <c r="HK59" s="459"/>
      <c r="HL59" s="459"/>
      <c r="HM59" s="459"/>
      <c r="HN59" s="459"/>
      <c r="HO59" s="459"/>
      <c r="HP59" s="459"/>
      <c r="HQ59" s="459"/>
      <c r="HR59" s="459"/>
      <c r="HS59" s="459"/>
      <c r="HT59" s="459"/>
      <c r="HU59" s="459"/>
      <c r="HV59" s="459"/>
      <c r="HW59" s="459"/>
      <c r="HX59" s="459"/>
      <c r="HY59" s="459"/>
      <c r="HZ59" s="459"/>
      <c r="IA59" s="459"/>
      <c r="IB59" s="459"/>
      <c r="IC59" s="459"/>
      <c r="ID59" s="459"/>
      <c r="IE59" s="459"/>
      <c r="IF59" s="459"/>
      <c r="IG59" s="459"/>
      <c r="IH59" s="459"/>
      <c r="II59" s="459"/>
      <c r="IJ59" s="459"/>
      <c r="IK59" s="459"/>
      <c r="IL59" s="459"/>
      <c r="IM59" s="459"/>
      <c r="IN59" s="459"/>
      <c r="IO59" s="459"/>
      <c r="IP59" s="459"/>
      <c r="IQ59" s="459"/>
      <c r="IR59" s="459"/>
      <c r="IS59" s="459"/>
      <c r="IT59" s="459"/>
      <c r="IU59" s="459"/>
      <c r="IV59" s="459"/>
      <c r="IW59" s="459"/>
      <c r="IX59" s="459"/>
      <c r="IY59" s="459"/>
      <c r="IZ59" s="459"/>
      <c r="JA59" s="459"/>
      <c r="JB59" s="459"/>
      <c r="JC59" s="459"/>
      <c r="JD59" s="459"/>
      <c r="JE59" s="459"/>
      <c r="JF59" s="459"/>
      <c r="JG59" s="459"/>
      <c r="JH59" s="459"/>
      <c r="JI59" s="459"/>
      <c r="JJ59" s="459"/>
      <c r="JK59" s="459"/>
      <c r="JL59" s="459"/>
      <c r="JM59" s="459"/>
      <c r="JN59" s="459"/>
      <c r="JO59" s="459"/>
      <c r="JP59" s="459"/>
      <c r="JQ59" s="459"/>
      <c r="JR59" s="459"/>
      <c r="JS59" s="459"/>
      <c r="JT59" s="459"/>
      <c r="JU59" s="459"/>
      <c r="JV59" s="459"/>
      <c r="JW59" s="459"/>
      <c r="JX59" s="500"/>
      <c r="JY59" s="500"/>
      <c r="JZ59" s="500"/>
      <c r="KA59" s="500"/>
      <c r="KB59" s="500"/>
      <c r="KC59" s="500"/>
      <c r="KD59" s="500"/>
      <c r="KE59" s="500"/>
      <c r="KF59" s="500"/>
      <c r="KG59" s="500"/>
    </row>
    <row r="60" spans="1:293" s="474" customFormat="1" ht="252.75" customHeight="1">
      <c r="A60" s="474">
        <v>48</v>
      </c>
      <c r="B60" s="474" t="s">
        <v>301</v>
      </c>
      <c r="C60" s="476" t="s">
        <v>302</v>
      </c>
      <c r="D60" s="476" t="s">
        <v>1181</v>
      </c>
      <c r="E60" s="457" t="s">
        <v>303</v>
      </c>
      <c r="F60" s="474" t="s">
        <v>304</v>
      </c>
      <c r="G60" s="474" t="s">
        <v>1182</v>
      </c>
      <c r="H60" s="476"/>
      <c r="I60" s="459"/>
      <c r="J60" s="459"/>
      <c r="K60" s="459"/>
      <c r="L60" s="459"/>
      <c r="M60" s="424"/>
      <c r="N60" s="477"/>
      <c r="O60" s="459"/>
      <c r="P60" s="459"/>
      <c r="Q60" s="459"/>
      <c r="R60" s="459"/>
      <c r="S60" s="459"/>
      <c r="T60" s="459"/>
      <c r="U60" s="459"/>
      <c r="V60" s="459"/>
      <c r="W60" s="459"/>
      <c r="X60" s="459"/>
      <c r="Y60" s="459"/>
      <c r="Z60" s="459"/>
      <c r="AA60" s="459"/>
      <c r="AB60" s="459"/>
      <c r="AC60" s="459">
        <v>200000</v>
      </c>
      <c r="AD60" s="459"/>
      <c r="AE60" s="459"/>
      <c r="AF60" s="459" t="s">
        <v>305</v>
      </c>
      <c r="AG60" s="459">
        <v>15898220000</v>
      </c>
      <c r="AH60" s="459">
        <v>50000</v>
      </c>
      <c r="AI60" s="459"/>
      <c r="AJ60" s="459"/>
      <c r="AK60" s="459" t="s">
        <v>306</v>
      </c>
      <c r="AL60" s="459">
        <v>2959775000</v>
      </c>
      <c r="AM60" s="459"/>
      <c r="AN60" s="459"/>
      <c r="AO60" s="459"/>
      <c r="AP60" s="459"/>
      <c r="AQ60" s="459"/>
      <c r="AR60" s="459">
        <v>100000</v>
      </c>
      <c r="AS60" s="459"/>
      <c r="AT60" s="459"/>
      <c r="AU60" s="459" t="s">
        <v>307</v>
      </c>
      <c r="AV60" s="459">
        <v>54121600000</v>
      </c>
      <c r="AW60" s="459">
        <v>16</v>
      </c>
      <c r="AX60" s="459"/>
      <c r="AY60" s="459"/>
      <c r="AZ60" s="459" t="s">
        <v>308</v>
      </c>
      <c r="BA60" s="459">
        <v>8185892000</v>
      </c>
      <c r="BB60" s="459"/>
      <c r="BC60" s="459"/>
      <c r="BD60" s="459"/>
      <c r="BE60" s="459"/>
      <c r="BF60" s="459"/>
      <c r="BG60" s="459"/>
      <c r="BH60" s="459"/>
      <c r="BI60" s="459"/>
      <c r="BJ60" s="459"/>
      <c r="BK60" s="459"/>
      <c r="BL60" s="459"/>
      <c r="BM60" s="459"/>
      <c r="BN60" s="459"/>
      <c r="BO60" s="459"/>
      <c r="BP60" s="459"/>
      <c r="BQ60" s="459"/>
      <c r="BR60" s="459"/>
      <c r="BS60" s="459"/>
      <c r="BT60" s="459"/>
      <c r="BU60" s="459"/>
      <c r="BV60" s="459"/>
      <c r="BW60" s="459"/>
      <c r="BX60" s="459"/>
      <c r="BY60" s="459"/>
      <c r="BZ60" s="459"/>
      <c r="CA60" s="459"/>
      <c r="CB60" s="459"/>
      <c r="CC60" s="459"/>
      <c r="CD60" s="459"/>
      <c r="CE60" s="459"/>
      <c r="CF60" s="459"/>
      <c r="CG60" s="459"/>
      <c r="CH60" s="459"/>
      <c r="CI60" s="459"/>
      <c r="CJ60" s="459"/>
      <c r="CK60" s="459"/>
      <c r="CL60" s="459"/>
      <c r="CM60" s="459"/>
      <c r="CN60" s="459"/>
      <c r="CO60" s="459"/>
      <c r="CP60" s="459"/>
      <c r="CQ60" s="459"/>
      <c r="CR60" s="459"/>
      <c r="CS60" s="459"/>
      <c r="CT60" s="459"/>
      <c r="CU60" s="459"/>
      <c r="CV60" s="459"/>
      <c r="CW60" s="459"/>
      <c r="CX60" s="459"/>
      <c r="CY60" s="459"/>
      <c r="CZ60" s="459"/>
      <c r="DA60" s="459"/>
      <c r="DB60" s="459"/>
      <c r="DC60" s="459"/>
      <c r="DD60" s="459"/>
      <c r="DE60" s="459"/>
      <c r="DF60" s="459"/>
      <c r="DG60" s="459"/>
      <c r="DH60" s="459"/>
      <c r="DI60" s="459"/>
      <c r="DJ60" s="459"/>
      <c r="DK60" s="459"/>
      <c r="DL60" s="459"/>
      <c r="DM60" s="459"/>
      <c r="DN60" s="459"/>
      <c r="DO60" s="459"/>
      <c r="DP60" s="459"/>
      <c r="DQ60" s="459"/>
      <c r="DR60" s="459"/>
      <c r="DS60" s="459"/>
      <c r="DT60" s="459"/>
      <c r="DU60" s="459"/>
      <c r="DV60" s="459"/>
      <c r="DW60" s="459"/>
      <c r="DX60" s="459"/>
      <c r="DY60" s="459"/>
      <c r="DZ60" s="459"/>
      <c r="EA60" s="459"/>
      <c r="EB60" s="459"/>
      <c r="EC60" s="459"/>
      <c r="ED60" s="459"/>
      <c r="EE60" s="459"/>
      <c r="EF60" s="459"/>
      <c r="EG60" s="459"/>
      <c r="EH60" s="459"/>
      <c r="EI60" s="459">
        <v>200000</v>
      </c>
      <c r="EJ60" s="459"/>
      <c r="EK60" s="459"/>
      <c r="EL60" s="459" t="s">
        <v>309</v>
      </c>
      <c r="EM60" s="459">
        <v>10147800000</v>
      </c>
      <c r="EN60" s="459">
        <v>5000</v>
      </c>
      <c r="EO60" s="459"/>
      <c r="EP60" s="459"/>
      <c r="EQ60" s="459" t="s">
        <v>310</v>
      </c>
      <c r="ER60" s="459">
        <v>761085000</v>
      </c>
      <c r="ES60" s="459">
        <v>4500</v>
      </c>
      <c r="ET60" s="459"/>
      <c r="EU60" s="459"/>
      <c r="EV60" s="459" t="s">
        <v>311</v>
      </c>
      <c r="EW60" s="459"/>
      <c r="EX60" s="459"/>
      <c r="EY60" s="459"/>
      <c r="EZ60" s="459"/>
      <c r="FA60" s="459"/>
      <c r="FB60" s="459"/>
      <c r="FC60" s="459"/>
      <c r="FD60" s="459"/>
      <c r="FE60" s="459"/>
      <c r="FF60" s="459"/>
      <c r="FG60" s="459"/>
      <c r="FH60" s="459"/>
      <c r="FI60" s="459"/>
      <c r="FJ60" s="459"/>
      <c r="FK60" s="459"/>
      <c r="FL60" s="459"/>
      <c r="FM60" s="459"/>
      <c r="FN60" s="459"/>
      <c r="FO60" s="459"/>
      <c r="FP60" s="459"/>
      <c r="FQ60" s="459"/>
      <c r="FR60" s="459"/>
      <c r="FS60" s="459"/>
      <c r="FT60" s="459"/>
      <c r="FU60" s="459"/>
      <c r="FV60" s="459"/>
      <c r="FW60" s="459"/>
      <c r="FX60" s="459"/>
      <c r="FY60" s="459"/>
      <c r="FZ60" s="459"/>
      <c r="GA60" s="459"/>
      <c r="GB60" s="459"/>
      <c r="GC60" s="459"/>
      <c r="GD60" s="459"/>
      <c r="GE60" s="459"/>
      <c r="GF60" s="459"/>
      <c r="GG60" s="459"/>
      <c r="GH60" s="459"/>
      <c r="GI60" s="459"/>
      <c r="GJ60" s="459"/>
      <c r="GK60" s="459"/>
      <c r="GL60" s="459"/>
      <c r="GM60" s="459"/>
      <c r="GN60" s="459"/>
      <c r="GO60" s="459"/>
      <c r="GP60" s="459"/>
      <c r="GQ60" s="459"/>
      <c r="GR60" s="459"/>
      <c r="GS60" s="459"/>
      <c r="GT60" s="459"/>
      <c r="GU60" s="459"/>
      <c r="GV60" s="459"/>
      <c r="GW60" s="459"/>
      <c r="GX60" s="459"/>
      <c r="GY60" s="459"/>
      <c r="GZ60" s="459"/>
      <c r="HA60" s="459"/>
      <c r="HB60" s="459"/>
      <c r="HC60" s="459"/>
      <c r="HD60" s="459"/>
      <c r="HE60" s="459"/>
      <c r="HF60" s="459"/>
      <c r="HG60" s="459"/>
      <c r="HH60" s="459"/>
      <c r="HI60" s="459"/>
      <c r="HJ60" s="459"/>
      <c r="HK60" s="459"/>
      <c r="HL60" s="459"/>
      <c r="HM60" s="459"/>
      <c r="HN60" s="459"/>
      <c r="HO60" s="459"/>
      <c r="HP60" s="459"/>
      <c r="HQ60" s="459"/>
      <c r="HR60" s="459"/>
      <c r="HS60" s="459"/>
      <c r="HT60" s="459"/>
      <c r="HU60" s="459"/>
      <c r="HV60" s="459"/>
      <c r="HW60" s="459"/>
      <c r="HX60" s="459"/>
      <c r="HY60" s="459"/>
      <c r="HZ60" s="459"/>
      <c r="IA60" s="459"/>
      <c r="IB60" s="459"/>
      <c r="IC60" s="459"/>
      <c r="ID60" s="459"/>
      <c r="IE60" s="459"/>
      <c r="IF60" s="459"/>
      <c r="IG60" s="459"/>
      <c r="IH60" s="459"/>
      <c r="II60" s="459"/>
      <c r="IJ60" s="459"/>
      <c r="IK60" s="459"/>
      <c r="IL60" s="459"/>
      <c r="IM60" s="459"/>
      <c r="IN60" s="459"/>
      <c r="IO60" s="459"/>
      <c r="IP60" s="459"/>
      <c r="IQ60" s="459"/>
      <c r="IR60" s="459"/>
      <c r="IS60" s="459"/>
      <c r="IT60" s="459"/>
      <c r="IU60" s="459"/>
      <c r="IV60" s="459"/>
      <c r="IW60" s="459"/>
      <c r="IX60" s="459"/>
      <c r="IY60" s="459"/>
      <c r="IZ60" s="459"/>
      <c r="JA60" s="459"/>
      <c r="JB60" s="459"/>
      <c r="JC60" s="459"/>
      <c r="JD60" s="459"/>
      <c r="JE60" s="459"/>
      <c r="JF60" s="459"/>
      <c r="JG60" s="459"/>
      <c r="JH60" s="459"/>
      <c r="JI60" s="459"/>
      <c r="JJ60" s="459"/>
      <c r="JK60" s="459"/>
      <c r="JL60" s="459"/>
      <c r="JM60" s="459"/>
      <c r="JN60" s="459"/>
      <c r="JO60" s="459"/>
      <c r="JP60" s="459"/>
      <c r="JQ60" s="459"/>
      <c r="JR60" s="459"/>
      <c r="JS60" s="459"/>
      <c r="JT60" s="459"/>
      <c r="JU60" s="459"/>
      <c r="JV60" s="459"/>
      <c r="JW60" s="459"/>
      <c r="JX60" s="500"/>
      <c r="JY60" s="500"/>
      <c r="JZ60" s="500"/>
      <c r="KA60" s="500"/>
      <c r="KB60" s="500"/>
      <c r="KC60" s="500"/>
      <c r="KD60" s="500"/>
      <c r="KE60" s="500"/>
      <c r="KF60" s="500"/>
      <c r="KG60" s="500"/>
    </row>
    <row r="61" spans="1:293" s="480" customFormat="1" ht="75.75" customHeight="1">
      <c r="A61" s="474">
        <v>49</v>
      </c>
      <c r="B61" s="474" t="s">
        <v>312</v>
      </c>
      <c r="C61" s="474" t="s">
        <v>313</v>
      </c>
      <c r="D61" s="474" t="s">
        <v>592</v>
      </c>
      <c r="E61" s="450" t="s">
        <v>314</v>
      </c>
      <c r="F61" s="450" t="s">
        <v>277</v>
      </c>
      <c r="G61" s="450" t="s">
        <v>1183</v>
      </c>
      <c r="H61" s="476" t="s">
        <v>315</v>
      </c>
      <c r="I61" s="459">
        <f>14570*23161</f>
        <v>337455770</v>
      </c>
      <c r="J61" s="459" t="s">
        <v>316</v>
      </c>
      <c r="K61" s="459">
        <f>900000*23161</f>
        <v>20844900000</v>
      </c>
      <c r="L61" s="459" t="s">
        <v>317</v>
      </c>
      <c r="M61" s="424">
        <f>I61+K61</f>
        <v>21182355770</v>
      </c>
      <c r="N61" s="499"/>
      <c r="O61" s="459"/>
      <c r="P61" s="459"/>
      <c r="Q61" s="459"/>
      <c r="R61" s="459"/>
      <c r="S61" s="459"/>
      <c r="T61" s="459"/>
      <c r="U61" s="459"/>
      <c r="V61" s="459"/>
      <c r="W61" s="459"/>
      <c r="X61" s="459"/>
      <c r="Y61" s="459"/>
      <c r="Z61" s="459"/>
      <c r="AA61" s="459"/>
      <c r="AB61" s="459"/>
      <c r="AC61" s="478"/>
      <c r="AD61" s="459"/>
      <c r="AE61" s="459"/>
      <c r="AF61" s="459"/>
      <c r="AG61" s="459"/>
      <c r="AH61" s="478"/>
      <c r="AI61" s="459"/>
      <c r="AJ61" s="459"/>
      <c r="AK61" s="459"/>
      <c r="AL61" s="459"/>
      <c r="AM61" s="459"/>
      <c r="AN61" s="459"/>
      <c r="AO61" s="459"/>
      <c r="AP61" s="459"/>
      <c r="AQ61" s="459"/>
      <c r="AR61" s="459"/>
      <c r="AS61" s="459"/>
      <c r="AT61" s="459"/>
      <c r="AU61" s="459"/>
      <c r="AV61" s="459"/>
      <c r="AW61" s="459"/>
      <c r="AX61" s="459"/>
      <c r="AY61" s="459"/>
      <c r="AZ61" s="459"/>
      <c r="BA61" s="459"/>
      <c r="BB61" s="459"/>
      <c r="BC61" s="459"/>
      <c r="BD61" s="459"/>
      <c r="BE61" s="459"/>
      <c r="BF61" s="459"/>
      <c r="BG61" s="459"/>
      <c r="BH61" s="459"/>
      <c r="BI61" s="459"/>
      <c r="BJ61" s="459"/>
      <c r="BK61" s="459"/>
      <c r="BL61" s="459"/>
      <c r="BM61" s="459"/>
      <c r="BN61" s="459"/>
      <c r="BO61" s="459"/>
      <c r="BP61" s="459"/>
      <c r="BQ61" s="459"/>
      <c r="BR61" s="459"/>
      <c r="BS61" s="459"/>
      <c r="BT61" s="459"/>
      <c r="BU61" s="459"/>
      <c r="BV61" s="459"/>
      <c r="BW61" s="459"/>
      <c r="BX61" s="459"/>
      <c r="BY61" s="459"/>
      <c r="BZ61" s="459"/>
      <c r="CA61" s="459"/>
      <c r="CB61" s="459"/>
      <c r="CC61" s="459"/>
      <c r="CD61" s="459"/>
      <c r="CE61" s="459"/>
      <c r="CF61" s="459">
        <v>1600</v>
      </c>
      <c r="CG61" s="459"/>
      <c r="CH61" s="478"/>
      <c r="CI61" s="459" t="s">
        <v>316</v>
      </c>
      <c r="CJ61" s="478">
        <v>20482200000</v>
      </c>
      <c r="CK61" s="459"/>
      <c r="CL61" s="459"/>
      <c r="CM61" s="459"/>
      <c r="CN61" s="459"/>
      <c r="CO61" s="459"/>
      <c r="CP61" s="459"/>
      <c r="CQ61" s="459"/>
      <c r="CR61" s="459"/>
      <c r="CS61" s="459"/>
      <c r="CT61" s="459"/>
      <c r="CU61" s="459"/>
      <c r="CV61" s="459"/>
      <c r="CW61" s="459"/>
      <c r="CX61" s="459"/>
      <c r="CY61" s="459"/>
      <c r="CZ61" s="459"/>
      <c r="DA61" s="459"/>
      <c r="DB61" s="459"/>
      <c r="DC61" s="459"/>
      <c r="DD61" s="459"/>
      <c r="DE61" s="459"/>
      <c r="DF61" s="459"/>
      <c r="DG61" s="459"/>
      <c r="DH61" s="459"/>
      <c r="DI61" s="459"/>
      <c r="DJ61" s="459"/>
      <c r="DK61" s="459"/>
      <c r="DL61" s="459"/>
      <c r="DM61" s="459"/>
      <c r="DN61" s="459"/>
      <c r="DO61" s="459"/>
      <c r="DP61" s="459"/>
      <c r="DQ61" s="459"/>
      <c r="DR61" s="459"/>
      <c r="DS61" s="459"/>
      <c r="DT61" s="459"/>
      <c r="DU61" s="459"/>
      <c r="DV61" s="459"/>
      <c r="DW61" s="459"/>
      <c r="DX61" s="459"/>
      <c r="DY61" s="459"/>
      <c r="DZ61" s="459"/>
      <c r="EA61" s="459"/>
      <c r="EB61" s="459"/>
      <c r="EC61" s="459"/>
      <c r="ED61" s="459"/>
      <c r="EE61" s="459"/>
      <c r="EF61" s="459"/>
      <c r="EG61" s="459"/>
      <c r="EH61" s="459"/>
      <c r="EI61" s="459"/>
      <c r="EJ61" s="459"/>
      <c r="EK61" s="459"/>
      <c r="EL61" s="459"/>
      <c r="EM61" s="459"/>
      <c r="EN61" s="459"/>
      <c r="EO61" s="459"/>
      <c r="EP61" s="459"/>
      <c r="EQ61" s="459"/>
      <c r="ER61" s="459"/>
      <c r="ES61" s="459"/>
      <c r="ET61" s="459"/>
      <c r="EU61" s="459"/>
      <c r="EV61" s="459"/>
      <c r="EW61" s="459"/>
      <c r="EX61" s="459"/>
      <c r="EY61" s="459"/>
      <c r="EZ61" s="478"/>
      <c r="FA61" s="459"/>
      <c r="FB61" s="478"/>
      <c r="FC61" s="459"/>
      <c r="FD61" s="459"/>
      <c r="FE61" s="459"/>
      <c r="FF61" s="459"/>
      <c r="FG61" s="459"/>
      <c r="FH61" s="459"/>
      <c r="FI61" s="459"/>
      <c r="FJ61" s="459"/>
      <c r="FK61" s="459"/>
      <c r="FL61" s="459"/>
      <c r="FM61" s="459"/>
      <c r="FN61" s="459"/>
      <c r="FO61" s="459"/>
      <c r="FP61" s="459"/>
      <c r="FQ61" s="459"/>
      <c r="FR61" s="459"/>
      <c r="FS61" s="459"/>
      <c r="FT61" s="459"/>
      <c r="FU61" s="459"/>
      <c r="FV61" s="459"/>
      <c r="FW61" s="459"/>
      <c r="FX61" s="459"/>
      <c r="FY61" s="459"/>
      <c r="FZ61" s="459"/>
      <c r="GA61" s="459"/>
      <c r="GB61" s="459"/>
      <c r="GC61" s="459"/>
      <c r="GD61" s="459"/>
      <c r="GE61" s="459"/>
      <c r="GF61" s="459"/>
      <c r="GG61" s="459"/>
      <c r="GH61" s="459"/>
      <c r="GI61" s="459"/>
      <c r="GJ61" s="459"/>
      <c r="GK61" s="459"/>
      <c r="GL61" s="459"/>
      <c r="GM61" s="459"/>
      <c r="GN61" s="459"/>
      <c r="GO61" s="459"/>
      <c r="GP61" s="459"/>
      <c r="GQ61" s="459"/>
      <c r="GR61" s="459"/>
      <c r="GS61" s="459"/>
      <c r="GT61" s="459"/>
      <c r="GU61" s="459"/>
      <c r="GV61" s="459"/>
      <c r="GW61" s="459"/>
      <c r="GX61" s="459"/>
      <c r="GY61" s="459"/>
      <c r="GZ61" s="459"/>
      <c r="HA61" s="459"/>
      <c r="HB61" s="459"/>
      <c r="HC61" s="459"/>
      <c r="HD61" s="459"/>
      <c r="HE61" s="459"/>
      <c r="HF61" s="459"/>
      <c r="HG61" s="459"/>
      <c r="HH61" s="459"/>
      <c r="HI61" s="459"/>
      <c r="HJ61" s="459"/>
      <c r="HK61" s="459"/>
      <c r="HL61" s="459"/>
      <c r="HM61" s="459"/>
      <c r="HN61" s="459"/>
      <c r="HO61" s="459"/>
      <c r="HP61" s="459"/>
      <c r="HQ61" s="459"/>
      <c r="HR61" s="459"/>
      <c r="HS61" s="459"/>
      <c r="HT61" s="459"/>
      <c r="HU61" s="459"/>
      <c r="HV61" s="459"/>
      <c r="HW61" s="459"/>
      <c r="HX61" s="459"/>
      <c r="HY61" s="459"/>
      <c r="HZ61" s="459"/>
      <c r="IA61" s="459"/>
      <c r="IB61" s="459"/>
      <c r="IC61" s="459"/>
      <c r="ID61" s="459"/>
      <c r="IE61" s="459"/>
      <c r="IF61" s="459"/>
      <c r="IG61" s="459"/>
      <c r="IH61" s="459"/>
      <c r="II61" s="459"/>
      <c r="IJ61" s="459"/>
      <c r="IK61" s="459"/>
      <c r="IL61" s="459"/>
      <c r="IM61" s="459"/>
      <c r="IN61" s="459"/>
      <c r="IO61" s="459"/>
      <c r="IP61" s="459"/>
      <c r="IQ61" s="459"/>
      <c r="IR61" s="459"/>
      <c r="IS61" s="459"/>
      <c r="IT61" s="459"/>
      <c r="IU61" s="459"/>
      <c r="IV61" s="459"/>
      <c r="IW61" s="459"/>
      <c r="IX61" s="459"/>
      <c r="IY61" s="459"/>
      <c r="IZ61" s="459"/>
      <c r="JA61" s="459"/>
      <c r="JB61" s="459"/>
      <c r="JC61" s="459"/>
      <c r="JD61" s="459"/>
      <c r="JE61" s="459"/>
      <c r="JF61" s="459"/>
      <c r="JG61" s="459"/>
      <c r="JH61" s="459"/>
      <c r="JI61" s="459"/>
      <c r="JJ61" s="459"/>
      <c r="JK61" s="459"/>
      <c r="JL61" s="459"/>
      <c r="JM61" s="459"/>
      <c r="JN61" s="478"/>
      <c r="JO61" s="478"/>
      <c r="JP61" s="478"/>
      <c r="JQ61" s="478"/>
      <c r="JR61" s="478"/>
      <c r="JS61" s="478"/>
      <c r="JT61" s="478"/>
      <c r="JU61" s="478"/>
      <c r="JV61" s="478"/>
      <c r="JW61" s="478"/>
      <c r="JX61" s="479"/>
      <c r="JY61" s="479"/>
      <c r="JZ61" s="479"/>
      <c r="KA61" s="479"/>
      <c r="KB61" s="479"/>
      <c r="KC61" s="479"/>
      <c r="KD61" s="479"/>
      <c r="KE61" s="479"/>
      <c r="KF61" s="479"/>
      <c r="KG61" s="479"/>
    </row>
    <row r="62" spans="1:293" ht="279.75" customHeight="1">
      <c r="A62" s="474">
        <v>50</v>
      </c>
      <c r="B62" s="457" t="s">
        <v>318</v>
      </c>
      <c r="C62" s="457" t="s">
        <v>319</v>
      </c>
      <c r="D62" s="457" t="s">
        <v>1184</v>
      </c>
      <c r="E62" s="450" t="s">
        <v>1185</v>
      </c>
      <c r="F62" s="450" t="s">
        <v>321</v>
      </c>
      <c r="G62" s="450" t="s">
        <v>1186</v>
      </c>
      <c r="H62" s="452" t="s">
        <v>322</v>
      </c>
      <c r="I62" s="423">
        <f>16906*1007616</f>
        <v>17034756096</v>
      </c>
      <c r="J62" s="423" t="s">
        <v>323</v>
      </c>
      <c r="K62" s="423">
        <f>5915*16906</f>
        <v>99998990</v>
      </c>
      <c r="L62" s="423" t="s">
        <v>324</v>
      </c>
      <c r="M62" s="424">
        <f>I62+K62</f>
        <v>17134755086</v>
      </c>
      <c r="N62" s="501"/>
      <c r="X62" s="423"/>
      <c r="Y62" s="423"/>
      <c r="Z62" s="423"/>
      <c r="AA62" s="423"/>
      <c r="AB62" s="423"/>
      <c r="AC62" s="425">
        <v>307200</v>
      </c>
      <c r="AD62" s="423" t="s">
        <v>325</v>
      </c>
      <c r="AE62" s="423">
        <f>2.33*16906</f>
        <v>39390.980000000003</v>
      </c>
      <c r="AF62" s="423" t="s">
        <v>326</v>
      </c>
      <c r="AG62" s="423">
        <f>715776*16906</f>
        <v>12100909056</v>
      </c>
      <c r="AH62" s="425">
        <v>307200</v>
      </c>
      <c r="AI62" s="423" t="s">
        <v>327</v>
      </c>
      <c r="AJ62" s="423">
        <f>0.95*16906</f>
        <v>16060.699999999999</v>
      </c>
      <c r="AK62" s="423" t="s">
        <v>328</v>
      </c>
      <c r="AL62" s="423">
        <f>291840*16906</f>
        <v>4933847040</v>
      </c>
      <c r="AM62" s="423"/>
      <c r="AN62" s="423"/>
      <c r="AO62" s="423"/>
      <c r="AP62" s="423"/>
      <c r="AQ62" s="423"/>
      <c r="AR62" s="423">
        <v>40800</v>
      </c>
      <c r="AS62" s="423" t="s">
        <v>1187</v>
      </c>
      <c r="AT62" s="423">
        <f>4.6*16906</f>
        <v>77767.599999999991</v>
      </c>
      <c r="AU62" s="423" t="s">
        <v>1188</v>
      </c>
      <c r="AV62" s="423">
        <f>187600*16906</f>
        <v>3171565600</v>
      </c>
      <c r="AW62" s="423"/>
      <c r="AX62" s="423"/>
      <c r="AY62" s="423"/>
      <c r="AZ62" s="423"/>
      <c r="BA62" s="423"/>
      <c r="BB62" s="423"/>
      <c r="BC62" s="423"/>
      <c r="BD62" s="423"/>
      <c r="BE62" s="423"/>
      <c r="BF62" s="423"/>
      <c r="BG62" s="423"/>
      <c r="BH62" s="423"/>
      <c r="BI62" s="423"/>
      <c r="BJ62" s="423"/>
      <c r="BK62" s="423"/>
      <c r="BL62" s="423"/>
      <c r="BM62" s="423"/>
      <c r="BN62" s="423"/>
      <c r="BO62" s="423"/>
      <c r="BP62" s="423"/>
      <c r="BQ62" s="423"/>
      <c r="BR62" s="423"/>
      <c r="BS62" s="423"/>
      <c r="BT62" s="423"/>
      <c r="BU62" s="423"/>
      <c r="BV62" s="423"/>
      <c r="BW62" s="423"/>
      <c r="BX62" s="423"/>
      <c r="BY62" s="423"/>
      <c r="BZ62" s="423"/>
      <c r="CA62" s="423"/>
      <c r="CB62" s="423"/>
      <c r="CC62" s="423"/>
      <c r="CD62" s="423"/>
      <c r="CE62" s="423"/>
      <c r="CF62" s="423"/>
      <c r="CG62" s="423"/>
      <c r="CH62" s="423"/>
      <c r="CI62" s="423"/>
      <c r="CK62" s="423"/>
      <c r="CL62" s="423"/>
      <c r="CM62" s="423"/>
      <c r="CN62" s="423"/>
      <c r="CO62" s="423"/>
      <c r="CP62" s="423"/>
      <c r="CQ62" s="423"/>
      <c r="CR62" s="423"/>
      <c r="CS62" s="423"/>
      <c r="CT62" s="423"/>
      <c r="CU62" s="423"/>
      <c r="CV62" s="423"/>
      <c r="CW62" s="423"/>
      <c r="CX62" s="423"/>
      <c r="CY62" s="423"/>
      <c r="CZ62" s="423"/>
      <c r="DA62" s="423"/>
      <c r="DB62" s="423"/>
      <c r="DC62" s="423"/>
      <c r="DD62" s="423"/>
      <c r="DE62" s="423"/>
      <c r="DF62" s="423"/>
      <c r="DG62" s="423"/>
      <c r="DH62" s="423"/>
      <c r="DI62" s="423"/>
      <c r="DJ62" s="423"/>
      <c r="DK62" s="423"/>
      <c r="DL62" s="423"/>
      <c r="DM62" s="423"/>
      <c r="DN62" s="423"/>
      <c r="DO62" s="423"/>
      <c r="DP62" s="423"/>
      <c r="DQ62" s="423"/>
      <c r="DR62" s="423"/>
      <c r="DS62" s="423"/>
      <c r="DT62" s="423"/>
      <c r="DU62" s="423"/>
      <c r="DV62" s="423"/>
      <c r="DW62" s="423"/>
      <c r="DX62" s="423"/>
      <c r="DY62" s="423"/>
      <c r="DZ62" s="423"/>
      <c r="EA62" s="423"/>
      <c r="EB62" s="423"/>
      <c r="EC62" s="423"/>
      <c r="ED62" s="423"/>
      <c r="EE62" s="423"/>
      <c r="EF62" s="423"/>
      <c r="EG62" s="423"/>
      <c r="EH62" s="423"/>
      <c r="EI62" s="423"/>
      <c r="EJ62" s="423"/>
      <c r="EK62" s="423"/>
      <c r="EL62" s="423"/>
      <c r="EM62" s="423"/>
      <c r="EN62" s="423"/>
      <c r="EO62" s="423"/>
      <c r="EP62" s="423"/>
      <c r="EQ62" s="423"/>
      <c r="ER62" s="423"/>
      <c r="ES62" s="423"/>
      <c r="ET62" s="423"/>
      <c r="EU62" s="423"/>
      <c r="EV62" s="423"/>
      <c r="EW62" s="423"/>
      <c r="EX62" s="423"/>
      <c r="EY62" s="423"/>
      <c r="EZ62" s="423"/>
      <c r="FA62" s="423"/>
      <c r="FC62" s="423"/>
      <c r="FD62" s="423"/>
      <c r="FE62" s="423"/>
      <c r="FF62" s="423"/>
      <c r="FG62" s="423"/>
      <c r="FH62" s="423"/>
      <c r="FI62" s="423"/>
      <c r="FJ62" s="423"/>
      <c r="FK62" s="423"/>
      <c r="FL62" s="423"/>
      <c r="FM62" s="423"/>
      <c r="FN62" s="423"/>
      <c r="FO62" s="423"/>
      <c r="FP62" s="423"/>
      <c r="FQ62" s="423"/>
      <c r="FR62" s="423"/>
      <c r="FS62" s="423"/>
      <c r="FT62" s="423"/>
      <c r="FU62" s="423"/>
      <c r="FV62" s="423"/>
      <c r="FW62" s="423"/>
      <c r="FX62" s="423"/>
      <c r="FY62" s="423"/>
      <c r="FZ62" s="423"/>
      <c r="GA62" s="423"/>
      <c r="GB62" s="423"/>
      <c r="GC62" s="423"/>
      <c r="GD62" s="423"/>
      <c r="GE62" s="423"/>
      <c r="GF62" s="423"/>
      <c r="GG62" s="423"/>
      <c r="GH62" s="423"/>
      <c r="GI62" s="423"/>
      <c r="GJ62" s="423"/>
      <c r="GK62" s="423"/>
      <c r="GL62" s="423"/>
      <c r="GM62" s="423"/>
      <c r="GN62" s="423"/>
      <c r="GO62" s="423"/>
      <c r="GP62" s="423"/>
      <c r="GQ62" s="423"/>
      <c r="GR62" s="423"/>
      <c r="GS62" s="423"/>
      <c r="GT62" s="423"/>
      <c r="GU62" s="423"/>
      <c r="GV62" s="423"/>
      <c r="GW62" s="423"/>
      <c r="GX62" s="423"/>
      <c r="GY62" s="423"/>
      <c r="GZ62" s="423"/>
      <c r="HA62" s="423"/>
      <c r="HB62" s="423"/>
      <c r="HC62" s="423"/>
      <c r="HD62" s="423"/>
      <c r="HE62" s="423"/>
      <c r="HF62" s="423"/>
      <c r="HG62" s="423"/>
      <c r="HH62" s="423"/>
      <c r="HI62" s="423"/>
      <c r="HJ62" s="423"/>
      <c r="HK62" s="423"/>
      <c r="HL62" s="423"/>
      <c r="HM62" s="423"/>
      <c r="HN62" s="423"/>
      <c r="HO62" s="423"/>
      <c r="HP62" s="423"/>
      <c r="HQ62" s="423"/>
      <c r="HR62" s="423"/>
      <c r="HS62" s="423"/>
      <c r="HT62" s="423"/>
      <c r="HU62" s="423"/>
      <c r="HV62" s="423"/>
      <c r="HW62" s="423"/>
      <c r="HX62" s="423"/>
      <c r="HY62" s="423"/>
      <c r="HZ62" s="423"/>
      <c r="IA62" s="423"/>
      <c r="IB62" s="423"/>
      <c r="IC62" s="423"/>
      <c r="ID62" s="423"/>
      <c r="IE62" s="423"/>
      <c r="IF62" s="423"/>
      <c r="IG62" s="423"/>
      <c r="IH62" s="423"/>
      <c r="II62" s="423"/>
      <c r="IJ62" s="423"/>
      <c r="IK62" s="423"/>
      <c r="IL62" s="423"/>
      <c r="IM62" s="423"/>
      <c r="IN62" s="423"/>
      <c r="IO62" s="423"/>
      <c r="IP62" s="423"/>
      <c r="IQ62" s="423"/>
      <c r="IR62" s="423"/>
      <c r="IS62" s="423"/>
      <c r="IT62" s="423"/>
      <c r="IU62" s="423"/>
      <c r="IV62" s="423"/>
      <c r="IW62" s="423"/>
      <c r="IX62" s="423"/>
      <c r="IY62" s="423"/>
      <c r="IZ62" s="423"/>
      <c r="JA62" s="423"/>
      <c r="JB62" s="423"/>
      <c r="JC62" s="423"/>
      <c r="JD62" s="423"/>
      <c r="JE62" s="423"/>
      <c r="JF62" s="423"/>
      <c r="JG62" s="423"/>
      <c r="JH62" s="423"/>
      <c r="JI62" s="423"/>
      <c r="JJ62" s="423"/>
      <c r="JK62" s="423"/>
      <c r="JL62" s="423"/>
      <c r="JM62" s="423"/>
    </row>
    <row r="63" spans="1:293" ht="89.25">
      <c r="A63" s="474">
        <v>51</v>
      </c>
      <c r="B63" s="457" t="s">
        <v>318</v>
      </c>
      <c r="C63" s="457" t="s">
        <v>329</v>
      </c>
      <c r="D63" s="457" t="s">
        <v>594</v>
      </c>
      <c r="E63" s="457" t="s">
        <v>330</v>
      </c>
      <c r="F63" s="457" t="s">
        <v>331</v>
      </c>
      <c r="G63" s="457" t="s">
        <v>638</v>
      </c>
      <c r="H63" s="452" t="s">
        <v>332</v>
      </c>
      <c r="I63" s="423">
        <f>69120*23161</f>
        <v>1600888320</v>
      </c>
      <c r="J63" s="423">
        <v>0</v>
      </c>
      <c r="K63" s="423"/>
      <c r="L63" s="423" t="s">
        <v>332</v>
      </c>
      <c r="M63" s="424">
        <f>I63+K63</f>
        <v>1600888320</v>
      </c>
      <c r="N63" s="501"/>
      <c r="X63" s="423"/>
      <c r="Y63" s="423"/>
      <c r="Z63" s="423"/>
      <c r="AA63" s="423"/>
      <c r="AB63" s="423"/>
      <c r="AC63" s="425"/>
      <c r="AD63" s="423"/>
      <c r="AE63" s="423"/>
      <c r="AF63" s="423"/>
      <c r="AG63" s="423"/>
      <c r="AH63" s="425"/>
      <c r="AJ63" s="423"/>
      <c r="AM63" s="423"/>
      <c r="AN63" s="423"/>
      <c r="AO63" s="423"/>
      <c r="AP63" s="423"/>
      <c r="AQ63" s="423"/>
      <c r="AR63" s="423"/>
      <c r="AS63" s="423"/>
      <c r="AT63" s="423"/>
      <c r="AU63" s="423"/>
      <c r="AV63" s="423"/>
      <c r="AW63" s="423"/>
      <c r="AX63" s="423"/>
      <c r="AY63" s="423"/>
      <c r="AZ63" s="423"/>
      <c r="BA63" s="423"/>
      <c r="BB63" s="423"/>
      <c r="BC63" s="423"/>
      <c r="BD63" s="423"/>
      <c r="BE63" s="423"/>
      <c r="BF63" s="423"/>
      <c r="BG63" s="423"/>
      <c r="BH63" s="423"/>
      <c r="BI63" s="423"/>
      <c r="BJ63" s="423"/>
      <c r="BK63" s="423"/>
      <c r="BL63" s="423"/>
      <c r="BM63" s="423"/>
      <c r="BN63" s="423"/>
      <c r="BO63" s="423"/>
      <c r="BP63" s="423"/>
      <c r="BQ63" s="423"/>
      <c r="BR63" s="423"/>
      <c r="BS63" s="423"/>
      <c r="BT63" s="423"/>
      <c r="BU63" s="423"/>
      <c r="BV63" s="423"/>
      <c r="BW63" s="423"/>
      <c r="BX63" s="423"/>
      <c r="BY63" s="423"/>
      <c r="BZ63" s="423"/>
      <c r="CA63" s="423">
        <v>86400</v>
      </c>
      <c r="CC63" s="423"/>
      <c r="CD63" s="423" t="s">
        <v>332</v>
      </c>
      <c r="CE63" s="423">
        <v>1143846647.1900001</v>
      </c>
      <c r="CF63" s="423"/>
      <c r="CG63" s="423"/>
      <c r="CH63" s="423"/>
      <c r="CI63" s="423"/>
      <c r="CJ63" s="423"/>
      <c r="CK63" s="423"/>
      <c r="CL63" s="423"/>
      <c r="CM63" s="423"/>
      <c r="CN63" s="423"/>
      <c r="CO63" s="423"/>
      <c r="CP63" s="423"/>
      <c r="CQ63" s="423"/>
      <c r="CR63" s="423"/>
      <c r="CS63" s="423"/>
      <c r="CT63" s="423"/>
      <c r="CU63" s="423"/>
      <c r="CV63" s="423"/>
      <c r="CW63" s="423"/>
      <c r="CX63" s="423"/>
      <c r="CY63" s="423"/>
      <c r="CZ63" s="423"/>
      <c r="DA63" s="423"/>
      <c r="DB63" s="423"/>
      <c r="DC63" s="423"/>
      <c r="DD63" s="423"/>
      <c r="DE63" s="423"/>
      <c r="DF63" s="423"/>
      <c r="DG63" s="423"/>
      <c r="DH63" s="423"/>
      <c r="DI63" s="423"/>
      <c r="DJ63" s="423"/>
      <c r="DK63" s="423"/>
      <c r="DL63" s="423"/>
      <c r="DM63" s="423"/>
      <c r="DN63" s="423"/>
      <c r="DO63" s="423"/>
      <c r="DP63" s="423"/>
      <c r="DQ63" s="423"/>
      <c r="DR63" s="423"/>
      <c r="DS63" s="423"/>
      <c r="DT63" s="423"/>
      <c r="DU63" s="423"/>
      <c r="DV63" s="423"/>
      <c r="DW63" s="423"/>
      <c r="DX63" s="423"/>
      <c r="DY63" s="423"/>
      <c r="DZ63" s="423"/>
      <c r="EA63" s="423"/>
      <c r="EB63" s="423"/>
      <c r="EC63" s="423"/>
      <c r="ED63" s="423"/>
      <c r="EE63" s="423"/>
      <c r="EF63" s="423"/>
      <c r="EG63" s="423"/>
      <c r="EH63" s="423"/>
      <c r="EI63" s="423"/>
      <c r="EJ63" s="423"/>
      <c r="EK63" s="423"/>
      <c r="EL63" s="423"/>
      <c r="EM63" s="423"/>
      <c r="EN63" s="423"/>
      <c r="EO63" s="423"/>
      <c r="EP63" s="423"/>
      <c r="EQ63" s="423"/>
      <c r="ER63" s="423"/>
      <c r="ES63" s="423"/>
      <c r="ET63" s="423"/>
      <c r="EU63" s="423"/>
      <c r="EV63" s="423"/>
      <c r="EW63" s="423"/>
      <c r="EX63" s="423"/>
      <c r="EY63" s="423"/>
      <c r="EZ63" s="423"/>
      <c r="FA63" s="423"/>
      <c r="FB63" s="423"/>
      <c r="FC63" s="423"/>
      <c r="FD63" s="423"/>
      <c r="FE63" s="423"/>
      <c r="FF63" s="423"/>
      <c r="FG63" s="423"/>
      <c r="FH63" s="423"/>
      <c r="FI63" s="423"/>
      <c r="FJ63" s="423"/>
      <c r="FK63" s="423"/>
      <c r="FL63" s="423"/>
      <c r="FM63" s="423"/>
      <c r="FN63" s="423"/>
      <c r="FO63" s="423"/>
      <c r="FP63" s="423"/>
      <c r="FQ63" s="423"/>
      <c r="FR63" s="423"/>
      <c r="FS63" s="423"/>
      <c r="FT63" s="423"/>
      <c r="FU63" s="423"/>
      <c r="FV63" s="423"/>
      <c r="FW63" s="423"/>
      <c r="FX63" s="423"/>
      <c r="FY63" s="423"/>
      <c r="FZ63" s="423"/>
      <c r="GA63" s="423"/>
      <c r="GB63" s="423"/>
      <c r="GC63" s="423"/>
      <c r="GD63" s="423"/>
      <c r="GE63" s="423"/>
      <c r="GF63" s="423"/>
      <c r="GG63" s="423"/>
      <c r="GH63" s="423"/>
      <c r="GI63" s="423"/>
      <c r="GJ63" s="423"/>
      <c r="GK63" s="423"/>
      <c r="GL63" s="423"/>
      <c r="GM63" s="423"/>
      <c r="GN63" s="423"/>
      <c r="GO63" s="423"/>
      <c r="GP63" s="423"/>
      <c r="GQ63" s="423"/>
      <c r="GR63" s="423"/>
      <c r="GS63" s="423"/>
      <c r="GT63" s="423"/>
      <c r="GU63" s="423"/>
      <c r="GV63" s="423"/>
      <c r="GW63" s="423"/>
      <c r="GX63" s="423"/>
      <c r="GY63" s="423"/>
      <c r="GZ63" s="423"/>
      <c r="HA63" s="423"/>
      <c r="HB63" s="423"/>
      <c r="HC63" s="423"/>
      <c r="HD63" s="423"/>
      <c r="HE63" s="423"/>
      <c r="HF63" s="423"/>
      <c r="HG63" s="423"/>
      <c r="HH63" s="423"/>
      <c r="HI63" s="423"/>
      <c r="HJ63" s="423"/>
      <c r="HK63" s="423"/>
      <c r="HL63" s="423"/>
      <c r="HM63" s="423"/>
      <c r="HN63" s="423"/>
      <c r="HO63" s="423"/>
      <c r="HP63" s="423"/>
      <c r="HQ63" s="423"/>
      <c r="HR63" s="423"/>
      <c r="HS63" s="423"/>
      <c r="HT63" s="423"/>
      <c r="HU63" s="423"/>
      <c r="HV63" s="423"/>
      <c r="HW63" s="423"/>
      <c r="HX63" s="423"/>
      <c r="HY63" s="423"/>
      <c r="HZ63" s="423"/>
      <c r="IA63" s="423"/>
      <c r="IB63" s="423"/>
      <c r="IC63" s="423"/>
      <c r="ID63" s="423"/>
      <c r="IE63" s="423"/>
      <c r="IF63" s="423"/>
      <c r="IG63" s="423"/>
      <c r="IH63" s="423"/>
      <c r="II63" s="423"/>
      <c r="IJ63" s="423"/>
      <c r="IK63" s="423"/>
      <c r="IL63" s="423"/>
      <c r="IM63" s="423"/>
      <c r="IN63" s="423"/>
      <c r="IO63" s="423"/>
      <c r="IP63" s="423"/>
      <c r="IQ63" s="423"/>
      <c r="IR63" s="423"/>
      <c r="IS63" s="423"/>
      <c r="IT63" s="423"/>
      <c r="IU63" s="423"/>
      <c r="IV63" s="423"/>
      <c r="IW63" s="423"/>
      <c r="IX63" s="423"/>
      <c r="IY63" s="423"/>
      <c r="IZ63" s="423"/>
      <c r="JA63" s="423"/>
      <c r="JB63" s="423"/>
      <c r="JC63" s="423"/>
      <c r="JD63" s="423"/>
      <c r="JE63" s="423"/>
      <c r="JF63" s="423"/>
      <c r="JG63" s="423"/>
      <c r="JH63" s="423"/>
      <c r="JI63" s="423"/>
      <c r="JJ63" s="423"/>
      <c r="JK63" s="423"/>
      <c r="JL63" s="423"/>
      <c r="JM63" s="423"/>
    </row>
    <row r="64" spans="1:293" ht="63.75">
      <c r="A64" s="474">
        <v>52</v>
      </c>
      <c r="B64" s="471" t="s">
        <v>1189</v>
      </c>
      <c r="C64" s="457" t="s">
        <v>1190</v>
      </c>
      <c r="D64" s="457" t="s">
        <v>1191</v>
      </c>
      <c r="E64" s="457" t="s">
        <v>1192</v>
      </c>
      <c r="F64" s="474" t="s">
        <v>277</v>
      </c>
      <c r="G64" s="450"/>
      <c r="H64" s="452"/>
      <c r="I64" s="423"/>
      <c r="J64" s="423"/>
      <c r="K64" s="423">
        <v>182000000</v>
      </c>
      <c r="L64" s="423"/>
      <c r="M64" s="424">
        <f>I64+K64</f>
        <v>182000000</v>
      </c>
      <c r="N64" s="501"/>
      <c r="X64" s="423"/>
      <c r="Y64" s="423"/>
      <c r="Z64" s="423"/>
      <c r="AA64" s="423"/>
      <c r="AB64" s="423"/>
      <c r="AC64" s="425"/>
      <c r="AD64" s="423"/>
      <c r="AE64" s="423"/>
      <c r="AF64" s="423"/>
      <c r="AG64" s="423"/>
      <c r="AH64" s="425"/>
      <c r="AJ64" s="423"/>
      <c r="AM64" s="423"/>
      <c r="AN64" s="423"/>
      <c r="AO64" s="423"/>
      <c r="AP64" s="423"/>
      <c r="AQ64" s="423"/>
      <c r="AR64" s="423"/>
      <c r="AS64" s="423"/>
      <c r="AT64" s="423"/>
      <c r="AU64" s="423"/>
      <c r="AV64" s="423"/>
      <c r="AW64" s="423"/>
      <c r="AX64" s="423"/>
      <c r="AY64" s="423"/>
      <c r="AZ64" s="423"/>
      <c r="BA64" s="423"/>
      <c r="BB64" s="423"/>
      <c r="BC64" s="423"/>
      <c r="BD64" s="423"/>
      <c r="BE64" s="423"/>
      <c r="BF64" s="423"/>
      <c r="BG64" s="423"/>
      <c r="BH64" s="423"/>
      <c r="BI64" s="423"/>
      <c r="BJ64" s="423"/>
      <c r="BK64" s="423"/>
      <c r="BL64" s="423"/>
      <c r="BM64" s="423"/>
      <c r="BN64" s="423"/>
      <c r="BO64" s="423"/>
      <c r="BP64" s="423"/>
      <c r="BQ64" s="423"/>
      <c r="BR64" s="423"/>
      <c r="BS64" s="423"/>
      <c r="BT64" s="423"/>
      <c r="BU64" s="423"/>
      <c r="BV64" s="423"/>
      <c r="BW64" s="423"/>
      <c r="BX64" s="423"/>
      <c r="BY64" s="423"/>
      <c r="BZ64" s="423"/>
      <c r="CA64" s="423"/>
      <c r="CC64" s="423"/>
      <c r="CD64" s="423"/>
      <c r="CE64" s="423"/>
      <c r="CF64" s="423"/>
      <c r="CG64" s="423"/>
      <c r="CH64" s="423"/>
      <c r="CI64" s="423"/>
      <c r="CJ64" s="423"/>
      <c r="CK64" s="423"/>
      <c r="CL64" s="423"/>
      <c r="CM64" s="423"/>
      <c r="CN64" s="423"/>
      <c r="CO64" s="423"/>
      <c r="CP64" s="423"/>
      <c r="CQ64" s="423"/>
      <c r="CR64" s="423"/>
      <c r="CS64" s="423"/>
      <c r="CT64" s="423"/>
      <c r="CU64" s="423"/>
      <c r="CV64" s="423"/>
      <c r="CW64" s="423"/>
      <c r="CX64" s="423"/>
      <c r="CY64" s="423"/>
      <c r="CZ64" s="423"/>
      <c r="DA64" s="423"/>
      <c r="DB64" s="423"/>
      <c r="DC64" s="423"/>
      <c r="DD64" s="423"/>
      <c r="DE64" s="423"/>
      <c r="DF64" s="423"/>
      <c r="DG64" s="423"/>
      <c r="DH64" s="423"/>
      <c r="DI64" s="423"/>
      <c r="DJ64" s="423"/>
      <c r="DK64" s="423"/>
      <c r="DL64" s="423"/>
      <c r="DM64" s="423"/>
      <c r="DN64" s="423"/>
      <c r="DO64" s="423"/>
      <c r="DP64" s="423"/>
      <c r="DQ64" s="423"/>
      <c r="DR64" s="423"/>
      <c r="DS64" s="423"/>
      <c r="DT64" s="423"/>
      <c r="DU64" s="423"/>
      <c r="DV64" s="423"/>
      <c r="DW64" s="423"/>
      <c r="DX64" s="423"/>
      <c r="DY64" s="423"/>
      <c r="DZ64" s="423"/>
      <c r="EA64" s="423"/>
      <c r="EB64" s="423"/>
      <c r="EC64" s="423"/>
      <c r="ED64" s="423"/>
      <c r="EE64" s="423"/>
      <c r="EF64" s="423"/>
      <c r="EG64" s="423"/>
      <c r="EH64" s="423"/>
      <c r="EI64" s="423"/>
      <c r="EJ64" s="423"/>
      <c r="EK64" s="423"/>
      <c r="EL64" s="423"/>
      <c r="EM64" s="423"/>
      <c r="EN64" s="423"/>
      <c r="EO64" s="423"/>
      <c r="EP64" s="423"/>
      <c r="EQ64" s="423"/>
      <c r="ER64" s="423"/>
      <c r="ES64" s="423"/>
      <c r="ET64" s="423"/>
      <c r="EU64" s="423"/>
      <c r="EV64" s="423"/>
      <c r="EW64" s="423"/>
      <c r="EX64" s="423"/>
      <c r="EY64" s="423"/>
      <c r="EZ64" s="423"/>
      <c r="FA64" s="423"/>
      <c r="FB64" s="423"/>
      <c r="FC64" s="423"/>
      <c r="FD64" s="423"/>
      <c r="FE64" s="423"/>
      <c r="FF64" s="423"/>
      <c r="FG64" s="423"/>
      <c r="FH64" s="423"/>
      <c r="FI64" s="423"/>
      <c r="FJ64" s="423"/>
      <c r="FK64" s="423"/>
      <c r="FL64" s="423"/>
      <c r="FM64" s="423"/>
      <c r="FN64" s="423"/>
      <c r="FO64" s="423"/>
      <c r="FP64" s="423"/>
      <c r="FQ64" s="423"/>
      <c r="FR64" s="423"/>
      <c r="FS64" s="423"/>
      <c r="FT64" s="423"/>
      <c r="FU64" s="423"/>
      <c r="FV64" s="423"/>
      <c r="FW64" s="423"/>
      <c r="FX64" s="423"/>
      <c r="FY64" s="423"/>
      <c r="FZ64" s="423"/>
      <c r="GA64" s="423"/>
      <c r="GB64" s="423"/>
      <c r="GC64" s="423"/>
      <c r="GD64" s="423"/>
      <c r="GE64" s="423"/>
      <c r="GF64" s="423"/>
      <c r="GG64" s="423"/>
      <c r="GH64" s="423"/>
      <c r="GI64" s="423"/>
      <c r="GJ64" s="423"/>
      <c r="GK64" s="423"/>
      <c r="GL64" s="423"/>
      <c r="GM64" s="423"/>
      <c r="GN64" s="423"/>
      <c r="GO64" s="423"/>
      <c r="GP64" s="423"/>
      <c r="GQ64" s="423"/>
      <c r="GR64" s="423"/>
      <c r="GS64" s="423"/>
      <c r="GT64" s="423"/>
      <c r="GU64" s="423"/>
      <c r="GV64" s="423"/>
      <c r="GW64" s="423"/>
      <c r="GX64" s="423"/>
      <c r="GY64" s="423"/>
      <c r="GZ64" s="423"/>
      <c r="HA64" s="423"/>
      <c r="HB64" s="423"/>
      <c r="HC64" s="423"/>
      <c r="HD64" s="423"/>
      <c r="HE64" s="423"/>
      <c r="HF64" s="423"/>
      <c r="HG64" s="423"/>
      <c r="HH64" s="423"/>
      <c r="HI64" s="423"/>
      <c r="HJ64" s="423"/>
      <c r="HK64" s="423"/>
      <c r="HL64" s="423"/>
      <c r="HM64" s="423"/>
      <c r="HN64" s="423"/>
      <c r="HO64" s="423"/>
      <c r="HP64" s="423"/>
      <c r="HQ64" s="423"/>
      <c r="HR64" s="423"/>
      <c r="HS64" s="423"/>
      <c r="HT64" s="423"/>
      <c r="HU64" s="423"/>
      <c r="HV64" s="423"/>
      <c r="HW64" s="423"/>
      <c r="HX64" s="423"/>
      <c r="HY64" s="423"/>
      <c r="HZ64" s="423"/>
      <c r="IA64" s="423"/>
      <c r="IB64" s="423"/>
      <c r="IC64" s="423"/>
      <c r="ID64" s="423"/>
      <c r="IE64" s="423"/>
      <c r="IF64" s="423"/>
      <c r="IG64" s="423"/>
      <c r="IH64" s="423"/>
      <c r="II64" s="423"/>
      <c r="IJ64" s="423"/>
      <c r="IK64" s="423"/>
      <c r="IL64" s="423"/>
      <c r="IM64" s="423"/>
      <c r="IN64" s="423"/>
      <c r="IO64" s="423"/>
      <c r="IP64" s="423"/>
      <c r="IQ64" s="423"/>
      <c r="IR64" s="423"/>
      <c r="IS64" s="423"/>
      <c r="IT64" s="423">
        <v>2600000</v>
      </c>
      <c r="IU64" s="423"/>
      <c r="IV64" s="423"/>
      <c r="IW64" s="423"/>
      <c r="IX64" s="423"/>
      <c r="IY64" s="423"/>
      <c r="IZ64" s="423"/>
      <c r="JA64" s="423"/>
      <c r="JB64" s="423"/>
      <c r="JC64" s="423"/>
      <c r="JD64" s="423"/>
      <c r="JE64" s="423"/>
      <c r="JF64" s="423"/>
      <c r="JG64" s="423"/>
      <c r="JH64" s="423"/>
      <c r="JI64" s="423"/>
      <c r="JJ64" s="423"/>
      <c r="JK64" s="423"/>
      <c r="JL64" s="423"/>
      <c r="JM64" s="423"/>
    </row>
    <row r="65" spans="1:293" ht="51">
      <c r="A65" s="474">
        <v>53</v>
      </c>
      <c r="B65" s="471" t="s">
        <v>1189</v>
      </c>
      <c r="C65" s="457" t="s">
        <v>1193</v>
      </c>
      <c r="D65" s="457" t="s">
        <v>1194</v>
      </c>
      <c r="E65" s="457" t="s">
        <v>1195</v>
      </c>
      <c r="F65" s="474" t="s">
        <v>277</v>
      </c>
      <c r="G65" s="450"/>
      <c r="H65" s="452"/>
      <c r="I65" s="423"/>
      <c r="J65" s="423"/>
      <c r="K65" s="423">
        <v>3060000000</v>
      </c>
      <c r="L65" s="423"/>
      <c r="M65" s="424">
        <f>I65+K65</f>
        <v>3060000000</v>
      </c>
      <c r="N65" s="501"/>
      <c r="X65" s="423"/>
      <c r="Y65" s="423"/>
      <c r="Z65" s="423"/>
      <c r="AA65" s="423"/>
      <c r="AB65" s="423"/>
      <c r="AC65" s="425"/>
      <c r="AD65" s="423"/>
      <c r="AE65" s="423"/>
      <c r="AF65" s="423"/>
      <c r="AG65" s="423"/>
      <c r="AH65" s="425"/>
      <c r="AJ65" s="423"/>
      <c r="AM65" s="423"/>
      <c r="AN65" s="423"/>
      <c r="AO65" s="423"/>
      <c r="AP65" s="423"/>
      <c r="AQ65" s="423"/>
      <c r="AR65" s="423"/>
      <c r="AS65" s="423"/>
      <c r="AT65" s="423"/>
      <c r="AU65" s="423"/>
      <c r="AV65" s="423"/>
      <c r="AW65" s="423"/>
      <c r="AX65" s="423"/>
      <c r="AY65" s="423"/>
      <c r="AZ65" s="423"/>
      <c r="BA65" s="423"/>
      <c r="BB65" s="423"/>
      <c r="BC65" s="423"/>
      <c r="BD65" s="423"/>
      <c r="BE65" s="423"/>
      <c r="BF65" s="423"/>
      <c r="BG65" s="423"/>
      <c r="BH65" s="423"/>
      <c r="BI65" s="423"/>
      <c r="BJ65" s="423"/>
      <c r="BK65" s="423"/>
      <c r="BL65" s="423"/>
      <c r="BM65" s="423"/>
      <c r="BN65" s="423"/>
      <c r="BO65" s="423"/>
      <c r="BP65" s="423"/>
      <c r="BQ65" s="423"/>
      <c r="BR65" s="423"/>
      <c r="BS65" s="423"/>
      <c r="BT65" s="423"/>
      <c r="BU65" s="423"/>
      <c r="BV65" s="423"/>
      <c r="BW65" s="423"/>
      <c r="BX65" s="423"/>
      <c r="BY65" s="423"/>
      <c r="BZ65" s="423"/>
      <c r="CA65" s="423"/>
      <c r="CC65" s="423"/>
      <c r="CD65" s="423"/>
      <c r="CE65" s="423"/>
      <c r="CF65" s="423"/>
      <c r="CG65" s="423"/>
      <c r="CH65" s="423"/>
      <c r="CI65" s="423"/>
      <c r="CJ65" s="423"/>
      <c r="CK65" s="423"/>
      <c r="CL65" s="423"/>
      <c r="CM65" s="423"/>
      <c r="CN65" s="423"/>
      <c r="CO65" s="423"/>
      <c r="CP65" s="423"/>
      <c r="CQ65" s="423"/>
      <c r="CR65" s="423"/>
      <c r="CS65" s="423"/>
      <c r="CT65" s="423"/>
      <c r="CU65" s="423"/>
      <c r="CV65" s="423"/>
      <c r="CW65" s="423"/>
      <c r="CX65" s="423"/>
      <c r="CY65" s="423"/>
      <c r="CZ65" s="423"/>
      <c r="DA65" s="423"/>
      <c r="DB65" s="423"/>
      <c r="DC65" s="423"/>
      <c r="DD65" s="423"/>
      <c r="DE65" s="423"/>
      <c r="DF65" s="423"/>
      <c r="DG65" s="423"/>
      <c r="DH65" s="423"/>
      <c r="DI65" s="423"/>
      <c r="DJ65" s="423"/>
      <c r="DK65" s="423"/>
      <c r="DL65" s="423"/>
      <c r="DM65" s="423"/>
      <c r="DN65" s="423"/>
      <c r="DO65" s="423"/>
      <c r="DP65" s="423"/>
      <c r="DQ65" s="423"/>
      <c r="DR65" s="423"/>
      <c r="DS65" s="423"/>
      <c r="DT65" s="423"/>
      <c r="DU65" s="423"/>
      <c r="DV65" s="423"/>
      <c r="DW65" s="423"/>
      <c r="DX65" s="423"/>
      <c r="DY65" s="423"/>
      <c r="DZ65" s="423"/>
      <c r="EA65" s="423"/>
      <c r="EB65" s="423"/>
      <c r="EC65" s="423"/>
      <c r="ED65" s="423"/>
      <c r="EE65" s="423"/>
      <c r="EF65" s="423"/>
      <c r="EG65" s="423"/>
      <c r="EH65" s="423"/>
      <c r="EI65" s="423"/>
      <c r="EJ65" s="423"/>
      <c r="EK65" s="423"/>
      <c r="EL65" s="423"/>
      <c r="EM65" s="423"/>
      <c r="EN65" s="423"/>
      <c r="EO65" s="423"/>
      <c r="EP65" s="423"/>
      <c r="EQ65" s="423"/>
      <c r="ER65" s="423"/>
      <c r="ES65" s="423"/>
      <c r="ET65" s="423"/>
      <c r="EU65" s="423"/>
      <c r="EV65" s="423"/>
      <c r="EW65" s="423"/>
      <c r="EX65" s="423"/>
      <c r="EY65" s="423"/>
      <c r="EZ65" s="423"/>
      <c r="FA65" s="423"/>
      <c r="FB65" s="423"/>
      <c r="FC65" s="423"/>
      <c r="FD65" s="423"/>
      <c r="FE65" s="423"/>
      <c r="FF65" s="423"/>
      <c r="FG65" s="423"/>
      <c r="FH65" s="423"/>
      <c r="FI65" s="423"/>
      <c r="FJ65" s="423"/>
      <c r="FK65" s="423"/>
      <c r="FL65" s="423"/>
      <c r="FM65" s="423"/>
      <c r="FN65" s="423"/>
      <c r="FO65" s="423"/>
      <c r="FP65" s="423"/>
      <c r="FQ65" s="423"/>
      <c r="FR65" s="423"/>
      <c r="FS65" s="423"/>
      <c r="FT65" s="423"/>
      <c r="FU65" s="423"/>
      <c r="FV65" s="423"/>
      <c r="FW65" s="423"/>
      <c r="FX65" s="423"/>
      <c r="FY65" s="423"/>
      <c r="FZ65" s="423"/>
      <c r="GA65" s="423"/>
      <c r="GB65" s="423"/>
      <c r="GC65" s="423"/>
      <c r="GD65" s="423"/>
      <c r="GE65" s="423"/>
      <c r="GF65" s="423"/>
      <c r="GG65" s="423"/>
      <c r="GH65" s="423"/>
      <c r="GI65" s="423"/>
      <c r="GJ65" s="423"/>
      <c r="GK65" s="423"/>
      <c r="GL65" s="423"/>
      <c r="GM65" s="423"/>
      <c r="GN65" s="423"/>
      <c r="GO65" s="423"/>
      <c r="GP65" s="423"/>
      <c r="GQ65" s="423"/>
      <c r="GR65" s="423"/>
      <c r="GS65" s="423"/>
      <c r="GT65" s="423"/>
      <c r="GU65" s="423"/>
      <c r="GV65" s="423"/>
      <c r="GW65" s="423"/>
      <c r="GX65" s="423"/>
      <c r="GY65" s="423"/>
      <c r="GZ65" s="423"/>
      <c r="HA65" s="423"/>
      <c r="HB65" s="423"/>
      <c r="HC65" s="423"/>
      <c r="HD65" s="423"/>
      <c r="HE65" s="423"/>
      <c r="HF65" s="423"/>
      <c r="HG65" s="423"/>
      <c r="HH65" s="423"/>
      <c r="HI65" s="423"/>
      <c r="HJ65" s="423"/>
      <c r="HK65" s="423"/>
      <c r="HL65" s="423"/>
      <c r="HM65" s="423"/>
      <c r="HN65" s="423"/>
      <c r="HO65" s="423"/>
      <c r="HP65" s="423"/>
      <c r="HQ65" s="423"/>
      <c r="HR65" s="423"/>
      <c r="HS65" s="423"/>
      <c r="HT65" s="423"/>
      <c r="HU65" s="423"/>
      <c r="HV65" s="423"/>
      <c r="HW65" s="423"/>
      <c r="HX65" s="423"/>
      <c r="HY65" s="423"/>
      <c r="HZ65" s="423"/>
      <c r="IA65" s="423"/>
      <c r="IB65" s="423"/>
      <c r="IC65" s="423"/>
      <c r="ID65" s="423"/>
      <c r="IE65" s="423"/>
      <c r="IF65" s="423"/>
      <c r="IG65" s="423"/>
      <c r="IH65" s="423"/>
      <c r="II65" s="423"/>
      <c r="IJ65" s="423"/>
      <c r="IK65" s="423"/>
      <c r="IL65" s="423"/>
      <c r="IM65" s="423"/>
      <c r="IN65" s="423"/>
      <c r="IO65" s="423"/>
      <c r="IP65" s="423"/>
      <c r="IQ65" s="423"/>
      <c r="IR65" s="423"/>
      <c r="IS65" s="423"/>
      <c r="IT65" s="423">
        <v>400000</v>
      </c>
      <c r="IU65" s="423"/>
      <c r="IV65" s="423"/>
      <c r="IW65" s="423"/>
      <c r="IX65" s="423"/>
      <c r="IY65" s="423"/>
      <c r="IZ65" s="423"/>
      <c r="JA65" s="423"/>
      <c r="JB65" s="423"/>
      <c r="JC65" s="423"/>
      <c r="JD65" s="423"/>
      <c r="JE65" s="423"/>
      <c r="JF65" s="423"/>
      <c r="JG65" s="423"/>
      <c r="JH65" s="423"/>
      <c r="JI65" s="423"/>
      <c r="JJ65" s="423"/>
      <c r="JK65" s="423"/>
      <c r="JL65" s="423"/>
      <c r="JM65" s="423"/>
    </row>
    <row r="66" spans="1:293" s="502" customFormat="1" ht="51">
      <c r="B66" s="462"/>
      <c r="C66" s="462" t="s">
        <v>71</v>
      </c>
      <c r="D66" s="462"/>
      <c r="E66" s="484"/>
      <c r="F66" s="462"/>
      <c r="G66" s="462"/>
      <c r="H66" s="503"/>
      <c r="I66" s="504"/>
      <c r="J66" s="504"/>
      <c r="K66" s="504"/>
      <c r="L66" s="504"/>
      <c r="M66" s="505"/>
      <c r="N66" s="506"/>
      <c r="O66" s="507"/>
      <c r="P66" s="507"/>
      <c r="Q66" s="507"/>
      <c r="R66" s="507"/>
      <c r="S66" s="507"/>
      <c r="T66" s="507"/>
      <c r="U66" s="507"/>
      <c r="V66" s="507"/>
      <c r="W66" s="507"/>
      <c r="X66" s="507"/>
      <c r="Y66" s="507"/>
      <c r="Z66" s="507"/>
      <c r="AA66" s="507"/>
      <c r="AB66" s="507"/>
      <c r="AC66" s="505"/>
      <c r="AD66" s="507"/>
      <c r="AE66" s="507"/>
      <c r="AF66" s="507"/>
      <c r="AG66" s="507"/>
      <c r="AH66" s="505"/>
      <c r="AI66" s="507"/>
      <c r="AJ66" s="507"/>
      <c r="AK66" s="507"/>
      <c r="AL66" s="507"/>
      <c r="AM66" s="507"/>
      <c r="AN66" s="507"/>
      <c r="AO66" s="507"/>
      <c r="AP66" s="507"/>
      <c r="AQ66" s="507"/>
      <c r="AR66" s="507"/>
      <c r="AS66" s="507"/>
      <c r="AT66" s="507"/>
      <c r="AU66" s="507"/>
      <c r="AV66" s="507"/>
      <c r="AW66" s="507"/>
      <c r="AX66" s="507"/>
      <c r="AY66" s="507"/>
      <c r="AZ66" s="507"/>
      <c r="BA66" s="507"/>
      <c r="BB66" s="507"/>
      <c r="BC66" s="507"/>
      <c r="BD66" s="507"/>
      <c r="BE66" s="507"/>
      <c r="BF66" s="507"/>
      <c r="BG66" s="507"/>
      <c r="BH66" s="507"/>
      <c r="BI66" s="507"/>
      <c r="BJ66" s="507"/>
      <c r="BK66" s="507"/>
      <c r="BL66" s="507"/>
      <c r="BM66" s="507"/>
      <c r="BN66" s="507"/>
      <c r="BO66" s="507"/>
      <c r="BP66" s="507"/>
      <c r="BQ66" s="507"/>
      <c r="BR66" s="507"/>
      <c r="BS66" s="507"/>
      <c r="BT66" s="507"/>
      <c r="BU66" s="507"/>
      <c r="BV66" s="507"/>
      <c r="BW66" s="507"/>
      <c r="BX66" s="507"/>
      <c r="BY66" s="507"/>
      <c r="BZ66" s="507"/>
      <c r="CA66" s="507"/>
      <c r="CB66" s="505"/>
      <c r="CC66" s="507"/>
      <c r="CD66" s="507"/>
      <c r="CE66" s="507"/>
      <c r="CF66" s="468"/>
      <c r="CG66" s="468"/>
      <c r="CH66" s="468"/>
      <c r="CI66" s="468"/>
      <c r="CJ66" s="468"/>
      <c r="CK66" s="507"/>
      <c r="CL66" s="507"/>
      <c r="CM66" s="507"/>
      <c r="CN66" s="507"/>
      <c r="CO66" s="507"/>
      <c r="CP66" s="507"/>
      <c r="CQ66" s="507"/>
      <c r="CR66" s="507"/>
      <c r="CS66" s="507"/>
      <c r="CT66" s="507"/>
      <c r="CU66" s="507"/>
      <c r="CV66" s="507"/>
      <c r="CW66" s="507"/>
      <c r="CX66" s="507"/>
      <c r="CY66" s="507"/>
      <c r="CZ66" s="507"/>
      <c r="DA66" s="507"/>
      <c r="DB66" s="507"/>
      <c r="DC66" s="507"/>
      <c r="DD66" s="507"/>
      <c r="DE66" s="507"/>
      <c r="DF66" s="507"/>
      <c r="DG66" s="507"/>
      <c r="DH66" s="507"/>
      <c r="DI66" s="507"/>
      <c r="DJ66" s="507"/>
      <c r="DK66" s="507"/>
      <c r="DL66" s="507"/>
      <c r="DM66" s="507"/>
      <c r="DN66" s="507"/>
      <c r="DO66" s="507"/>
      <c r="DP66" s="507"/>
      <c r="DQ66" s="507"/>
      <c r="DR66" s="507"/>
      <c r="DS66" s="507"/>
      <c r="DT66" s="507"/>
      <c r="DU66" s="507"/>
      <c r="DV66" s="507"/>
      <c r="DW66" s="507"/>
      <c r="DX66" s="507"/>
      <c r="DY66" s="507"/>
      <c r="DZ66" s="507"/>
      <c r="EA66" s="507"/>
      <c r="EB66" s="507"/>
      <c r="EC66" s="507"/>
      <c r="ED66" s="468"/>
      <c r="EE66" s="468"/>
      <c r="EF66" s="468"/>
      <c r="EG66" s="468"/>
      <c r="EH66" s="468"/>
      <c r="EI66" s="468"/>
      <c r="EJ66" s="468"/>
      <c r="EK66" s="468"/>
      <c r="EL66" s="468"/>
      <c r="EM66" s="468"/>
      <c r="EN66" s="468"/>
      <c r="EO66" s="468"/>
      <c r="EP66" s="468"/>
      <c r="EQ66" s="468"/>
      <c r="ER66" s="468"/>
      <c r="ES66" s="468"/>
      <c r="ET66" s="468"/>
      <c r="EU66" s="468"/>
      <c r="EV66" s="468"/>
      <c r="EW66" s="468"/>
      <c r="EX66" s="468"/>
      <c r="EY66" s="468"/>
      <c r="EZ66" s="468"/>
      <c r="FA66" s="468"/>
      <c r="FB66" s="468"/>
      <c r="FC66" s="468"/>
      <c r="FD66" s="468"/>
      <c r="FE66" s="468"/>
      <c r="FF66" s="468"/>
      <c r="FG66" s="468"/>
      <c r="FH66" s="468"/>
      <c r="FI66" s="468"/>
      <c r="FJ66" s="468"/>
      <c r="FK66" s="468"/>
      <c r="FL66" s="468"/>
      <c r="FM66" s="507"/>
      <c r="FN66" s="507"/>
      <c r="FO66" s="507"/>
      <c r="FP66" s="507"/>
      <c r="FQ66" s="507"/>
      <c r="FR66" s="507"/>
      <c r="FS66" s="507"/>
      <c r="FT66" s="507"/>
      <c r="FU66" s="507"/>
      <c r="FV66" s="507"/>
      <c r="FW66" s="507"/>
      <c r="FX66" s="507"/>
      <c r="FY66" s="507"/>
      <c r="FZ66" s="507"/>
      <c r="GA66" s="507"/>
      <c r="GB66" s="507"/>
      <c r="GC66" s="507"/>
      <c r="GD66" s="507"/>
      <c r="GE66" s="507"/>
      <c r="GF66" s="507"/>
      <c r="GG66" s="507"/>
      <c r="GH66" s="507"/>
      <c r="GI66" s="507"/>
      <c r="GJ66" s="507"/>
      <c r="GK66" s="507"/>
      <c r="GL66" s="507"/>
      <c r="GM66" s="507"/>
      <c r="GN66" s="507"/>
      <c r="GO66" s="507"/>
      <c r="GP66" s="507"/>
      <c r="GQ66" s="507"/>
      <c r="GR66" s="507"/>
      <c r="GS66" s="507"/>
      <c r="GT66" s="507"/>
      <c r="GU66" s="507"/>
      <c r="GV66" s="507"/>
      <c r="GW66" s="507"/>
      <c r="GX66" s="507"/>
      <c r="GY66" s="507"/>
      <c r="GZ66" s="507"/>
      <c r="HA66" s="507"/>
      <c r="HB66" s="507"/>
      <c r="HC66" s="507"/>
      <c r="HD66" s="507"/>
      <c r="HE66" s="507"/>
      <c r="HF66" s="507"/>
      <c r="HG66" s="507"/>
      <c r="HH66" s="507"/>
      <c r="HI66" s="507"/>
      <c r="HJ66" s="507"/>
      <c r="HK66" s="507"/>
      <c r="HL66" s="507"/>
      <c r="HM66" s="507"/>
      <c r="HN66" s="507"/>
      <c r="HO66" s="507"/>
      <c r="HP66" s="507"/>
      <c r="HQ66" s="507"/>
      <c r="HR66" s="507"/>
      <c r="HS66" s="507"/>
      <c r="HT66" s="507"/>
      <c r="HU66" s="507"/>
      <c r="HV66" s="507"/>
      <c r="HW66" s="507"/>
      <c r="HX66" s="507"/>
      <c r="HY66" s="507"/>
      <c r="HZ66" s="507"/>
      <c r="IA66" s="507"/>
      <c r="IB66" s="507"/>
      <c r="IC66" s="507"/>
      <c r="ID66" s="507"/>
      <c r="IE66" s="507"/>
      <c r="IF66" s="507"/>
      <c r="IG66" s="507"/>
      <c r="IH66" s="507"/>
      <c r="II66" s="507"/>
      <c r="IJ66" s="507"/>
      <c r="IK66" s="507"/>
      <c r="IL66" s="507"/>
      <c r="IM66" s="507"/>
      <c r="IN66" s="507"/>
      <c r="IO66" s="507"/>
      <c r="IP66" s="507"/>
      <c r="IQ66" s="507"/>
      <c r="IR66" s="507"/>
      <c r="IS66" s="507"/>
      <c r="IT66" s="507"/>
      <c r="IU66" s="507"/>
      <c r="IV66" s="507"/>
      <c r="IW66" s="507"/>
      <c r="IX66" s="507"/>
      <c r="IY66" s="507"/>
      <c r="IZ66" s="507"/>
      <c r="JA66" s="507"/>
      <c r="JB66" s="507"/>
      <c r="JC66" s="507"/>
      <c r="JD66" s="507"/>
      <c r="JE66" s="507"/>
      <c r="JF66" s="507"/>
      <c r="JG66" s="507"/>
      <c r="JH66" s="507"/>
      <c r="JI66" s="468"/>
      <c r="JJ66" s="468"/>
      <c r="JK66" s="468"/>
      <c r="JL66" s="468"/>
      <c r="JM66" s="468"/>
      <c r="JN66" s="505"/>
      <c r="JO66" s="505"/>
      <c r="JP66" s="505"/>
      <c r="JQ66" s="505"/>
      <c r="JR66" s="505"/>
      <c r="JS66" s="505"/>
      <c r="JT66" s="505"/>
      <c r="JU66" s="505"/>
      <c r="JV66" s="505"/>
      <c r="JW66" s="505"/>
      <c r="JX66" s="508"/>
      <c r="JY66" s="508"/>
      <c r="JZ66" s="508"/>
      <c r="KA66" s="508"/>
      <c r="KB66" s="508"/>
      <c r="KC66" s="508"/>
      <c r="KD66" s="508"/>
      <c r="KE66" s="508"/>
      <c r="KF66" s="508"/>
      <c r="KG66" s="508"/>
    </row>
    <row r="67" spans="1:293" s="440" customFormat="1">
      <c r="A67" s="435"/>
      <c r="B67" s="435" t="s">
        <v>333</v>
      </c>
      <c r="C67" s="435"/>
      <c r="D67" s="435"/>
      <c r="E67" s="435"/>
      <c r="F67" s="435"/>
      <c r="G67" s="435"/>
      <c r="H67" s="436"/>
      <c r="I67" s="437">
        <f>SUM(I68:I107)</f>
        <v>426441530708.43201</v>
      </c>
      <c r="J67" s="438" t="s">
        <v>63</v>
      </c>
      <c r="K67" s="437">
        <f>SUM(K68:K107)</f>
        <v>10614709000</v>
      </c>
      <c r="L67" s="438" t="s">
        <v>63</v>
      </c>
      <c r="M67" s="437">
        <f>SUM(M68:M107)</f>
        <v>433741239708.43201</v>
      </c>
      <c r="N67" s="439">
        <f>SUM(N68:N161)</f>
        <v>1003000</v>
      </c>
      <c r="O67" s="437"/>
      <c r="P67" s="437"/>
      <c r="Q67" s="437"/>
      <c r="R67" s="437">
        <f>SUM(R68:R161)</f>
        <v>38152904000</v>
      </c>
      <c r="S67" s="437">
        <f>SUM(S68:S161)</f>
        <v>50000</v>
      </c>
      <c r="T67" s="437"/>
      <c r="U67" s="437"/>
      <c r="V67" s="437"/>
      <c r="W67" s="437">
        <f>SUM(W68:W161)</f>
        <v>4624600000</v>
      </c>
      <c r="X67" s="437">
        <f>SUM(X68:X161)</f>
        <v>63000</v>
      </c>
      <c r="Y67" s="437"/>
      <c r="Z67" s="437"/>
      <c r="AA67" s="437"/>
      <c r="AB67" s="437">
        <f>SUM(AB68:AB161)</f>
        <v>3482459940</v>
      </c>
      <c r="AC67" s="437">
        <f>SUM(AC68:AC161)</f>
        <v>6024800</v>
      </c>
      <c r="AD67" s="437"/>
      <c r="AE67" s="437"/>
      <c r="AF67" s="437"/>
      <c r="AG67" s="437">
        <f>SUM(AG68:AG161)</f>
        <v>56251334630</v>
      </c>
      <c r="AH67" s="437">
        <f>SUM(AH68:AH161)</f>
        <v>345800</v>
      </c>
      <c r="AI67" s="437"/>
      <c r="AJ67" s="437"/>
      <c r="AK67" s="437"/>
      <c r="AL67" s="437">
        <f>SUM(AL68:AL161)</f>
        <v>2030203978</v>
      </c>
      <c r="AM67" s="437">
        <f>SUM(AM68:AM161)</f>
        <v>596220</v>
      </c>
      <c r="AN67" s="437"/>
      <c r="AO67" s="437"/>
      <c r="AP67" s="437"/>
      <c r="AQ67" s="437">
        <f>SUM(AQ68:AQ161)</f>
        <v>7893158942</v>
      </c>
      <c r="AR67" s="437">
        <f>SUM(AR68:AR161)</f>
        <v>360140</v>
      </c>
      <c r="AS67" s="437"/>
      <c r="AT67" s="437"/>
      <c r="AU67" s="437"/>
      <c r="AV67" s="437">
        <f>SUM(AV68:AV161)</f>
        <v>127271651158.034</v>
      </c>
      <c r="AW67" s="437">
        <f>SUM(AW68:AW161)</f>
        <v>246</v>
      </c>
      <c r="AX67" s="437"/>
      <c r="AY67" s="437"/>
      <c r="AZ67" s="437"/>
      <c r="BA67" s="437">
        <f>SUM(BA68:BA161)</f>
        <v>36689975044.599998</v>
      </c>
      <c r="BB67" s="437">
        <f>SUM(BB68:BB161)</f>
        <v>37</v>
      </c>
      <c r="BC67" s="437"/>
      <c r="BD67" s="437"/>
      <c r="BE67" s="437"/>
      <c r="BF67" s="437">
        <f>SUM(BF68:BF161)</f>
        <v>3022843440</v>
      </c>
      <c r="BG67" s="437">
        <f>SUM(BG68:BG161)</f>
        <v>1284</v>
      </c>
      <c r="BH67" s="437"/>
      <c r="BI67" s="437"/>
      <c r="BJ67" s="437"/>
      <c r="BK67" s="437">
        <f>SUM(BK68:BK161)</f>
        <v>72168845260</v>
      </c>
      <c r="BL67" s="437">
        <f>SUM(BL68:BL161)</f>
        <v>6</v>
      </c>
      <c r="BM67" s="437"/>
      <c r="BN67" s="437"/>
      <c r="BO67" s="437"/>
      <c r="BP67" s="437">
        <f>SUM(BP68:BP161)</f>
        <v>6681521794</v>
      </c>
      <c r="BQ67" s="437">
        <f>SUM(BQ68:BQ161)</f>
        <v>8200200</v>
      </c>
      <c r="BR67" s="437"/>
      <c r="BS67" s="437"/>
      <c r="BT67" s="437"/>
      <c r="BU67" s="437">
        <f>SUM(BU68:BU161)</f>
        <v>3183950000</v>
      </c>
      <c r="BV67" s="437">
        <f>SUM(BV68:BV161)</f>
        <v>13400</v>
      </c>
      <c r="BW67" s="437"/>
      <c r="BX67" s="437"/>
      <c r="BY67" s="437"/>
      <c r="BZ67" s="437">
        <f>SUM(BZ68:BZ161)</f>
        <v>36205062</v>
      </c>
      <c r="CA67" s="437">
        <f>SUM(CA68:CA161)</f>
        <v>2560</v>
      </c>
      <c r="CB67" s="437"/>
      <c r="CC67" s="437"/>
      <c r="CD67" s="437"/>
      <c r="CE67" s="437">
        <f>SUM(CE68:CE161)</f>
        <v>474825804.79999995</v>
      </c>
      <c r="CF67" s="437">
        <f>SUM(CF68:CF161)</f>
        <v>0</v>
      </c>
      <c r="CG67" s="437"/>
      <c r="CH67" s="437"/>
      <c r="CI67" s="437"/>
      <c r="CJ67" s="437">
        <f>SUM(CJ68:CJ161)</f>
        <v>0</v>
      </c>
      <c r="CK67" s="437">
        <f>SUM(CK68:CK161)</f>
        <v>220</v>
      </c>
      <c r="CL67" s="437"/>
      <c r="CM67" s="437"/>
      <c r="CN67" s="437"/>
      <c r="CO67" s="437">
        <f>SUM(CO68:CO161)</f>
        <v>28491026620</v>
      </c>
      <c r="CP67" s="437">
        <f>SUM(CP68:CP161)</f>
        <v>0</v>
      </c>
      <c r="CQ67" s="437"/>
      <c r="CR67" s="437"/>
      <c r="CS67" s="437"/>
      <c r="CT67" s="437">
        <f>SUM(CT68:CT161)</f>
        <v>0</v>
      </c>
      <c r="CU67" s="437">
        <f>SUM(CU68:CU161)</f>
        <v>23040</v>
      </c>
      <c r="CV67" s="437"/>
      <c r="CW67" s="437"/>
      <c r="CX67" s="437"/>
      <c r="CY67" s="437">
        <f>SUM(CY68:CY161)</f>
        <v>2290841856</v>
      </c>
      <c r="CZ67" s="437">
        <f>SUM(CZ68:CZ161)</f>
        <v>0</v>
      </c>
      <c r="DA67" s="437"/>
      <c r="DB67" s="437"/>
      <c r="DC67" s="437"/>
      <c r="DD67" s="437">
        <f>SUM(DD68:DD161)</f>
        <v>0</v>
      </c>
      <c r="DE67" s="437">
        <f>SUM(DE68:DE161)</f>
        <v>10</v>
      </c>
      <c r="DF67" s="437"/>
      <c r="DG67" s="437"/>
      <c r="DH67" s="437"/>
      <c r="DI67" s="437">
        <f>SUM(DI68:DI161)</f>
        <v>175985600</v>
      </c>
      <c r="DJ67" s="437">
        <f>SUM(DJ68:DJ161)</f>
        <v>0</v>
      </c>
      <c r="DK67" s="437"/>
      <c r="DL67" s="437"/>
      <c r="DM67" s="437"/>
      <c r="DN67" s="437">
        <f>SUM(DN68:DN161)</f>
        <v>0</v>
      </c>
      <c r="DO67" s="437">
        <f>SUM(DO68:DO161)</f>
        <v>0</v>
      </c>
      <c r="DP67" s="437"/>
      <c r="DQ67" s="437"/>
      <c r="DR67" s="437"/>
      <c r="DS67" s="437">
        <f>SUM(DS68:DS161)</f>
        <v>0</v>
      </c>
      <c r="DT67" s="437">
        <f>SUM(DT68:DT161)</f>
        <v>0</v>
      </c>
      <c r="DU67" s="437"/>
      <c r="DV67" s="437"/>
      <c r="DW67" s="437"/>
      <c r="DX67" s="437">
        <f>SUM(DX68:DX161)</f>
        <v>0</v>
      </c>
      <c r="DY67" s="437">
        <f>SUM(DY68:DY161)</f>
        <v>0</v>
      </c>
      <c r="DZ67" s="437"/>
      <c r="EA67" s="437"/>
      <c r="EB67" s="437"/>
      <c r="EC67" s="437">
        <f>SUM(EC68:EC161)</f>
        <v>0</v>
      </c>
      <c r="ED67" s="437">
        <f>SUM(ED68:ED161)</f>
        <v>0</v>
      </c>
      <c r="EE67" s="437"/>
      <c r="EF67" s="437"/>
      <c r="EG67" s="437"/>
      <c r="EH67" s="437">
        <f>SUM(EH68:EH161)</f>
        <v>0</v>
      </c>
      <c r="EI67" s="437">
        <f>SUM(EI68:EI161)</f>
        <v>37475</v>
      </c>
      <c r="EJ67" s="437"/>
      <c r="EK67" s="437"/>
      <c r="EL67" s="437"/>
      <c r="EM67" s="437">
        <f>SUM(EM68:EM161)</f>
        <v>356690797.5</v>
      </c>
      <c r="EN67" s="437">
        <f>SUM(EN68:EN161)</f>
        <v>0</v>
      </c>
      <c r="EO67" s="437"/>
      <c r="EP67" s="437"/>
      <c r="EQ67" s="437"/>
      <c r="ER67" s="437">
        <f>SUM(ER68:ER161)</f>
        <v>0</v>
      </c>
      <c r="ES67" s="437">
        <f>SUM(ES68:ES161)</f>
        <v>0</v>
      </c>
      <c r="ET67" s="437"/>
      <c r="EU67" s="437"/>
      <c r="EV67" s="437"/>
      <c r="EW67" s="437">
        <f>SUM(EW68:EW161)</f>
        <v>0</v>
      </c>
      <c r="EX67" s="437">
        <f>SUM(EX68:EX161)</f>
        <v>0</v>
      </c>
      <c r="EY67" s="437"/>
      <c r="EZ67" s="437"/>
      <c r="FA67" s="437"/>
      <c r="FB67" s="437">
        <f>SUM(FB68:FB161)</f>
        <v>0</v>
      </c>
      <c r="FC67" s="437">
        <f>SUM(FC68:FC161)</f>
        <v>421</v>
      </c>
      <c r="FD67" s="437"/>
      <c r="FE67" s="437"/>
      <c r="FF67" s="437"/>
      <c r="FG67" s="437">
        <f>SUM(FG68:FG161)</f>
        <v>16497630339</v>
      </c>
      <c r="FH67" s="437">
        <f>SUM(FH68:FH161)</f>
        <v>21100</v>
      </c>
      <c r="FI67" s="437"/>
      <c r="FJ67" s="437"/>
      <c r="FK67" s="437"/>
      <c r="FL67" s="437">
        <f>SUM(FL68:FL161)</f>
        <v>5683774000</v>
      </c>
      <c r="FM67" s="437">
        <f>SUM(FM68:FM161)</f>
        <v>0</v>
      </c>
      <c r="FN67" s="437"/>
      <c r="FO67" s="437"/>
      <c r="FP67" s="437"/>
      <c r="FQ67" s="437">
        <f>SUM(FQ68:FQ161)</f>
        <v>0</v>
      </c>
      <c r="FR67" s="437">
        <f>SUM(FR68:FR161)</f>
        <v>14</v>
      </c>
      <c r="FS67" s="437"/>
      <c r="FT67" s="437"/>
      <c r="FU67" s="437"/>
      <c r="FV67" s="437">
        <f>SUM(FV68:FV161)</f>
        <v>809269533</v>
      </c>
      <c r="FW67" s="437">
        <f>SUM(FW68:FW161)</f>
        <v>6</v>
      </c>
      <c r="FX67" s="437"/>
      <c r="FY67" s="437"/>
      <c r="FZ67" s="437"/>
      <c r="GA67" s="437">
        <f>SUM(GA68:GA161)</f>
        <v>7326974618</v>
      </c>
      <c r="GB67" s="437">
        <f>SUM(GB68:GB161)</f>
        <v>1</v>
      </c>
      <c r="GC67" s="437"/>
      <c r="GD67" s="437"/>
      <c r="GE67" s="437"/>
      <c r="GF67" s="437">
        <f>SUM(GF68:GF161)</f>
        <v>8398900000</v>
      </c>
      <c r="GG67" s="437">
        <f>SUM(GG68:GG161)</f>
        <v>524000</v>
      </c>
      <c r="GH67" s="437"/>
      <c r="GI67" s="437"/>
      <c r="GJ67" s="437"/>
      <c r="GK67" s="437">
        <f>SUM(GK68:GK161)</f>
        <v>7576115980</v>
      </c>
      <c r="GL67" s="437">
        <f>SUM(GL68:GL161)</f>
        <v>0</v>
      </c>
      <c r="GM67" s="437"/>
      <c r="GN67" s="437"/>
      <c r="GO67" s="437"/>
      <c r="GP67" s="437">
        <f>SUM(GP68:GP161)</f>
        <v>0</v>
      </c>
      <c r="GQ67" s="437">
        <f>SUM(GQ68:GQ161)</f>
        <v>10400</v>
      </c>
      <c r="GR67" s="437"/>
      <c r="GS67" s="437"/>
      <c r="GT67" s="437"/>
      <c r="GU67" s="437">
        <f>SUM(GU68:GU161)</f>
        <v>4902094800</v>
      </c>
      <c r="GV67" s="437">
        <f>SUM(GV68:GV161)</f>
        <v>0</v>
      </c>
      <c r="GW67" s="437"/>
      <c r="GX67" s="437"/>
      <c r="GY67" s="437"/>
      <c r="GZ67" s="437">
        <f>SUM(GZ68:GZ161)</f>
        <v>0</v>
      </c>
      <c r="HA67" s="437">
        <f>SUM(HA68:HA161)</f>
        <v>0</v>
      </c>
      <c r="HB67" s="437"/>
      <c r="HC67" s="437"/>
      <c r="HD67" s="437"/>
      <c r="HE67" s="437">
        <f>SUM(HE68:HE161)</f>
        <v>0</v>
      </c>
      <c r="HF67" s="437">
        <f>SUM(HF68:HF161)</f>
        <v>150</v>
      </c>
      <c r="HG67" s="437"/>
      <c r="HH67" s="437"/>
      <c r="HI67" s="437"/>
      <c r="HJ67" s="437">
        <f>SUM(HJ68:HJ161)</f>
        <v>0</v>
      </c>
      <c r="HK67" s="437">
        <f>SUM(HK68:HK161)</f>
        <v>7200</v>
      </c>
      <c r="HL67" s="437"/>
      <c r="HM67" s="437"/>
      <c r="HN67" s="437"/>
      <c r="HO67" s="437">
        <f>SUM(HO68:HO161)</f>
        <v>0</v>
      </c>
      <c r="HP67" s="437">
        <f>SUM(HP68:HP161)</f>
        <v>210</v>
      </c>
      <c r="HQ67" s="437"/>
      <c r="HR67" s="437"/>
      <c r="HS67" s="437"/>
      <c r="HT67" s="437">
        <f>SUM(HT68:HT161)</f>
        <v>182747520</v>
      </c>
      <c r="HU67" s="437">
        <f>SUM(HU68:HU161)</f>
        <v>12</v>
      </c>
      <c r="HV67" s="437"/>
      <c r="HW67" s="437"/>
      <c r="HX67" s="437"/>
      <c r="HY67" s="437">
        <f>SUM(HY68:HY161)</f>
        <v>19036200</v>
      </c>
      <c r="HZ67" s="437">
        <f>SUM(HZ68:HZ161)</f>
        <v>20</v>
      </c>
      <c r="IA67" s="437"/>
      <c r="IB67" s="437"/>
      <c r="IC67" s="437"/>
      <c r="ID67" s="437">
        <f>SUM(ID68:ID161)</f>
        <v>15863500</v>
      </c>
      <c r="IE67" s="437">
        <f>SUM(IE68:IE161)</f>
        <v>1285</v>
      </c>
      <c r="IF67" s="437"/>
      <c r="IG67" s="437"/>
      <c r="IH67" s="437"/>
      <c r="II67" s="437">
        <f>SUM(II68:II161)</f>
        <v>1254009675</v>
      </c>
      <c r="IJ67" s="437">
        <f>SUM(IJ68:IJ161)</f>
        <v>10</v>
      </c>
      <c r="IK67" s="437"/>
      <c r="IL67" s="437"/>
      <c r="IM67" s="437"/>
      <c r="IN67" s="437">
        <f>SUM(IN68:IN161)</f>
        <v>3172700</v>
      </c>
      <c r="IO67" s="437">
        <f>SUM(IO68:IO161)</f>
        <v>25</v>
      </c>
      <c r="IP67" s="437"/>
      <c r="IQ67" s="437"/>
      <c r="IR67" s="437"/>
      <c r="IS67" s="437">
        <f>SUM(IS68:IS161)</f>
        <v>51556375</v>
      </c>
      <c r="IT67" s="437">
        <f>SUM(IT68:IT161)</f>
        <v>2697700</v>
      </c>
      <c r="IU67" s="437"/>
      <c r="IV67" s="437"/>
      <c r="IW67" s="437"/>
      <c r="IX67" s="437">
        <f>SUM(IX68:IX161)</f>
        <v>0</v>
      </c>
      <c r="IY67" s="437">
        <f>SUM(IY68:IY161)</f>
        <v>3800000</v>
      </c>
      <c r="IZ67" s="437"/>
      <c r="JA67" s="437"/>
      <c r="JB67" s="437"/>
      <c r="JC67" s="437">
        <f>SUM(JC68:JC161)</f>
        <v>143200000000</v>
      </c>
      <c r="JD67" s="437">
        <f>SUM(JD68:JD161)</f>
        <v>0</v>
      </c>
      <c r="JE67" s="437"/>
      <c r="JF67" s="437"/>
      <c r="JG67" s="437"/>
      <c r="JH67" s="437">
        <f>SUM(JH68:JH161)</f>
        <v>0</v>
      </c>
      <c r="JI67" s="437">
        <f>SUM(JI68:JI161)</f>
        <v>0</v>
      </c>
      <c r="JJ67" s="437"/>
      <c r="JK67" s="437"/>
      <c r="JL67" s="437"/>
      <c r="JM67" s="437">
        <f>SUM(JM68:JM161)</f>
        <v>0</v>
      </c>
      <c r="JN67" s="437">
        <f>SUM(JN68:JN161)</f>
        <v>400140</v>
      </c>
      <c r="JO67" s="437"/>
      <c r="JP67" s="437"/>
      <c r="JQ67" s="437"/>
      <c r="JR67" s="437">
        <f>SUM(JR68:JR161)</f>
        <v>0</v>
      </c>
      <c r="JS67" s="437">
        <f>SUM(JS68:JS161)</f>
        <v>2560</v>
      </c>
      <c r="JT67" s="437"/>
      <c r="JU67" s="437"/>
      <c r="JV67" s="437"/>
      <c r="JW67" s="437">
        <f>SUM(JW68:JW161)</f>
        <v>474825804.79999995</v>
      </c>
      <c r="JX67" s="437">
        <f>SUM(JX68:JX161)</f>
        <v>4</v>
      </c>
      <c r="JY67" s="437"/>
      <c r="JZ67" s="437"/>
      <c r="KA67" s="437"/>
      <c r="KB67" s="437">
        <f>SUM(KB68:KB161)</f>
        <v>154092991</v>
      </c>
      <c r="KC67" s="437">
        <f>SUM(KC68:KC161)</f>
        <v>2</v>
      </c>
      <c r="KD67" s="437"/>
      <c r="KE67" s="437"/>
      <c r="KF67" s="437"/>
      <c r="KG67" s="437">
        <f>SUM(KG68:KG161)</f>
        <v>825750370</v>
      </c>
    </row>
    <row r="68" spans="1:293" s="509" customFormat="1" ht="89.25">
      <c r="A68" s="509">
        <v>54</v>
      </c>
      <c r="B68" s="510" t="s">
        <v>624</v>
      </c>
      <c r="C68" s="509" t="s">
        <v>334</v>
      </c>
      <c r="D68" s="509" t="s">
        <v>595</v>
      </c>
      <c r="E68" s="496" t="s">
        <v>335</v>
      </c>
      <c r="F68" s="509" t="s">
        <v>165</v>
      </c>
      <c r="G68" s="509" t="s">
        <v>647</v>
      </c>
      <c r="H68" s="452" t="s">
        <v>625</v>
      </c>
      <c r="I68" s="423">
        <v>143200000000</v>
      </c>
      <c r="J68" s="423" t="s">
        <v>626</v>
      </c>
      <c r="K68" s="423">
        <v>100000000</v>
      </c>
      <c r="L68" s="423">
        <v>143300000000</v>
      </c>
      <c r="M68" s="425">
        <f>I68+K68</f>
        <v>143300000000</v>
      </c>
      <c r="N68" s="511"/>
      <c r="O68" s="512"/>
      <c r="P68" s="512"/>
      <c r="Q68" s="512"/>
      <c r="R68" s="512"/>
      <c r="S68" s="512"/>
      <c r="T68" s="512"/>
      <c r="U68" s="512"/>
      <c r="V68" s="512"/>
      <c r="W68" s="512"/>
      <c r="X68" s="512"/>
      <c r="Y68" s="512"/>
      <c r="Z68" s="512"/>
      <c r="AA68" s="512"/>
      <c r="AB68" s="512"/>
      <c r="AC68" s="512"/>
      <c r="AD68" s="512"/>
      <c r="AE68" s="512"/>
      <c r="AF68" s="512"/>
      <c r="AG68" s="512"/>
      <c r="AH68" s="512"/>
      <c r="AI68" s="512"/>
      <c r="AJ68" s="512"/>
      <c r="AK68" s="512"/>
      <c r="AL68" s="512"/>
      <c r="AM68" s="512"/>
      <c r="AN68" s="512"/>
      <c r="AO68" s="512"/>
      <c r="AP68" s="512"/>
      <c r="AQ68" s="512"/>
      <c r="AR68" s="512"/>
      <c r="AS68" s="512"/>
      <c r="AT68" s="512"/>
      <c r="AU68" s="512"/>
      <c r="AV68" s="512"/>
      <c r="AW68" s="512"/>
      <c r="AX68" s="512"/>
      <c r="AY68" s="512"/>
      <c r="AZ68" s="512"/>
      <c r="BA68" s="512"/>
      <c r="BB68" s="512"/>
      <c r="BC68" s="512"/>
      <c r="BD68" s="512"/>
      <c r="BE68" s="512"/>
      <c r="BF68" s="512"/>
      <c r="BG68" s="512"/>
      <c r="BH68" s="512"/>
      <c r="BI68" s="512"/>
      <c r="BJ68" s="512"/>
      <c r="BK68" s="512"/>
      <c r="BL68" s="512"/>
      <c r="BM68" s="512"/>
      <c r="BN68" s="512"/>
      <c r="BO68" s="512"/>
      <c r="BP68" s="512"/>
      <c r="BQ68" s="512"/>
      <c r="BR68" s="512"/>
      <c r="BS68" s="512"/>
      <c r="BT68" s="512"/>
      <c r="BU68" s="512"/>
      <c r="BV68" s="512"/>
      <c r="BW68" s="512"/>
      <c r="BX68" s="512"/>
      <c r="BY68" s="512"/>
      <c r="BZ68" s="512"/>
      <c r="CA68" s="512"/>
      <c r="CB68" s="512"/>
      <c r="CC68" s="512"/>
      <c r="CD68" s="512"/>
      <c r="CE68" s="512"/>
      <c r="CF68" s="423"/>
      <c r="CG68" s="423"/>
      <c r="CH68" s="423"/>
      <c r="CI68" s="423"/>
      <c r="CJ68" s="423"/>
      <c r="CK68" s="512"/>
      <c r="CL68" s="512"/>
      <c r="CM68" s="512"/>
      <c r="CN68" s="512"/>
      <c r="CO68" s="512"/>
      <c r="CP68" s="512"/>
      <c r="CQ68" s="512"/>
      <c r="CR68" s="512"/>
      <c r="CS68" s="512"/>
      <c r="CT68" s="512"/>
      <c r="CU68" s="512"/>
      <c r="CV68" s="512"/>
      <c r="CW68" s="512"/>
      <c r="CX68" s="512"/>
      <c r="CY68" s="512"/>
      <c r="CZ68" s="512"/>
      <c r="DA68" s="512"/>
      <c r="DB68" s="512"/>
      <c r="DC68" s="512"/>
      <c r="DD68" s="512"/>
      <c r="DE68" s="512"/>
      <c r="DF68" s="512"/>
      <c r="DG68" s="512"/>
      <c r="DH68" s="512"/>
      <c r="DI68" s="512"/>
      <c r="DJ68" s="512"/>
      <c r="DK68" s="512"/>
      <c r="DL68" s="512"/>
      <c r="DM68" s="512"/>
      <c r="DN68" s="512"/>
      <c r="DO68" s="512"/>
      <c r="DP68" s="512"/>
      <c r="DQ68" s="512"/>
      <c r="DR68" s="512"/>
      <c r="DS68" s="512"/>
      <c r="DT68" s="512"/>
      <c r="DU68" s="512"/>
      <c r="DV68" s="512"/>
      <c r="DW68" s="512"/>
      <c r="DX68" s="512"/>
      <c r="DY68" s="512"/>
      <c r="DZ68" s="512"/>
      <c r="EA68" s="512"/>
      <c r="EB68" s="512"/>
      <c r="EC68" s="512"/>
      <c r="ED68" s="423"/>
      <c r="EE68" s="423"/>
      <c r="EF68" s="423"/>
      <c r="EG68" s="423"/>
      <c r="EH68" s="423"/>
      <c r="EI68" s="423"/>
      <c r="EJ68" s="423"/>
      <c r="EK68" s="423"/>
      <c r="EL68" s="423"/>
      <c r="EM68" s="423"/>
      <c r="EN68" s="423"/>
      <c r="EO68" s="423"/>
      <c r="EP68" s="423"/>
      <c r="EQ68" s="423"/>
      <c r="ER68" s="423"/>
      <c r="ES68" s="423"/>
      <c r="ET68" s="423"/>
      <c r="EU68" s="423"/>
      <c r="EV68" s="423"/>
      <c r="EW68" s="423"/>
      <c r="EX68" s="423"/>
      <c r="EY68" s="423"/>
      <c r="EZ68" s="423"/>
      <c r="FA68" s="423"/>
      <c r="FB68" s="423"/>
      <c r="FC68" s="423"/>
      <c r="FD68" s="423"/>
      <c r="FE68" s="423"/>
      <c r="FF68" s="423"/>
      <c r="FG68" s="423"/>
      <c r="FH68" s="423"/>
      <c r="FI68" s="423"/>
      <c r="FJ68" s="423"/>
      <c r="FK68" s="423"/>
      <c r="FL68" s="423"/>
      <c r="FM68" s="512"/>
      <c r="FN68" s="512"/>
      <c r="FO68" s="512"/>
      <c r="FP68" s="512"/>
      <c r="FQ68" s="512"/>
      <c r="FR68" s="512"/>
      <c r="FS68" s="512"/>
      <c r="FT68" s="512"/>
      <c r="FU68" s="512"/>
      <c r="FV68" s="512"/>
      <c r="FW68" s="512"/>
      <c r="FX68" s="512"/>
      <c r="FY68" s="512"/>
      <c r="FZ68" s="512"/>
      <c r="GA68" s="512"/>
      <c r="GB68" s="512"/>
      <c r="GC68" s="512"/>
      <c r="GD68" s="512"/>
      <c r="GE68" s="512"/>
      <c r="GF68" s="512"/>
      <c r="GG68" s="512"/>
      <c r="GH68" s="512"/>
      <c r="GI68" s="512"/>
      <c r="GJ68" s="512"/>
      <c r="GK68" s="512"/>
      <c r="GL68" s="512"/>
      <c r="GM68" s="512"/>
      <c r="GN68" s="512"/>
      <c r="GO68" s="512"/>
      <c r="GP68" s="512"/>
      <c r="GQ68" s="512"/>
      <c r="GR68" s="512"/>
      <c r="GS68" s="512"/>
      <c r="GT68" s="512"/>
      <c r="GU68" s="512"/>
      <c r="GV68" s="512"/>
      <c r="GW68" s="512"/>
      <c r="GX68" s="512"/>
      <c r="GY68" s="512"/>
      <c r="GZ68" s="512"/>
      <c r="HA68" s="512"/>
      <c r="HB68" s="512"/>
      <c r="HC68" s="512"/>
      <c r="HD68" s="512"/>
      <c r="HE68" s="512"/>
      <c r="HF68" s="512"/>
      <c r="HG68" s="512"/>
      <c r="HH68" s="512"/>
      <c r="HI68" s="512"/>
      <c r="HJ68" s="512"/>
      <c r="HK68" s="512"/>
      <c r="HL68" s="512"/>
      <c r="HM68" s="512"/>
      <c r="HN68" s="512"/>
      <c r="HO68" s="512"/>
      <c r="HP68" s="512"/>
      <c r="HQ68" s="512"/>
      <c r="HR68" s="512"/>
      <c r="HS68" s="512"/>
      <c r="HT68" s="512"/>
      <c r="HU68" s="512"/>
      <c r="HV68" s="512"/>
      <c r="HW68" s="512"/>
      <c r="HX68" s="512"/>
      <c r="HY68" s="512"/>
      <c r="HZ68" s="512"/>
      <c r="IA68" s="512"/>
      <c r="IB68" s="512"/>
      <c r="IC68" s="512"/>
      <c r="ID68" s="512"/>
      <c r="IE68" s="512"/>
      <c r="IF68" s="512"/>
      <c r="IG68" s="512"/>
      <c r="IH68" s="512"/>
      <c r="II68" s="512"/>
      <c r="IJ68" s="512"/>
      <c r="IK68" s="512"/>
      <c r="IL68" s="512"/>
      <c r="IM68" s="512"/>
      <c r="IN68" s="512"/>
      <c r="IO68" s="512"/>
      <c r="IP68" s="512"/>
      <c r="IQ68" s="512"/>
      <c r="IR68" s="512"/>
      <c r="IS68" s="512"/>
      <c r="IT68" s="512"/>
      <c r="IU68" s="512"/>
      <c r="IV68" s="512"/>
      <c r="IW68" s="512"/>
      <c r="IX68" s="512"/>
      <c r="IY68" s="512">
        <v>800000</v>
      </c>
      <c r="IZ68" s="512"/>
      <c r="JA68" s="512"/>
      <c r="JB68" s="512"/>
      <c r="JC68" s="512">
        <v>143200000000</v>
      </c>
      <c r="JD68" s="512"/>
      <c r="JE68" s="512"/>
      <c r="JF68" s="512"/>
      <c r="JG68" s="512"/>
      <c r="JH68" s="512"/>
      <c r="JI68" s="423"/>
      <c r="JJ68" s="423"/>
      <c r="JK68" s="423"/>
      <c r="JL68" s="423"/>
      <c r="JM68" s="423"/>
      <c r="JN68" s="512"/>
      <c r="JO68" s="512"/>
      <c r="JP68" s="512"/>
      <c r="JQ68" s="512"/>
      <c r="JR68" s="512"/>
      <c r="JS68" s="512"/>
      <c r="JT68" s="512"/>
      <c r="JU68" s="512"/>
      <c r="JV68" s="512"/>
      <c r="JW68" s="512"/>
      <c r="JX68" s="513"/>
      <c r="JY68" s="513"/>
      <c r="JZ68" s="513"/>
      <c r="KA68" s="513"/>
      <c r="KB68" s="513"/>
      <c r="KC68" s="513"/>
      <c r="KD68" s="513"/>
      <c r="KE68" s="513"/>
      <c r="KF68" s="513"/>
      <c r="KG68" s="513"/>
    </row>
    <row r="69" spans="1:293" s="515" customFormat="1" ht="165.75">
      <c r="A69" s="509">
        <v>55</v>
      </c>
      <c r="B69" s="514" t="s">
        <v>624</v>
      </c>
      <c r="C69" s="515" t="s">
        <v>339</v>
      </c>
      <c r="D69" s="515" t="s">
        <v>1196</v>
      </c>
      <c r="E69" s="457" t="s">
        <v>340</v>
      </c>
      <c r="F69" s="515" t="s">
        <v>341</v>
      </c>
      <c r="G69" s="457" t="s">
        <v>1197</v>
      </c>
      <c r="H69" s="476" t="s">
        <v>342</v>
      </c>
      <c r="I69" s="459">
        <f>404076*23161</f>
        <v>9358804236</v>
      </c>
      <c r="J69" s="459"/>
      <c r="K69" s="459"/>
      <c r="L69" s="459"/>
      <c r="M69" s="424">
        <f t="shared" ref="M69:M92" si="3">I69+K69</f>
        <v>9358804236</v>
      </c>
      <c r="N69" s="516"/>
      <c r="O69" s="517"/>
      <c r="P69" s="517"/>
      <c r="Q69" s="517"/>
      <c r="R69" s="517"/>
      <c r="S69" s="517"/>
      <c r="T69" s="517"/>
      <c r="U69" s="517"/>
      <c r="V69" s="517"/>
      <c r="W69" s="517"/>
      <c r="X69" s="517">
        <v>23000</v>
      </c>
      <c r="Y69" s="517"/>
      <c r="Z69" s="517">
        <v>89254.78</v>
      </c>
      <c r="AA69" s="517"/>
      <c r="AB69" s="517">
        <f>Z69*X69</f>
        <v>2052859940</v>
      </c>
      <c r="AC69" s="517"/>
      <c r="AD69" s="517"/>
      <c r="AE69" s="517"/>
      <c r="AF69" s="517"/>
      <c r="AG69" s="517"/>
      <c r="AH69" s="517"/>
      <c r="AI69" s="517"/>
      <c r="AJ69" s="517"/>
      <c r="AK69" s="517"/>
      <c r="AL69" s="517"/>
      <c r="AM69" s="517"/>
      <c r="AN69" s="517"/>
      <c r="AO69" s="517"/>
      <c r="AP69" s="517"/>
      <c r="AQ69" s="517"/>
      <c r="AR69" s="517">
        <v>500</v>
      </c>
      <c r="AS69" s="517"/>
      <c r="AT69" s="517">
        <v>231230</v>
      </c>
      <c r="AU69" s="517"/>
      <c r="AV69" s="517">
        <f>AT69*AR69</f>
        <v>115615000</v>
      </c>
      <c r="AW69" s="517"/>
      <c r="AX69" s="517"/>
      <c r="AY69" s="517"/>
      <c r="AZ69" s="517"/>
      <c r="BA69" s="517"/>
      <c r="BB69" s="517"/>
      <c r="BC69" s="517"/>
      <c r="BD69" s="517"/>
      <c r="BE69" s="517"/>
      <c r="BF69" s="517"/>
      <c r="BG69" s="517"/>
      <c r="BH69" s="517"/>
      <c r="BI69" s="517"/>
      <c r="BJ69" s="517"/>
      <c r="BK69" s="517"/>
      <c r="BL69" s="517">
        <v>2</v>
      </c>
      <c r="BM69" s="517"/>
      <c r="BN69" s="517">
        <v>1196360897</v>
      </c>
      <c r="BO69" s="517"/>
      <c r="BP69" s="517">
        <f>BN69*2</f>
        <v>2392721794</v>
      </c>
      <c r="BQ69" s="517"/>
      <c r="BR69" s="517"/>
      <c r="BS69" s="517"/>
      <c r="BT69" s="517"/>
      <c r="BU69" s="517"/>
      <c r="BV69" s="517"/>
      <c r="BW69" s="517"/>
      <c r="BX69" s="517"/>
      <c r="BY69" s="517"/>
      <c r="BZ69" s="517"/>
      <c r="CA69" s="517"/>
      <c r="CB69" s="518"/>
      <c r="CC69" s="512"/>
      <c r="CD69" s="512"/>
      <c r="CE69" s="512"/>
      <c r="CF69" s="423"/>
      <c r="CG69" s="423"/>
      <c r="CH69" s="423"/>
      <c r="CI69" s="423"/>
      <c r="CJ69" s="423"/>
      <c r="CK69" s="512"/>
      <c r="CL69" s="512"/>
      <c r="CM69" s="512"/>
      <c r="CN69" s="512"/>
      <c r="CO69" s="512"/>
      <c r="CP69" s="512"/>
      <c r="CQ69" s="512"/>
      <c r="CR69" s="512"/>
      <c r="CS69" s="512"/>
      <c r="CT69" s="512"/>
      <c r="CU69" s="512">
        <v>23040</v>
      </c>
      <c r="CV69" s="512"/>
      <c r="CW69" s="512">
        <v>99428.9</v>
      </c>
      <c r="CX69" s="512"/>
      <c r="CY69" s="512">
        <f>CW69*CU69</f>
        <v>2290841856</v>
      </c>
      <c r="CZ69" s="512"/>
      <c r="DA69" s="512"/>
      <c r="DB69" s="512"/>
      <c r="DC69" s="512"/>
      <c r="DD69" s="512"/>
      <c r="DE69" s="512"/>
      <c r="DF69" s="512"/>
      <c r="DG69" s="512"/>
      <c r="DH69" s="512"/>
      <c r="DI69" s="512"/>
      <c r="DJ69" s="512"/>
      <c r="DK69" s="512"/>
      <c r="DL69" s="512"/>
      <c r="DM69" s="512"/>
      <c r="DN69" s="512"/>
      <c r="DO69" s="512"/>
      <c r="DP69" s="512"/>
      <c r="DQ69" s="512"/>
      <c r="DR69" s="512"/>
      <c r="DS69" s="512"/>
      <c r="DT69" s="512"/>
      <c r="DU69" s="512"/>
      <c r="DV69" s="512"/>
      <c r="DW69" s="512"/>
      <c r="DX69" s="512"/>
      <c r="DY69" s="512"/>
      <c r="DZ69" s="512"/>
      <c r="EA69" s="512"/>
      <c r="EB69" s="512"/>
      <c r="EC69" s="512"/>
      <c r="ED69" s="423"/>
      <c r="EE69" s="423"/>
      <c r="EF69" s="423"/>
      <c r="EG69" s="423"/>
      <c r="EH69" s="423"/>
      <c r="EI69" s="423"/>
      <c r="EJ69" s="423"/>
      <c r="EK69" s="423"/>
      <c r="EL69" s="423"/>
      <c r="EM69" s="423"/>
      <c r="EN69" s="423"/>
      <c r="EO69" s="423"/>
      <c r="EP69" s="423"/>
      <c r="EQ69" s="423"/>
      <c r="ER69" s="423"/>
      <c r="ES69" s="423"/>
      <c r="ET69" s="423"/>
      <c r="EU69" s="423"/>
      <c r="EV69" s="423"/>
      <c r="EW69" s="423"/>
      <c r="EX69" s="423"/>
      <c r="EY69" s="423"/>
      <c r="EZ69" s="423"/>
      <c r="FA69" s="423"/>
      <c r="FB69" s="423"/>
      <c r="FC69" s="423"/>
      <c r="FD69" s="423"/>
      <c r="FE69" s="423"/>
      <c r="FF69" s="423"/>
      <c r="FG69" s="423"/>
      <c r="FH69" s="423"/>
      <c r="FI69" s="423"/>
      <c r="FJ69" s="423"/>
      <c r="FK69" s="423"/>
      <c r="FL69" s="423"/>
      <c r="FM69" s="512"/>
      <c r="FN69" s="512"/>
      <c r="FO69" s="512"/>
      <c r="FP69" s="512"/>
      <c r="FQ69" s="512"/>
      <c r="FR69" s="512"/>
      <c r="FS69" s="512"/>
      <c r="FT69" s="512"/>
      <c r="FU69" s="512"/>
      <c r="FV69" s="512"/>
      <c r="FW69" s="512">
        <v>2</v>
      </c>
      <c r="FX69" s="512"/>
      <c r="FY69" s="512">
        <v>804287309</v>
      </c>
      <c r="FZ69" s="512"/>
      <c r="GA69" s="512">
        <f>FW69*FY69</f>
        <v>1608574618</v>
      </c>
      <c r="GB69" s="512"/>
      <c r="GC69" s="512"/>
      <c r="GD69" s="512"/>
      <c r="GE69" s="512"/>
      <c r="GF69" s="512"/>
      <c r="GG69" s="512">
        <v>23000</v>
      </c>
      <c r="GH69" s="512"/>
      <c r="GI69" s="512">
        <v>38384.18</v>
      </c>
      <c r="GJ69" s="512"/>
      <c r="GK69" s="512">
        <f>GG69*GI69</f>
        <v>882836140</v>
      </c>
      <c r="GL69" s="512"/>
      <c r="GM69" s="512"/>
      <c r="GN69" s="512"/>
      <c r="GO69" s="512"/>
      <c r="GP69" s="512"/>
      <c r="GQ69" s="512"/>
      <c r="GR69" s="512"/>
      <c r="GS69" s="512"/>
      <c r="GT69" s="512"/>
      <c r="GU69" s="512"/>
      <c r="GV69" s="512"/>
      <c r="GW69" s="512"/>
      <c r="GX69" s="512"/>
      <c r="GY69" s="512"/>
      <c r="GZ69" s="512"/>
      <c r="HA69" s="512"/>
      <c r="HB69" s="512"/>
      <c r="HC69" s="512"/>
      <c r="HD69" s="512"/>
      <c r="HE69" s="512"/>
      <c r="HF69" s="512"/>
      <c r="HG69" s="512"/>
      <c r="HH69" s="512"/>
      <c r="HI69" s="512"/>
      <c r="HJ69" s="512"/>
      <c r="HK69" s="512"/>
      <c r="HL69" s="512"/>
      <c r="HM69" s="512"/>
      <c r="HN69" s="512"/>
      <c r="HO69" s="512"/>
      <c r="HP69" s="512"/>
      <c r="HQ69" s="512"/>
      <c r="HR69" s="512"/>
      <c r="HS69" s="512"/>
      <c r="HT69" s="512"/>
      <c r="HU69" s="512"/>
      <c r="HV69" s="512"/>
      <c r="HW69" s="512"/>
      <c r="HX69" s="512"/>
      <c r="HY69" s="512"/>
      <c r="HZ69" s="512"/>
      <c r="IA69" s="512"/>
      <c r="IB69" s="512"/>
      <c r="IC69" s="512"/>
      <c r="ID69" s="512"/>
      <c r="IE69" s="512"/>
      <c r="IF69" s="512"/>
      <c r="IG69" s="512"/>
      <c r="IH69" s="512"/>
      <c r="II69" s="512"/>
      <c r="IJ69" s="512"/>
      <c r="IK69" s="512"/>
      <c r="IL69" s="512"/>
      <c r="IM69" s="512"/>
      <c r="IN69" s="512"/>
      <c r="IO69" s="512"/>
      <c r="IP69" s="512"/>
      <c r="IQ69" s="512"/>
      <c r="IR69" s="512"/>
      <c r="IS69" s="512"/>
      <c r="IT69" s="512"/>
      <c r="IU69" s="512"/>
      <c r="IV69" s="512"/>
      <c r="IW69" s="512"/>
      <c r="IX69" s="512"/>
      <c r="IY69" s="512"/>
      <c r="IZ69" s="512"/>
      <c r="JA69" s="512"/>
      <c r="JB69" s="512"/>
      <c r="JC69" s="512"/>
      <c r="JD69" s="512"/>
      <c r="JE69" s="512"/>
      <c r="JF69" s="512"/>
      <c r="JG69" s="512"/>
      <c r="JH69" s="512"/>
      <c r="JI69" s="423"/>
      <c r="JJ69" s="423"/>
      <c r="JK69" s="423"/>
      <c r="JL69" s="423"/>
      <c r="JM69" s="423"/>
      <c r="JN69" s="517"/>
      <c r="JO69" s="517"/>
      <c r="JP69" s="517"/>
      <c r="JQ69" s="517"/>
      <c r="JR69" s="517"/>
      <c r="JS69" s="517"/>
      <c r="JT69" s="517"/>
      <c r="JU69" s="517"/>
      <c r="JV69" s="517"/>
      <c r="JW69" s="517"/>
      <c r="JX69" s="519"/>
      <c r="JY69" s="519"/>
      <c r="JZ69" s="519"/>
      <c r="KA69" s="519"/>
      <c r="KB69" s="519"/>
      <c r="KC69" s="519"/>
      <c r="KD69" s="519"/>
      <c r="KE69" s="519"/>
      <c r="KF69" s="519"/>
      <c r="KG69" s="519"/>
    </row>
    <row r="70" spans="1:293" s="515" customFormat="1" ht="76.5">
      <c r="A70" s="509">
        <v>56</v>
      </c>
      <c r="B70" s="514" t="s">
        <v>1198</v>
      </c>
      <c r="C70" s="515" t="s">
        <v>1199</v>
      </c>
      <c r="D70" s="515" t="s">
        <v>1200</v>
      </c>
      <c r="E70" s="457" t="s">
        <v>1201</v>
      </c>
      <c r="F70" s="515" t="s">
        <v>341</v>
      </c>
      <c r="G70" s="457" t="s">
        <v>645</v>
      </c>
      <c r="H70" s="476" t="s">
        <v>1202</v>
      </c>
      <c r="I70" s="459">
        <v>2153973000</v>
      </c>
      <c r="J70" s="459"/>
      <c r="K70" s="459">
        <v>30000000</v>
      </c>
      <c r="L70" s="459"/>
      <c r="M70" s="424">
        <f t="shared" si="3"/>
        <v>2183973000</v>
      </c>
      <c r="N70" s="516"/>
      <c r="O70" s="517"/>
      <c r="P70" s="517"/>
      <c r="Q70" s="517"/>
      <c r="R70" s="517"/>
      <c r="S70" s="517"/>
      <c r="T70" s="517"/>
      <c r="U70" s="517"/>
      <c r="V70" s="517"/>
      <c r="W70" s="517"/>
      <c r="X70" s="517"/>
      <c r="Y70" s="517"/>
      <c r="Z70" s="517"/>
      <c r="AA70" s="517"/>
      <c r="AB70" s="517"/>
      <c r="AC70" s="517"/>
      <c r="AD70" s="517"/>
      <c r="AE70" s="517"/>
      <c r="AF70" s="517"/>
      <c r="AG70" s="517"/>
      <c r="AH70" s="517"/>
      <c r="AI70" s="517"/>
      <c r="AJ70" s="517"/>
      <c r="AK70" s="517"/>
      <c r="AL70" s="517"/>
      <c r="AM70" s="517"/>
      <c r="AN70" s="517"/>
      <c r="AO70" s="517"/>
      <c r="AP70" s="517"/>
      <c r="AQ70" s="517"/>
      <c r="AR70" s="517"/>
      <c r="AS70" s="517"/>
      <c r="AT70" s="517"/>
      <c r="AU70" s="517"/>
      <c r="AV70" s="517"/>
      <c r="AW70" s="517">
        <v>10</v>
      </c>
      <c r="AX70" s="517"/>
      <c r="AY70" s="517"/>
      <c r="AZ70" s="517" t="s">
        <v>1202</v>
      </c>
      <c r="BA70" s="517">
        <v>2153973000</v>
      </c>
      <c r="BB70" s="517"/>
      <c r="BC70" s="517"/>
      <c r="BD70" s="517"/>
      <c r="BE70" s="517"/>
      <c r="BF70" s="517"/>
      <c r="BG70" s="517"/>
      <c r="BH70" s="517"/>
      <c r="BI70" s="517"/>
      <c r="BJ70" s="517"/>
      <c r="BK70" s="517"/>
      <c r="BL70" s="517"/>
      <c r="BM70" s="517"/>
      <c r="BN70" s="517"/>
      <c r="BO70" s="517"/>
      <c r="BP70" s="517"/>
      <c r="BQ70" s="517"/>
      <c r="BR70" s="517"/>
      <c r="BS70" s="517"/>
      <c r="BT70" s="517"/>
      <c r="BU70" s="517"/>
      <c r="BV70" s="517"/>
      <c r="BW70" s="517"/>
      <c r="BX70" s="517"/>
      <c r="BY70" s="517"/>
      <c r="BZ70" s="517"/>
      <c r="CA70" s="517"/>
      <c r="CB70" s="518"/>
      <c r="CC70" s="512"/>
      <c r="CD70" s="512"/>
      <c r="CE70" s="512"/>
      <c r="CF70" s="423"/>
      <c r="CG70" s="423"/>
      <c r="CH70" s="423"/>
      <c r="CI70" s="423"/>
      <c r="CJ70" s="423"/>
      <c r="CK70" s="512"/>
      <c r="CL70" s="512"/>
      <c r="CM70" s="512"/>
      <c r="CN70" s="512"/>
      <c r="CO70" s="512"/>
      <c r="CP70" s="512"/>
      <c r="CQ70" s="512"/>
      <c r="CR70" s="512"/>
      <c r="CS70" s="512"/>
      <c r="CT70" s="512"/>
      <c r="CU70" s="512"/>
      <c r="CV70" s="512"/>
      <c r="CW70" s="512"/>
      <c r="CX70" s="512"/>
      <c r="CY70" s="512"/>
      <c r="CZ70" s="512"/>
      <c r="DA70" s="512"/>
      <c r="DB70" s="512"/>
      <c r="DC70" s="512"/>
      <c r="DD70" s="512"/>
      <c r="DE70" s="512"/>
      <c r="DF70" s="512"/>
      <c r="DG70" s="512"/>
      <c r="DH70" s="512"/>
      <c r="DI70" s="512"/>
      <c r="DJ70" s="512"/>
      <c r="DK70" s="512"/>
      <c r="DL70" s="512"/>
      <c r="DM70" s="512"/>
      <c r="DN70" s="512"/>
      <c r="DO70" s="512"/>
      <c r="DP70" s="512"/>
      <c r="DQ70" s="512"/>
      <c r="DR70" s="512"/>
      <c r="DS70" s="512"/>
      <c r="DT70" s="512"/>
      <c r="DU70" s="512"/>
      <c r="DV70" s="512"/>
      <c r="DW70" s="512"/>
      <c r="DX70" s="512"/>
      <c r="DY70" s="512"/>
      <c r="DZ70" s="512"/>
      <c r="EA70" s="512"/>
      <c r="EB70" s="512"/>
      <c r="EC70" s="512"/>
      <c r="ED70" s="423"/>
      <c r="EE70" s="423"/>
      <c r="EF70" s="423"/>
      <c r="EG70" s="423"/>
      <c r="EH70" s="423"/>
      <c r="EI70" s="423"/>
      <c r="EJ70" s="423"/>
      <c r="EK70" s="423"/>
      <c r="EL70" s="423"/>
      <c r="EM70" s="423"/>
      <c r="EN70" s="423"/>
      <c r="EO70" s="423"/>
      <c r="EP70" s="423"/>
      <c r="EQ70" s="423"/>
      <c r="ER70" s="423"/>
      <c r="ES70" s="423"/>
      <c r="ET70" s="423"/>
      <c r="EU70" s="423"/>
      <c r="EV70" s="423"/>
      <c r="EW70" s="423"/>
      <c r="EX70" s="423"/>
      <c r="EY70" s="423"/>
      <c r="EZ70" s="423"/>
      <c r="FA70" s="423"/>
      <c r="FB70" s="423"/>
      <c r="FC70" s="423"/>
      <c r="FD70" s="423"/>
      <c r="FE70" s="423"/>
      <c r="FF70" s="423"/>
      <c r="FG70" s="423"/>
      <c r="FH70" s="423"/>
      <c r="FI70" s="423"/>
      <c r="FJ70" s="423"/>
      <c r="FK70" s="423"/>
      <c r="FL70" s="423"/>
      <c r="FM70" s="512"/>
      <c r="FN70" s="512"/>
      <c r="FO70" s="512"/>
      <c r="FP70" s="512"/>
      <c r="FQ70" s="512"/>
      <c r="FR70" s="512"/>
      <c r="FS70" s="512"/>
      <c r="FT70" s="512"/>
      <c r="FU70" s="512"/>
      <c r="FV70" s="512"/>
      <c r="FW70" s="512"/>
      <c r="FX70" s="512"/>
      <c r="FY70" s="512"/>
      <c r="FZ70" s="512"/>
      <c r="GA70" s="512"/>
      <c r="GB70" s="512"/>
      <c r="GC70" s="512"/>
      <c r="GD70" s="512"/>
      <c r="GE70" s="512"/>
      <c r="GF70" s="512"/>
      <c r="GG70" s="512"/>
      <c r="GH70" s="512"/>
      <c r="GI70" s="512"/>
      <c r="GJ70" s="512"/>
      <c r="GK70" s="512"/>
      <c r="GL70" s="512"/>
      <c r="GM70" s="512"/>
      <c r="GN70" s="512"/>
      <c r="GO70" s="512"/>
      <c r="GP70" s="512"/>
      <c r="GQ70" s="512"/>
      <c r="GR70" s="512"/>
      <c r="GS70" s="512"/>
      <c r="GT70" s="512"/>
      <c r="GU70" s="512"/>
      <c r="GV70" s="512"/>
      <c r="GW70" s="512"/>
      <c r="GX70" s="512"/>
      <c r="GY70" s="512"/>
      <c r="GZ70" s="512"/>
      <c r="HA70" s="512"/>
      <c r="HB70" s="512"/>
      <c r="HC70" s="512"/>
      <c r="HD70" s="512"/>
      <c r="HE70" s="512"/>
      <c r="HF70" s="512"/>
      <c r="HG70" s="512"/>
      <c r="HH70" s="512"/>
      <c r="HI70" s="512"/>
      <c r="HJ70" s="512"/>
      <c r="HK70" s="512"/>
      <c r="HL70" s="512"/>
      <c r="HM70" s="512"/>
      <c r="HN70" s="512"/>
      <c r="HO70" s="512"/>
      <c r="HP70" s="512"/>
      <c r="HQ70" s="512"/>
      <c r="HR70" s="512"/>
      <c r="HS70" s="512"/>
      <c r="HT70" s="512"/>
      <c r="HU70" s="512"/>
      <c r="HV70" s="512"/>
      <c r="HW70" s="512"/>
      <c r="HX70" s="512"/>
      <c r="HY70" s="512"/>
      <c r="HZ70" s="512"/>
      <c r="IA70" s="512"/>
      <c r="IB70" s="512"/>
      <c r="IC70" s="512"/>
      <c r="ID70" s="512"/>
      <c r="IE70" s="512"/>
      <c r="IF70" s="512"/>
      <c r="IG70" s="512"/>
      <c r="IH70" s="512"/>
      <c r="II70" s="512"/>
      <c r="IJ70" s="512"/>
      <c r="IK70" s="512"/>
      <c r="IL70" s="512"/>
      <c r="IM70" s="512"/>
      <c r="IN70" s="512"/>
      <c r="IO70" s="512"/>
      <c r="IP70" s="512"/>
      <c r="IQ70" s="512"/>
      <c r="IR70" s="512"/>
      <c r="IS70" s="512"/>
      <c r="IT70" s="512"/>
      <c r="IU70" s="512"/>
      <c r="IV70" s="512"/>
      <c r="IW70" s="512"/>
      <c r="IX70" s="512"/>
      <c r="IY70" s="512"/>
      <c r="IZ70" s="512"/>
      <c r="JA70" s="512"/>
      <c r="JB70" s="512"/>
      <c r="JC70" s="512"/>
      <c r="JD70" s="512"/>
      <c r="JE70" s="512"/>
      <c r="JF70" s="512"/>
      <c r="JG70" s="512"/>
      <c r="JH70" s="512"/>
      <c r="JI70" s="423"/>
      <c r="JJ70" s="423"/>
      <c r="JK70" s="423"/>
      <c r="JL70" s="423"/>
      <c r="JM70" s="423"/>
      <c r="JN70" s="517"/>
      <c r="JO70" s="517"/>
      <c r="JP70" s="517"/>
      <c r="JQ70" s="517"/>
      <c r="JR70" s="517"/>
      <c r="JS70" s="517"/>
      <c r="JT70" s="517"/>
      <c r="JU70" s="517"/>
      <c r="JV70" s="517"/>
      <c r="JW70" s="517"/>
      <c r="JX70" s="519"/>
      <c r="JY70" s="519"/>
      <c r="JZ70" s="519"/>
      <c r="KA70" s="519"/>
      <c r="KB70" s="519"/>
      <c r="KC70" s="519"/>
      <c r="KD70" s="519"/>
      <c r="KE70" s="519"/>
      <c r="KF70" s="519"/>
      <c r="KG70" s="519"/>
    </row>
    <row r="71" spans="1:293" s="515" customFormat="1" ht="102">
      <c r="A71" s="509">
        <v>57</v>
      </c>
      <c r="B71" s="514" t="s">
        <v>1203</v>
      </c>
      <c r="C71" s="515" t="s">
        <v>1204</v>
      </c>
      <c r="D71" s="515" t="s">
        <v>1205</v>
      </c>
      <c r="E71" s="457" t="s">
        <v>337</v>
      </c>
      <c r="F71" s="515" t="s">
        <v>96</v>
      </c>
      <c r="G71" s="457" t="s">
        <v>1206</v>
      </c>
      <c r="H71" s="476" t="s">
        <v>338</v>
      </c>
      <c r="I71" s="459">
        <f>122019.302*23161</f>
        <v>2826089053.6219997</v>
      </c>
      <c r="J71" s="459"/>
      <c r="K71" s="459">
        <v>50000000</v>
      </c>
      <c r="L71" s="459"/>
      <c r="M71" s="424">
        <f>I71+K71</f>
        <v>2876089053.6219997</v>
      </c>
      <c r="N71" s="516"/>
      <c r="O71" s="517"/>
      <c r="P71" s="517"/>
      <c r="Q71" s="517"/>
      <c r="R71" s="517"/>
      <c r="S71" s="517"/>
      <c r="T71" s="517"/>
      <c r="U71" s="517"/>
      <c r="V71" s="517"/>
      <c r="W71" s="517"/>
      <c r="X71" s="517"/>
      <c r="Y71" s="517"/>
      <c r="Z71" s="517"/>
      <c r="AA71" s="517"/>
      <c r="AB71" s="517"/>
      <c r="AC71" s="517"/>
      <c r="AD71" s="517"/>
      <c r="AE71" s="517"/>
      <c r="AF71" s="517"/>
      <c r="AG71" s="517"/>
      <c r="AH71" s="517">
        <v>20800</v>
      </c>
      <c r="AI71" s="517"/>
      <c r="AJ71" s="517">
        <v>582.70000000000005</v>
      </c>
      <c r="AK71" s="517"/>
      <c r="AL71" s="517">
        <f>AJ71*AH71</f>
        <v>12120160.000000002</v>
      </c>
      <c r="AM71" s="517"/>
      <c r="AN71" s="517"/>
      <c r="AO71" s="517"/>
      <c r="AP71" s="517"/>
      <c r="AQ71" s="517"/>
      <c r="AR71" s="517">
        <v>26740</v>
      </c>
      <c r="AS71" s="517"/>
      <c r="AT71" s="517"/>
      <c r="AU71" s="517"/>
      <c r="AV71" s="520">
        <v>2334506358.0339999</v>
      </c>
      <c r="AW71" s="517"/>
      <c r="AX71" s="517"/>
      <c r="AY71" s="517"/>
      <c r="AZ71" s="517"/>
      <c r="BA71" s="517"/>
      <c r="BB71" s="517"/>
      <c r="BC71" s="517"/>
      <c r="BD71" s="517"/>
      <c r="BE71" s="517"/>
      <c r="BF71" s="517"/>
      <c r="BG71" s="517"/>
      <c r="BH71" s="517"/>
      <c r="BI71" s="517"/>
      <c r="BJ71" s="517"/>
      <c r="BK71" s="517"/>
      <c r="BL71" s="517"/>
      <c r="BM71" s="517"/>
      <c r="BN71" s="517"/>
      <c r="BO71" s="517"/>
      <c r="BP71" s="517"/>
      <c r="BQ71" s="517"/>
      <c r="BR71" s="517"/>
      <c r="BS71" s="517"/>
      <c r="BT71" s="517"/>
      <c r="BU71" s="517"/>
      <c r="BV71" s="517">
        <v>13400</v>
      </c>
      <c r="BW71" s="517"/>
      <c r="BX71" s="517"/>
      <c r="BY71" s="517"/>
      <c r="BZ71" s="517">
        <v>36205062</v>
      </c>
      <c r="CA71" s="517">
        <v>2560</v>
      </c>
      <c r="CB71" s="518"/>
      <c r="CC71" s="512">
        <v>185478.83</v>
      </c>
      <c r="CD71" s="512"/>
      <c r="CE71" s="512">
        <f>CA71*CC71</f>
        <v>474825804.79999995</v>
      </c>
      <c r="CF71" s="423"/>
      <c r="CG71" s="423"/>
      <c r="CH71" s="423"/>
      <c r="CI71" s="423"/>
      <c r="CJ71" s="423"/>
      <c r="CK71" s="512"/>
      <c r="CL71" s="512"/>
      <c r="CM71" s="512"/>
      <c r="CN71" s="512"/>
      <c r="CO71" s="512"/>
      <c r="CP71" s="512"/>
      <c r="CQ71" s="512"/>
      <c r="CR71" s="512"/>
      <c r="CS71" s="512"/>
      <c r="CT71" s="512"/>
      <c r="CU71" s="512"/>
      <c r="CV71" s="512"/>
      <c r="CW71" s="512"/>
      <c r="CX71" s="512"/>
      <c r="CY71" s="512"/>
      <c r="CZ71" s="512"/>
      <c r="DA71" s="512"/>
      <c r="DB71" s="512"/>
      <c r="DC71" s="512"/>
      <c r="DD71" s="512"/>
      <c r="DE71" s="512"/>
      <c r="DF71" s="512"/>
      <c r="DG71" s="512"/>
      <c r="DH71" s="512"/>
      <c r="DI71" s="512"/>
      <c r="DJ71" s="512"/>
      <c r="DK71" s="512"/>
      <c r="DL71" s="512"/>
      <c r="DM71" s="512"/>
      <c r="DN71" s="512"/>
      <c r="DO71" s="512"/>
      <c r="DP71" s="512"/>
      <c r="DQ71" s="512"/>
      <c r="DR71" s="512"/>
      <c r="DS71" s="512"/>
      <c r="DT71" s="512"/>
      <c r="DU71" s="512"/>
      <c r="DV71" s="512"/>
      <c r="DW71" s="512"/>
      <c r="DX71" s="512"/>
      <c r="DY71" s="512"/>
      <c r="DZ71" s="512"/>
      <c r="EA71" s="512"/>
      <c r="EB71" s="512"/>
      <c r="EC71" s="512"/>
      <c r="ED71" s="423"/>
      <c r="EE71" s="423"/>
      <c r="EF71" s="423"/>
      <c r="EG71" s="423"/>
      <c r="EH71" s="423"/>
      <c r="EI71" s="423"/>
      <c r="EJ71" s="423"/>
      <c r="EK71" s="423"/>
      <c r="EL71" s="423"/>
      <c r="EM71" s="423"/>
      <c r="EN71" s="423"/>
      <c r="EO71" s="423"/>
      <c r="EP71" s="423"/>
      <c r="EQ71" s="423"/>
      <c r="ER71" s="423"/>
      <c r="ES71" s="423"/>
      <c r="ET71" s="423"/>
      <c r="EU71" s="423"/>
      <c r="EV71" s="423"/>
      <c r="EW71" s="423"/>
      <c r="EX71" s="423"/>
      <c r="EY71" s="423"/>
      <c r="EZ71" s="423"/>
      <c r="FA71" s="423"/>
      <c r="FB71" s="423"/>
      <c r="FC71" s="423"/>
      <c r="FD71" s="423"/>
      <c r="FE71" s="423"/>
      <c r="FF71" s="423"/>
      <c r="FG71" s="423"/>
      <c r="FH71" s="423"/>
      <c r="FI71" s="423"/>
      <c r="FJ71" s="423"/>
      <c r="FK71" s="423"/>
      <c r="FL71" s="423"/>
      <c r="FM71" s="512"/>
      <c r="FN71" s="512"/>
      <c r="FO71" s="512"/>
      <c r="FP71" s="512"/>
      <c r="FQ71" s="512"/>
      <c r="FR71" s="512"/>
      <c r="FS71" s="512"/>
      <c r="FT71" s="512"/>
      <c r="FU71" s="512"/>
      <c r="FV71" s="512"/>
      <c r="FW71" s="512"/>
      <c r="FX71" s="512"/>
      <c r="FY71" s="512"/>
      <c r="FZ71" s="512"/>
      <c r="GA71" s="512"/>
      <c r="GB71" s="512"/>
      <c r="GC71" s="512"/>
      <c r="GD71" s="512"/>
      <c r="GE71" s="512"/>
      <c r="GF71" s="512"/>
      <c r="GG71" s="512"/>
      <c r="GH71" s="512"/>
      <c r="GI71" s="512"/>
      <c r="GJ71" s="512"/>
      <c r="GK71" s="512"/>
      <c r="GL71" s="512"/>
      <c r="GM71" s="512"/>
      <c r="GN71" s="512"/>
      <c r="GO71" s="512"/>
      <c r="GP71" s="512"/>
      <c r="GQ71" s="512"/>
      <c r="GR71" s="512"/>
      <c r="GS71" s="512"/>
      <c r="GT71" s="512"/>
      <c r="GU71" s="512"/>
      <c r="GV71" s="512"/>
      <c r="GW71" s="512"/>
      <c r="GX71" s="512"/>
      <c r="GY71" s="512"/>
      <c r="GZ71" s="512"/>
      <c r="HA71" s="512"/>
      <c r="HB71" s="512"/>
      <c r="HC71" s="512"/>
      <c r="HD71" s="512"/>
      <c r="HE71" s="512"/>
      <c r="HF71" s="512"/>
      <c r="HG71" s="512"/>
      <c r="HH71" s="512"/>
      <c r="HI71" s="512"/>
      <c r="HJ71" s="512"/>
      <c r="HK71" s="512"/>
      <c r="HL71" s="512"/>
      <c r="HM71" s="512"/>
      <c r="HN71" s="512"/>
      <c r="HO71" s="512"/>
      <c r="HP71" s="512"/>
      <c r="HQ71" s="512"/>
      <c r="HR71" s="512"/>
      <c r="HS71" s="512"/>
      <c r="HT71" s="512"/>
      <c r="HU71" s="512"/>
      <c r="HV71" s="512"/>
      <c r="HW71" s="512"/>
      <c r="HX71" s="512"/>
      <c r="HY71" s="512"/>
      <c r="HZ71" s="512"/>
      <c r="IA71" s="512"/>
      <c r="IB71" s="512"/>
      <c r="IC71" s="512"/>
      <c r="ID71" s="512"/>
      <c r="IE71" s="512"/>
      <c r="IF71" s="512"/>
      <c r="IG71" s="512"/>
      <c r="IH71" s="512"/>
      <c r="II71" s="512"/>
      <c r="IJ71" s="512"/>
      <c r="IK71" s="512"/>
      <c r="IL71" s="512"/>
      <c r="IM71" s="512"/>
      <c r="IN71" s="512"/>
      <c r="IO71" s="512"/>
      <c r="IP71" s="512"/>
      <c r="IQ71" s="512"/>
      <c r="IR71" s="512"/>
      <c r="IS71" s="512"/>
      <c r="IT71" s="512"/>
      <c r="IU71" s="512"/>
      <c r="IV71" s="512"/>
      <c r="IW71" s="512"/>
      <c r="IX71" s="512"/>
      <c r="IY71" s="512"/>
      <c r="IZ71" s="512"/>
      <c r="JA71" s="512"/>
      <c r="JB71" s="512"/>
      <c r="JC71" s="512"/>
      <c r="JD71" s="512"/>
      <c r="JE71" s="512"/>
      <c r="JF71" s="512"/>
      <c r="JG71" s="512"/>
      <c r="JH71" s="512"/>
      <c r="JI71" s="423"/>
      <c r="JJ71" s="423"/>
      <c r="JK71" s="423"/>
      <c r="JL71" s="423"/>
      <c r="JM71" s="423"/>
      <c r="JN71" s="517"/>
      <c r="JO71" s="517"/>
      <c r="JP71" s="517"/>
      <c r="JQ71" s="517"/>
      <c r="JR71" s="517"/>
      <c r="JS71" s="517">
        <v>2560</v>
      </c>
      <c r="JT71" s="517"/>
      <c r="JU71" s="517">
        <v>185478.83</v>
      </c>
      <c r="JV71" s="517"/>
      <c r="JW71" s="517">
        <f>JU71*JS71</f>
        <v>474825804.79999995</v>
      </c>
      <c r="JX71" s="519"/>
      <c r="JY71" s="519"/>
      <c r="JZ71" s="519"/>
      <c r="KA71" s="519"/>
      <c r="KB71" s="519"/>
      <c r="KC71" s="519"/>
      <c r="KD71" s="519"/>
      <c r="KE71" s="519"/>
      <c r="KF71" s="519"/>
      <c r="KG71" s="519"/>
    </row>
    <row r="72" spans="1:293" s="515" customFormat="1" ht="63.75">
      <c r="A72" s="509">
        <v>58</v>
      </c>
      <c r="B72" s="514" t="s">
        <v>1203</v>
      </c>
      <c r="C72" s="515" t="s">
        <v>1207</v>
      </c>
      <c r="D72" s="515" t="s">
        <v>1208</v>
      </c>
      <c r="E72" s="457" t="s">
        <v>1209</v>
      </c>
      <c r="F72" s="515" t="s">
        <v>451</v>
      </c>
      <c r="G72" s="457" t="s">
        <v>645</v>
      </c>
      <c r="H72" s="476" t="s">
        <v>1210</v>
      </c>
      <c r="I72" s="459">
        <v>2448360000</v>
      </c>
      <c r="J72" s="459"/>
      <c r="K72" s="459"/>
      <c r="L72" s="459"/>
      <c r="M72" s="424">
        <f t="shared" si="3"/>
        <v>2448360000</v>
      </c>
      <c r="N72" s="516"/>
      <c r="O72" s="517"/>
      <c r="P72" s="517"/>
      <c r="Q72" s="517"/>
      <c r="R72" s="517"/>
      <c r="S72" s="517"/>
      <c r="T72" s="517"/>
      <c r="U72" s="517"/>
      <c r="V72" s="517"/>
      <c r="W72" s="517"/>
      <c r="X72" s="517"/>
      <c r="Y72" s="517"/>
      <c r="Z72" s="517"/>
      <c r="AA72" s="517"/>
      <c r="AB72" s="517"/>
      <c r="AC72" s="517">
        <v>200000</v>
      </c>
      <c r="AD72" s="517"/>
      <c r="AE72" s="517"/>
      <c r="AF72" s="459" t="s">
        <v>1210</v>
      </c>
      <c r="AG72" s="459">
        <v>2448360000</v>
      </c>
      <c r="AH72" s="517"/>
      <c r="AI72" s="517"/>
      <c r="AJ72" s="517"/>
      <c r="AK72" s="517"/>
      <c r="AL72" s="517"/>
      <c r="AM72" s="517"/>
      <c r="AN72" s="517"/>
      <c r="AO72" s="517"/>
      <c r="AP72" s="517"/>
      <c r="AQ72" s="517"/>
      <c r="AR72" s="517"/>
      <c r="AS72" s="517"/>
      <c r="AT72" s="517"/>
      <c r="AU72" s="517"/>
      <c r="AV72" s="517"/>
      <c r="AW72" s="517"/>
      <c r="AX72" s="517"/>
      <c r="AY72" s="517"/>
      <c r="AZ72" s="517"/>
      <c r="BA72" s="517"/>
      <c r="BB72" s="517"/>
      <c r="BC72" s="517"/>
      <c r="BD72" s="517"/>
      <c r="BE72" s="517"/>
      <c r="BF72" s="517"/>
      <c r="BG72" s="517"/>
      <c r="BH72" s="517"/>
      <c r="BI72" s="517"/>
      <c r="BJ72" s="517"/>
      <c r="BK72" s="517"/>
      <c r="BL72" s="517"/>
      <c r="BM72" s="517"/>
      <c r="BN72" s="517"/>
      <c r="BO72" s="517"/>
      <c r="BP72" s="517"/>
      <c r="BQ72" s="517"/>
      <c r="BR72" s="517"/>
      <c r="BS72" s="517"/>
      <c r="BT72" s="517"/>
      <c r="BU72" s="517"/>
      <c r="BV72" s="517"/>
      <c r="BW72" s="517"/>
      <c r="BX72" s="517"/>
      <c r="BY72" s="517"/>
      <c r="BZ72" s="517"/>
      <c r="CA72" s="517"/>
      <c r="CB72" s="518"/>
      <c r="CC72" s="512"/>
      <c r="CD72" s="512"/>
      <c r="CE72" s="512"/>
      <c r="CF72" s="423"/>
      <c r="CG72" s="423"/>
      <c r="CH72" s="423"/>
      <c r="CI72" s="423"/>
      <c r="CJ72" s="423"/>
      <c r="CK72" s="512"/>
      <c r="CL72" s="512"/>
      <c r="CM72" s="512"/>
      <c r="CN72" s="512"/>
      <c r="CO72" s="512"/>
      <c r="CP72" s="512"/>
      <c r="CQ72" s="512"/>
      <c r="CR72" s="512"/>
      <c r="CS72" s="512"/>
      <c r="CT72" s="512"/>
      <c r="CU72" s="512"/>
      <c r="CV72" s="512"/>
      <c r="CW72" s="512"/>
      <c r="CX72" s="512"/>
      <c r="CY72" s="512"/>
      <c r="CZ72" s="512"/>
      <c r="DA72" s="512"/>
      <c r="DB72" s="512"/>
      <c r="DC72" s="512"/>
      <c r="DD72" s="512"/>
      <c r="DE72" s="512"/>
      <c r="DF72" s="512"/>
      <c r="DG72" s="512"/>
      <c r="DH72" s="512"/>
      <c r="DI72" s="512"/>
      <c r="DJ72" s="512"/>
      <c r="DK72" s="512"/>
      <c r="DL72" s="512"/>
      <c r="DM72" s="512"/>
      <c r="DN72" s="512"/>
      <c r="DO72" s="512"/>
      <c r="DP72" s="512"/>
      <c r="DQ72" s="512"/>
      <c r="DR72" s="512"/>
      <c r="DS72" s="512"/>
      <c r="DT72" s="512"/>
      <c r="DU72" s="512"/>
      <c r="DV72" s="512"/>
      <c r="DW72" s="512"/>
      <c r="DX72" s="512"/>
      <c r="DY72" s="512"/>
      <c r="DZ72" s="512"/>
      <c r="EA72" s="512"/>
      <c r="EB72" s="512"/>
      <c r="EC72" s="512"/>
      <c r="ED72" s="423"/>
      <c r="EE72" s="423"/>
      <c r="EF72" s="423"/>
      <c r="EG72" s="423"/>
      <c r="EH72" s="423"/>
      <c r="EI72" s="423"/>
      <c r="EJ72" s="423"/>
      <c r="EK72" s="423"/>
      <c r="EL72" s="423"/>
      <c r="EM72" s="423"/>
      <c r="EN72" s="423"/>
      <c r="EO72" s="423"/>
      <c r="EP72" s="423"/>
      <c r="EQ72" s="423"/>
      <c r="ER72" s="423"/>
      <c r="ES72" s="423"/>
      <c r="ET72" s="423"/>
      <c r="EU72" s="423"/>
      <c r="EV72" s="423"/>
      <c r="EW72" s="423"/>
      <c r="EX72" s="423"/>
      <c r="EY72" s="423"/>
      <c r="EZ72" s="423"/>
      <c r="FA72" s="423"/>
      <c r="FB72" s="423"/>
      <c r="FC72" s="423"/>
      <c r="FD72" s="423"/>
      <c r="FE72" s="423"/>
      <c r="FF72" s="423"/>
      <c r="FG72" s="423"/>
      <c r="FH72" s="423"/>
      <c r="FI72" s="423"/>
      <c r="FJ72" s="423"/>
      <c r="FK72" s="423"/>
      <c r="FL72" s="423"/>
      <c r="FM72" s="512"/>
      <c r="FN72" s="512"/>
      <c r="FO72" s="512"/>
      <c r="FP72" s="512"/>
      <c r="FQ72" s="512"/>
      <c r="FR72" s="512"/>
      <c r="FS72" s="512"/>
      <c r="FT72" s="512"/>
      <c r="FU72" s="512"/>
      <c r="FV72" s="512"/>
      <c r="FW72" s="512"/>
      <c r="FX72" s="512"/>
      <c r="FY72" s="512"/>
      <c r="FZ72" s="512"/>
      <c r="GA72" s="512"/>
      <c r="GB72" s="512"/>
      <c r="GC72" s="512"/>
      <c r="GD72" s="512"/>
      <c r="GE72" s="512"/>
      <c r="GF72" s="512"/>
      <c r="GG72" s="512"/>
      <c r="GH72" s="512"/>
      <c r="GI72" s="512"/>
      <c r="GJ72" s="512"/>
      <c r="GK72" s="512"/>
      <c r="GL72" s="512"/>
      <c r="GM72" s="512"/>
      <c r="GN72" s="512"/>
      <c r="GO72" s="512"/>
      <c r="GP72" s="512"/>
      <c r="GQ72" s="512"/>
      <c r="GR72" s="512"/>
      <c r="GS72" s="512"/>
      <c r="GT72" s="512"/>
      <c r="GU72" s="512"/>
      <c r="GV72" s="512"/>
      <c r="GW72" s="512"/>
      <c r="GX72" s="512"/>
      <c r="GY72" s="512"/>
      <c r="GZ72" s="512"/>
      <c r="HA72" s="512"/>
      <c r="HB72" s="512"/>
      <c r="HC72" s="512"/>
      <c r="HD72" s="512"/>
      <c r="HE72" s="512"/>
      <c r="HF72" s="512"/>
      <c r="HG72" s="512"/>
      <c r="HH72" s="512"/>
      <c r="HI72" s="512"/>
      <c r="HJ72" s="512"/>
      <c r="HK72" s="512"/>
      <c r="HL72" s="512"/>
      <c r="HM72" s="512"/>
      <c r="HN72" s="512"/>
      <c r="HO72" s="512"/>
      <c r="HP72" s="512"/>
      <c r="HQ72" s="512"/>
      <c r="HR72" s="512"/>
      <c r="HS72" s="512"/>
      <c r="HT72" s="512"/>
      <c r="HU72" s="512"/>
      <c r="HV72" s="512"/>
      <c r="HW72" s="512"/>
      <c r="HX72" s="512"/>
      <c r="HY72" s="512"/>
      <c r="HZ72" s="512"/>
      <c r="IA72" s="512"/>
      <c r="IB72" s="512"/>
      <c r="IC72" s="512"/>
      <c r="ID72" s="512"/>
      <c r="IE72" s="512"/>
      <c r="IF72" s="512"/>
      <c r="IG72" s="512"/>
      <c r="IH72" s="512"/>
      <c r="II72" s="512"/>
      <c r="IJ72" s="512"/>
      <c r="IK72" s="512"/>
      <c r="IL72" s="512"/>
      <c r="IM72" s="512"/>
      <c r="IN72" s="512"/>
      <c r="IO72" s="512"/>
      <c r="IP72" s="512"/>
      <c r="IQ72" s="512"/>
      <c r="IR72" s="512"/>
      <c r="IS72" s="512"/>
      <c r="IT72" s="512"/>
      <c r="IU72" s="512"/>
      <c r="IV72" s="512"/>
      <c r="IW72" s="512"/>
      <c r="IX72" s="512"/>
      <c r="IY72" s="512"/>
      <c r="IZ72" s="512"/>
      <c r="JA72" s="512"/>
      <c r="JB72" s="512"/>
      <c r="JC72" s="512"/>
      <c r="JD72" s="512"/>
      <c r="JE72" s="512"/>
      <c r="JF72" s="512"/>
      <c r="JG72" s="512"/>
      <c r="JH72" s="512"/>
      <c r="JI72" s="423"/>
      <c r="JJ72" s="423"/>
      <c r="JK72" s="423"/>
      <c r="JL72" s="423"/>
      <c r="JM72" s="423"/>
      <c r="JN72" s="517"/>
      <c r="JO72" s="517"/>
      <c r="JP72" s="517"/>
      <c r="JQ72" s="517"/>
      <c r="JR72" s="517"/>
      <c r="JS72" s="517"/>
      <c r="JT72" s="517"/>
      <c r="JU72" s="517"/>
      <c r="JV72" s="517"/>
      <c r="JW72" s="517"/>
      <c r="JX72" s="519"/>
      <c r="JY72" s="519"/>
      <c r="JZ72" s="519"/>
      <c r="KA72" s="519"/>
      <c r="KB72" s="519"/>
      <c r="KC72" s="519"/>
      <c r="KD72" s="519"/>
      <c r="KE72" s="519"/>
      <c r="KF72" s="519"/>
      <c r="KG72" s="519"/>
    </row>
    <row r="73" spans="1:293" s="515" customFormat="1" ht="219.75">
      <c r="A73" s="509">
        <v>59</v>
      </c>
      <c r="B73" s="514" t="s">
        <v>628</v>
      </c>
      <c r="C73" s="515" t="s">
        <v>343</v>
      </c>
      <c r="D73" s="515" t="s">
        <v>598</v>
      </c>
      <c r="E73" s="496" t="s">
        <v>344</v>
      </c>
      <c r="F73" s="515" t="s">
        <v>345</v>
      </c>
      <c r="G73" s="457" t="s">
        <v>1211</v>
      </c>
      <c r="H73" s="476" t="s">
        <v>346</v>
      </c>
      <c r="I73" s="459">
        <v>22443022519</v>
      </c>
      <c r="J73" s="459"/>
      <c r="K73" s="459">
        <v>300000000</v>
      </c>
      <c r="L73" s="459" t="s">
        <v>347</v>
      </c>
      <c r="M73" s="424">
        <f t="shared" si="3"/>
        <v>22743022519</v>
      </c>
      <c r="N73" s="516"/>
      <c r="O73" s="517"/>
      <c r="P73" s="517"/>
      <c r="Q73" s="517"/>
      <c r="R73" s="517"/>
      <c r="S73" s="517"/>
      <c r="T73" s="517"/>
      <c r="U73" s="517"/>
      <c r="V73" s="517"/>
      <c r="W73" s="517"/>
      <c r="X73" s="517"/>
      <c r="Y73" s="517"/>
      <c r="Z73" s="517"/>
      <c r="AA73" s="517"/>
      <c r="AB73" s="517"/>
      <c r="AC73" s="517"/>
      <c r="AD73" s="517"/>
      <c r="AE73" s="517"/>
      <c r="AF73" s="517"/>
      <c r="AG73" s="517"/>
      <c r="AH73" s="517"/>
      <c r="AI73" s="517"/>
      <c r="AJ73" s="517"/>
      <c r="AK73" s="517"/>
      <c r="AL73" s="517"/>
      <c r="AM73" s="517"/>
      <c r="AN73" s="517"/>
      <c r="AO73" s="517"/>
      <c r="AP73" s="517"/>
      <c r="AQ73" s="517"/>
      <c r="AR73" s="517"/>
      <c r="AS73" s="517"/>
      <c r="AT73" s="517"/>
      <c r="AU73" s="517"/>
      <c r="AV73" s="517"/>
      <c r="AW73" s="517">
        <v>75</v>
      </c>
      <c r="AX73" s="517" t="s">
        <v>1212</v>
      </c>
      <c r="AY73" s="517"/>
      <c r="AZ73" s="517" t="s">
        <v>349</v>
      </c>
      <c r="BA73" s="517">
        <v>15351830650.200001</v>
      </c>
      <c r="BB73" s="517"/>
      <c r="BC73" s="517"/>
      <c r="BD73" s="517"/>
      <c r="BE73" s="517"/>
      <c r="BF73" s="517"/>
      <c r="BG73" s="517"/>
      <c r="BH73" s="517"/>
      <c r="BI73" s="517"/>
      <c r="BJ73" s="517"/>
      <c r="BK73" s="517"/>
      <c r="BL73" s="517"/>
      <c r="BM73" s="517"/>
      <c r="BN73" s="517"/>
      <c r="BO73" s="517"/>
      <c r="BP73" s="517"/>
      <c r="BQ73" s="517"/>
      <c r="BR73" s="517"/>
      <c r="BS73" s="517"/>
      <c r="BT73" s="517"/>
      <c r="BU73" s="517"/>
      <c r="BV73" s="517"/>
      <c r="BW73" s="517"/>
      <c r="BX73" s="517"/>
      <c r="BY73" s="517"/>
      <c r="BZ73" s="517"/>
      <c r="CA73" s="517"/>
      <c r="CB73" s="518"/>
      <c r="CC73" s="512"/>
      <c r="CD73" s="512"/>
      <c r="CE73" s="512"/>
      <c r="CF73" s="423"/>
      <c r="CG73" s="423"/>
      <c r="CH73" s="423"/>
      <c r="CI73" s="423"/>
      <c r="CJ73" s="423"/>
      <c r="CK73" s="512"/>
      <c r="CL73" s="512"/>
      <c r="CM73" s="512"/>
      <c r="CN73" s="512"/>
      <c r="CO73" s="512"/>
      <c r="CP73" s="512"/>
      <c r="CQ73" s="512"/>
      <c r="CR73" s="512"/>
      <c r="CS73" s="512"/>
      <c r="CT73" s="512"/>
      <c r="CU73" s="512"/>
      <c r="CV73" s="512"/>
      <c r="CW73" s="512"/>
      <c r="CX73" s="512"/>
      <c r="CY73" s="512"/>
      <c r="CZ73" s="512"/>
      <c r="DA73" s="512"/>
      <c r="DB73" s="512"/>
      <c r="DC73" s="512"/>
      <c r="DD73" s="512"/>
      <c r="DE73" s="512"/>
      <c r="DF73" s="512"/>
      <c r="DG73" s="512"/>
      <c r="DH73" s="512"/>
      <c r="DI73" s="512"/>
      <c r="DJ73" s="512"/>
      <c r="DK73" s="512"/>
      <c r="DL73" s="512"/>
      <c r="DM73" s="512"/>
      <c r="DN73" s="512"/>
      <c r="DO73" s="512"/>
      <c r="DP73" s="512"/>
      <c r="DQ73" s="512"/>
      <c r="DR73" s="512"/>
      <c r="DS73" s="512"/>
      <c r="DT73" s="512"/>
      <c r="DU73" s="512"/>
      <c r="DV73" s="512"/>
      <c r="DW73" s="512"/>
      <c r="DX73" s="512"/>
      <c r="DY73" s="512"/>
      <c r="DZ73" s="512"/>
      <c r="EA73" s="512"/>
      <c r="EB73" s="512"/>
      <c r="EC73" s="512"/>
      <c r="ED73" s="423"/>
      <c r="EE73" s="423"/>
      <c r="EF73" s="423"/>
      <c r="EG73" s="423"/>
      <c r="EH73" s="423"/>
      <c r="EI73" s="423"/>
      <c r="EJ73" s="423"/>
      <c r="EK73" s="423"/>
      <c r="EL73" s="423"/>
      <c r="EM73" s="423"/>
      <c r="EN73" s="423"/>
      <c r="EO73" s="423"/>
      <c r="EP73" s="423"/>
      <c r="EQ73" s="423"/>
      <c r="ER73" s="423"/>
      <c r="ES73" s="423"/>
      <c r="ET73" s="423"/>
      <c r="EU73" s="423"/>
      <c r="EV73" s="423"/>
      <c r="EW73" s="423"/>
      <c r="EX73" s="423"/>
      <c r="EY73" s="423"/>
      <c r="EZ73" s="423"/>
      <c r="FA73" s="423"/>
      <c r="FB73" s="423"/>
      <c r="FC73" s="423">
        <v>15</v>
      </c>
      <c r="FD73" s="423" t="s">
        <v>350</v>
      </c>
      <c r="FE73" s="423"/>
      <c r="FF73" s="423" t="s">
        <v>351</v>
      </c>
      <c r="FG73" s="423">
        <v>1547016669</v>
      </c>
      <c r="FH73" s="423">
        <v>20000</v>
      </c>
      <c r="FI73" s="423" t="s">
        <v>352</v>
      </c>
      <c r="FJ73" s="423"/>
      <c r="FK73" s="423" t="s">
        <v>353</v>
      </c>
      <c r="FL73" s="423">
        <v>5544175200</v>
      </c>
      <c r="FM73" s="512"/>
      <c r="FN73" s="512"/>
      <c r="FO73" s="512"/>
      <c r="FP73" s="512"/>
      <c r="FQ73" s="512"/>
      <c r="FR73" s="512"/>
      <c r="FS73" s="512"/>
      <c r="FT73" s="512"/>
      <c r="FU73" s="512"/>
      <c r="FV73" s="512"/>
      <c r="FW73" s="512"/>
      <c r="FX73" s="512"/>
      <c r="FY73" s="512"/>
      <c r="FZ73" s="512"/>
      <c r="GA73" s="512"/>
      <c r="GB73" s="512"/>
      <c r="GC73" s="512"/>
      <c r="GD73" s="512"/>
      <c r="GE73" s="512"/>
      <c r="GF73" s="512"/>
      <c r="GG73" s="512"/>
      <c r="GH73" s="512"/>
      <c r="GI73" s="512"/>
      <c r="GJ73" s="512"/>
      <c r="GK73" s="512"/>
      <c r="GL73" s="512"/>
      <c r="GM73" s="512"/>
      <c r="GN73" s="512"/>
      <c r="GO73" s="512"/>
      <c r="GP73" s="512"/>
      <c r="GQ73" s="512"/>
      <c r="GR73" s="512"/>
      <c r="GS73" s="512"/>
      <c r="GT73" s="512"/>
      <c r="GU73" s="512"/>
      <c r="GV73" s="512"/>
      <c r="GW73" s="512"/>
      <c r="GX73" s="512"/>
      <c r="GY73" s="512"/>
      <c r="GZ73" s="512"/>
      <c r="HA73" s="512"/>
      <c r="HB73" s="512"/>
      <c r="HC73" s="512"/>
      <c r="HD73" s="512"/>
      <c r="HE73" s="512"/>
      <c r="HF73" s="512"/>
      <c r="HG73" s="512"/>
      <c r="HH73" s="512"/>
      <c r="HI73" s="512"/>
      <c r="HJ73" s="512"/>
      <c r="HK73" s="512"/>
      <c r="HL73" s="512"/>
      <c r="HM73" s="512"/>
      <c r="HN73" s="512"/>
      <c r="HO73" s="512"/>
      <c r="HP73" s="512"/>
      <c r="HQ73" s="512"/>
      <c r="HR73" s="512"/>
      <c r="HS73" s="512"/>
      <c r="HT73" s="512"/>
      <c r="HU73" s="512"/>
      <c r="HV73" s="512"/>
      <c r="HW73" s="512"/>
      <c r="HX73" s="512"/>
      <c r="HY73" s="512"/>
      <c r="HZ73" s="512"/>
      <c r="IA73" s="512"/>
      <c r="IB73" s="512"/>
      <c r="IC73" s="512"/>
      <c r="ID73" s="512"/>
      <c r="IE73" s="512"/>
      <c r="IF73" s="512"/>
      <c r="IG73" s="512"/>
      <c r="IH73" s="512"/>
      <c r="II73" s="512"/>
      <c r="IJ73" s="512"/>
      <c r="IK73" s="512"/>
      <c r="IL73" s="512"/>
      <c r="IM73" s="512"/>
      <c r="IN73" s="512"/>
      <c r="IO73" s="512"/>
      <c r="IP73" s="512"/>
      <c r="IQ73" s="512"/>
      <c r="IR73" s="512"/>
      <c r="IS73" s="512"/>
      <c r="IT73" s="512"/>
      <c r="IU73" s="512"/>
      <c r="IV73" s="512"/>
      <c r="IW73" s="512"/>
      <c r="IX73" s="512"/>
      <c r="IY73" s="512"/>
      <c r="IZ73" s="512"/>
      <c r="JA73" s="512"/>
      <c r="JB73" s="512"/>
      <c r="JC73" s="512"/>
      <c r="JD73" s="512"/>
      <c r="JE73" s="512"/>
      <c r="JF73" s="512"/>
      <c r="JG73" s="512"/>
      <c r="JH73" s="512"/>
      <c r="JI73" s="423"/>
      <c r="JJ73" s="423"/>
      <c r="JK73" s="423"/>
      <c r="JL73" s="423"/>
      <c r="JM73" s="423"/>
      <c r="JN73" s="517"/>
      <c r="JO73" s="517"/>
      <c r="JP73" s="517"/>
      <c r="JQ73" s="517"/>
      <c r="JR73" s="517"/>
      <c r="JS73" s="517"/>
      <c r="JT73" s="517"/>
      <c r="JU73" s="517"/>
      <c r="JV73" s="517"/>
      <c r="JW73" s="517"/>
      <c r="JX73" s="519"/>
      <c r="JY73" s="519"/>
      <c r="JZ73" s="519"/>
      <c r="KA73" s="519"/>
      <c r="KB73" s="519"/>
      <c r="KC73" s="519"/>
      <c r="KD73" s="519"/>
      <c r="KE73" s="519"/>
      <c r="KF73" s="519"/>
      <c r="KG73" s="519"/>
    </row>
    <row r="74" spans="1:293" s="515" customFormat="1" ht="63.75">
      <c r="A74" s="509">
        <v>60</v>
      </c>
      <c r="B74" s="514" t="s">
        <v>628</v>
      </c>
      <c r="C74" s="515" t="s">
        <v>354</v>
      </c>
      <c r="D74" s="515" t="s">
        <v>599</v>
      </c>
      <c r="E74" s="496" t="s">
        <v>355</v>
      </c>
      <c r="F74" s="515" t="s">
        <v>165</v>
      </c>
      <c r="G74" s="457" t="s">
        <v>1213</v>
      </c>
      <c r="H74" s="476"/>
      <c r="I74" s="459"/>
      <c r="J74" s="459"/>
      <c r="K74" s="459">
        <v>80000000</v>
      </c>
      <c r="L74" s="459"/>
      <c r="M74" s="424">
        <f t="shared" si="3"/>
        <v>80000000</v>
      </c>
      <c r="N74" s="516"/>
      <c r="O74" s="517"/>
      <c r="P74" s="517"/>
      <c r="Q74" s="517"/>
      <c r="R74" s="517"/>
      <c r="S74" s="517"/>
      <c r="T74" s="517"/>
      <c r="U74" s="517"/>
      <c r="V74" s="517"/>
      <c r="W74" s="517"/>
      <c r="X74" s="517"/>
      <c r="Y74" s="517"/>
      <c r="Z74" s="517"/>
      <c r="AA74" s="517"/>
      <c r="AB74" s="517"/>
      <c r="AC74" s="517"/>
      <c r="AD74" s="517"/>
      <c r="AE74" s="517"/>
      <c r="AF74" s="517"/>
      <c r="AG74" s="517"/>
      <c r="AH74" s="517"/>
      <c r="AI74" s="517"/>
      <c r="AJ74" s="517"/>
      <c r="AK74" s="517"/>
      <c r="AL74" s="517"/>
      <c r="AM74" s="517"/>
      <c r="AN74" s="517"/>
      <c r="AO74" s="517"/>
      <c r="AP74" s="517"/>
      <c r="AQ74" s="517"/>
      <c r="AR74" s="517"/>
      <c r="AS74" s="517"/>
      <c r="AT74" s="517"/>
      <c r="AU74" s="517"/>
      <c r="AV74" s="517"/>
      <c r="AW74" s="517"/>
      <c r="AX74" s="517"/>
      <c r="AY74" s="517"/>
      <c r="AZ74" s="517"/>
      <c r="BA74" s="517"/>
      <c r="BB74" s="517"/>
      <c r="BC74" s="517"/>
      <c r="BD74" s="517"/>
      <c r="BE74" s="517"/>
      <c r="BF74" s="517"/>
      <c r="BG74" s="517"/>
      <c r="BH74" s="517"/>
      <c r="BI74" s="517"/>
      <c r="BJ74" s="517"/>
      <c r="BK74" s="517"/>
      <c r="BL74" s="517"/>
      <c r="BM74" s="517"/>
      <c r="BN74" s="517"/>
      <c r="BO74" s="517"/>
      <c r="BP74" s="517"/>
      <c r="BQ74" s="517"/>
      <c r="BR74" s="517"/>
      <c r="BS74" s="517"/>
      <c r="BT74" s="517"/>
      <c r="BU74" s="517"/>
      <c r="BV74" s="517"/>
      <c r="BW74" s="517"/>
      <c r="BX74" s="517"/>
      <c r="BY74" s="517"/>
      <c r="BZ74" s="517"/>
      <c r="CA74" s="517"/>
      <c r="CB74" s="518"/>
      <c r="CC74" s="512"/>
      <c r="CD74" s="512"/>
      <c r="CE74" s="512"/>
      <c r="CF74" s="423"/>
      <c r="CG74" s="423"/>
      <c r="CH74" s="423"/>
      <c r="CI74" s="423"/>
      <c r="CJ74" s="423"/>
      <c r="CK74" s="512"/>
      <c r="CL74" s="512"/>
      <c r="CM74" s="512"/>
      <c r="CN74" s="512"/>
      <c r="CO74" s="512"/>
      <c r="CP74" s="512"/>
      <c r="CQ74" s="512"/>
      <c r="CR74" s="512"/>
      <c r="CS74" s="512"/>
      <c r="CT74" s="512"/>
      <c r="CU74" s="512"/>
      <c r="CV74" s="512"/>
      <c r="CW74" s="512"/>
      <c r="CX74" s="512"/>
      <c r="CY74" s="512"/>
      <c r="CZ74" s="512"/>
      <c r="DA74" s="512"/>
      <c r="DB74" s="512"/>
      <c r="DC74" s="512"/>
      <c r="DD74" s="512"/>
      <c r="DE74" s="512"/>
      <c r="DF74" s="512"/>
      <c r="DG74" s="512"/>
      <c r="DH74" s="512"/>
      <c r="DI74" s="512"/>
      <c r="DJ74" s="512"/>
      <c r="DK74" s="512"/>
      <c r="DL74" s="512"/>
      <c r="DM74" s="512"/>
      <c r="DN74" s="512"/>
      <c r="DO74" s="512"/>
      <c r="DP74" s="512"/>
      <c r="DQ74" s="512"/>
      <c r="DR74" s="512"/>
      <c r="DS74" s="512"/>
      <c r="DT74" s="512"/>
      <c r="DU74" s="512"/>
      <c r="DV74" s="512"/>
      <c r="DW74" s="512"/>
      <c r="DX74" s="512"/>
      <c r="DY74" s="512"/>
      <c r="DZ74" s="512"/>
      <c r="EA74" s="512"/>
      <c r="EB74" s="512"/>
      <c r="EC74" s="512"/>
      <c r="ED74" s="423"/>
      <c r="EE74" s="423"/>
      <c r="EF74" s="423"/>
      <c r="EG74" s="423"/>
      <c r="EH74" s="423"/>
      <c r="EI74" s="423"/>
      <c r="EJ74" s="423"/>
      <c r="EK74" s="423"/>
      <c r="EL74" s="423"/>
      <c r="EM74" s="423"/>
      <c r="EN74" s="423"/>
      <c r="EO74" s="423"/>
      <c r="EP74" s="423"/>
      <c r="EQ74" s="423"/>
      <c r="ER74" s="423"/>
      <c r="ES74" s="423"/>
      <c r="ET74" s="423"/>
      <c r="EU74" s="423"/>
      <c r="EV74" s="423"/>
      <c r="EW74" s="423"/>
      <c r="EX74" s="423"/>
      <c r="EY74" s="423"/>
      <c r="EZ74" s="423"/>
      <c r="FA74" s="423"/>
      <c r="FB74" s="423"/>
      <c r="FC74" s="423"/>
      <c r="FD74" s="423"/>
      <c r="FE74" s="423"/>
      <c r="FF74" s="423"/>
      <c r="FG74" s="423"/>
      <c r="FH74" s="423"/>
      <c r="FI74" s="423"/>
      <c r="FJ74" s="423"/>
      <c r="FK74" s="423"/>
      <c r="FL74" s="423"/>
      <c r="FM74" s="512"/>
      <c r="FN74" s="512"/>
      <c r="FO74" s="512"/>
      <c r="FP74" s="512"/>
      <c r="FQ74" s="512"/>
      <c r="FR74" s="512"/>
      <c r="FS74" s="512"/>
      <c r="FT74" s="512"/>
      <c r="FU74" s="512"/>
      <c r="FV74" s="512"/>
      <c r="FW74" s="512"/>
      <c r="FX74" s="512"/>
      <c r="FY74" s="512"/>
      <c r="FZ74" s="512"/>
      <c r="GA74" s="512"/>
      <c r="GB74" s="512"/>
      <c r="GC74" s="512"/>
      <c r="GD74" s="512"/>
      <c r="GE74" s="512"/>
      <c r="GF74" s="512"/>
      <c r="GG74" s="512"/>
      <c r="GH74" s="512"/>
      <c r="GI74" s="512"/>
      <c r="GJ74" s="512"/>
      <c r="GK74" s="512"/>
      <c r="GL74" s="512"/>
      <c r="GM74" s="512"/>
      <c r="GN74" s="512"/>
      <c r="GO74" s="512"/>
      <c r="GP74" s="512"/>
      <c r="GQ74" s="512"/>
      <c r="GR74" s="512"/>
      <c r="GS74" s="512"/>
      <c r="GT74" s="512"/>
      <c r="GU74" s="512"/>
      <c r="GV74" s="512"/>
      <c r="GW74" s="512"/>
      <c r="GX74" s="512"/>
      <c r="GY74" s="512"/>
      <c r="GZ74" s="512"/>
      <c r="HA74" s="512"/>
      <c r="HB74" s="512"/>
      <c r="HC74" s="512"/>
      <c r="HD74" s="512"/>
      <c r="HE74" s="512"/>
      <c r="HF74" s="512"/>
      <c r="HG74" s="512"/>
      <c r="HH74" s="512"/>
      <c r="HI74" s="512"/>
      <c r="HJ74" s="512"/>
      <c r="HK74" s="512"/>
      <c r="HL74" s="512"/>
      <c r="HM74" s="512"/>
      <c r="HN74" s="512"/>
      <c r="HO74" s="512"/>
      <c r="HP74" s="512"/>
      <c r="HQ74" s="512"/>
      <c r="HR74" s="512"/>
      <c r="HS74" s="512"/>
      <c r="HT74" s="512"/>
      <c r="HU74" s="512"/>
      <c r="HV74" s="512"/>
      <c r="HW74" s="512"/>
      <c r="HX74" s="512"/>
      <c r="HY74" s="512"/>
      <c r="HZ74" s="512"/>
      <c r="IA74" s="512"/>
      <c r="IB74" s="512"/>
      <c r="IC74" s="512"/>
      <c r="ID74" s="512"/>
      <c r="IE74" s="512"/>
      <c r="IF74" s="512"/>
      <c r="IG74" s="512"/>
      <c r="IH74" s="512"/>
      <c r="II74" s="512"/>
      <c r="IJ74" s="512"/>
      <c r="IK74" s="512"/>
      <c r="IL74" s="512"/>
      <c r="IM74" s="512"/>
      <c r="IN74" s="512"/>
      <c r="IO74" s="512"/>
      <c r="IP74" s="512"/>
      <c r="IQ74" s="512"/>
      <c r="IR74" s="512"/>
      <c r="IS74" s="512"/>
      <c r="IT74" s="512">
        <v>1100000</v>
      </c>
      <c r="IU74" s="512"/>
      <c r="IV74" s="512"/>
      <c r="IW74" s="512"/>
      <c r="IX74" s="512"/>
      <c r="IY74" s="512"/>
      <c r="IZ74" s="512"/>
      <c r="JA74" s="512"/>
      <c r="JB74" s="512"/>
      <c r="JC74" s="512"/>
      <c r="JD74" s="512"/>
      <c r="JE74" s="512"/>
      <c r="JF74" s="512"/>
      <c r="JG74" s="512"/>
      <c r="JH74" s="512"/>
      <c r="JI74" s="423"/>
      <c r="JJ74" s="423"/>
      <c r="JK74" s="423"/>
      <c r="JL74" s="423"/>
      <c r="JM74" s="423"/>
      <c r="JN74" s="517"/>
      <c r="JO74" s="517"/>
      <c r="JP74" s="517"/>
      <c r="JQ74" s="517"/>
      <c r="JR74" s="517"/>
      <c r="JS74" s="517"/>
      <c r="JT74" s="517"/>
      <c r="JU74" s="517"/>
      <c r="JV74" s="517"/>
      <c r="JW74" s="517"/>
      <c r="JX74" s="519"/>
      <c r="JY74" s="519"/>
      <c r="JZ74" s="519"/>
      <c r="KA74" s="519"/>
      <c r="KB74" s="519"/>
      <c r="KC74" s="519"/>
      <c r="KD74" s="519"/>
      <c r="KE74" s="519"/>
      <c r="KF74" s="519"/>
      <c r="KG74" s="519"/>
    </row>
    <row r="75" spans="1:293" s="515" customFormat="1" ht="114.75">
      <c r="A75" s="509">
        <v>61</v>
      </c>
      <c r="B75" s="514" t="s">
        <v>627</v>
      </c>
      <c r="C75" s="515" t="s">
        <v>1214</v>
      </c>
      <c r="D75" s="515" t="s">
        <v>607</v>
      </c>
      <c r="E75" s="496" t="s">
        <v>608</v>
      </c>
      <c r="F75" s="515" t="s">
        <v>331</v>
      </c>
      <c r="G75" s="457" t="s">
        <v>645</v>
      </c>
      <c r="H75" s="476" t="s">
        <v>609</v>
      </c>
      <c r="I75" s="459">
        <v>2086157060</v>
      </c>
      <c r="J75" s="459"/>
      <c r="K75" s="459"/>
      <c r="L75" s="459"/>
      <c r="M75" s="424">
        <f t="shared" si="3"/>
        <v>2086157060</v>
      </c>
      <c r="N75" s="516"/>
      <c r="O75" s="517"/>
      <c r="P75" s="517"/>
      <c r="Q75" s="517"/>
      <c r="R75" s="517"/>
      <c r="S75" s="517"/>
      <c r="T75" s="517"/>
      <c r="U75" s="517"/>
      <c r="V75" s="517"/>
      <c r="W75" s="517"/>
      <c r="X75" s="517"/>
      <c r="Y75" s="517"/>
      <c r="Z75" s="517"/>
      <c r="AA75" s="517"/>
      <c r="AB75" s="517"/>
      <c r="AC75" s="517"/>
      <c r="AD75" s="517"/>
      <c r="AE75" s="517"/>
      <c r="AF75" s="517"/>
      <c r="AG75" s="517"/>
      <c r="AH75" s="517"/>
      <c r="AI75" s="517"/>
      <c r="AJ75" s="517"/>
      <c r="AK75" s="517"/>
      <c r="AL75" s="517"/>
      <c r="AM75" s="517"/>
      <c r="AN75" s="517"/>
      <c r="AO75" s="517"/>
      <c r="AP75" s="517"/>
      <c r="AQ75" s="517"/>
      <c r="AR75" s="517">
        <v>5000</v>
      </c>
      <c r="AS75" s="517"/>
      <c r="AT75" s="517"/>
      <c r="AU75" s="517" t="s">
        <v>611</v>
      </c>
      <c r="AV75" s="517">
        <v>1156150000</v>
      </c>
      <c r="AW75" s="517"/>
      <c r="AX75" s="517"/>
      <c r="AY75" s="517"/>
      <c r="AZ75" s="517"/>
      <c r="BA75" s="517"/>
      <c r="BB75" s="517"/>
      <c r="BC75" s="517"/>
      <c r="BD75" s="517"/>
      <c r="BE75" s="517"/>
      <c r="BF75" s="517"/>
      <c r="BG75" s="517">
        <v>36</v>
      </c>
      <c r="BH75" s="517" t="s">
        <v>612</v>
      </c>
      <c r="BI75" s="517"/>
      <c r="BJ75" s="517"/>
      <c r="BK75" s="517">
        <f>525354560+369968000</f>
        <v>895322560</v>
      </c>
      <c r="BL75" s="517"/>
      <c r="BM75" s="517"/>
      <c r="BN75" s="517"/>
      <c r="BO75" s="517"/>
      <c r="BP75" s="517"/>
      <c r="BQ75" s="517"/>
      <c r="BR75" s="517"/>
      <c r="BS75" s="517"/>
      <c r="BT75" s="517"/>
      <c r="BU75" s="517"/>
      <c r="BV75" s="517"/>
      <c r="BW75" s="517"/>
      <c r="BX75" s="517"/>
      <c r="BY75" s="517"/>
      <c r="BZ75" s="517"/>
      <c r="CA75" s="517"/>
      <c r="CB75" s="518"/>
      <c r="CC75" s="512"/>
      <c r="CD75" s="512"/>
      <c r="CE75" s="512"/>
      <c r="CF75" s="423"/>
      <c r="CG75" s="423"/>
      <c r="CH75" s="423"/>
      <c r="CI75" s="423"/>
      <c r="CJ75" s="423"/>
      <c r="CK75" s="512"/>
      <c r="CL75" s="512"/>
      <c r="CM75" s="512"/>
      <c r="CN75" s="512"/>
      <c r="CO75" s="512"/>
      <c r="CP75" s="512"/>
      <c r="CQ75" s="512"/>
      <c r="CR75" s="512"/>
      <c r="CS75" s="512"/>
      <c r="CT75" s="512"/>
      <c r="CU75" s="512"/>
      <c r="CV75" s="512"/>
      <c r="CW75" s="512"/>
      <c r="CX75" s="512"/>
      <c r="CY75" s="512"/>
      <c r="CZ75" s="512"/>
      <c r="DA75" s="512"/>
      <c r="DB75" s="512"/>
      <c r="DC75" s="512"/>
      <c r="DD75" s="512"/>
      <c r="DE75" s="512"/>
      <c r="DF75" s="512"/>
      <c r="DG75" s="512"/>
      <c r="DH75" s="512"/>
      <c r="DI75" s="512"/>
      <c r="DJ75" s="512"/>
      <c r="DK75" s="512"/>
      <c r="DL75" s="512"/>
      <c r="DM75" s="512"/>
      <c r="DN75" s="512"/>
      <c r="DO75" s="512"/>
      <c r="DP75" s="512"/>
      <c r="DQ75" s="512"/>
      <c r="DR75" s="512"/>
      <c r="DS75" s="512"/>
      <c r="DT75" s="512"/>
      <c r="DU75" s="512"/>
      <c r="DV75" s="512"/>
      <c r="DW75" s="512"/>
      <c r="DX75" s="512"/>
      <c r="DY75" s="512"/>
      <c r="DZ75" s="512"/>
      <c r="EA75" s="512"/>
      <c r="EB75" s="512"/>
      <c r="EC75" s="512"/>
      <c r="ED75" s="423"/>
      <c r="EE75" s="423"/>
      <c r="EF75" s="423"/>
      <c r="EG75" s="423"/>
      <c r="EH75" s="423"/>
      <c r="EI75" s="423"/>
      <c r="EJ75" s="423"/>
      <c r="EK75" s="423"/>
      <c r="EL75" s="423"/>
      <c r="EM75" s="423"/>
      <c r="EN75" s="423"/>
      <c r="EO75" s="423"/>
      <c r="EP75" s="423"/>
      <c r="EQ75" s="423"/>
      <c r="ER75" s="423"/>
      <c r="ES75" s="423"/>
      <c r="ET75" s="423"/>
      <c r="EU75" s="423"/>
      <c r="EV75" s="423"/>
      <c r="EW75" s="423"/>
      <c r="EX75" s="423"/>
      <c r="EY75" s="423"/>
      <c r="EZ75" s="423"/>
      <c r="FA75" s="423"/>
      <c r="FB75" s="423"/>
      <c r="FC75" s="423">
        <v>5</v>
      </c>
      <c r="FD75" s="423"/>
      <c r="FE75" s="423"/>
      <c r="FF75" s="423" t="s">
        <v>610</v>
      </c>
      <c r="FG75" s="423">
        <v>34684500</v>
      </c>
      <c r="FH75" s="423"/>
      <c r="FI75" s="423"/>
      <c r="FJ75" s="423"/>
      <c r="FK75" s="423"/>
      <c r="FL75" s="423"/>
      <c r="FM75" s="512"/>
      <c r="FN75" s="512"/>
      <c r="FO75" s="512"/>
      <c r="FP75" s="512"/>
      <c r="FQ75" s="512"/>
      <c r="FR75" s="512"/>
      <c r="FS75" s="512"/>
      <c r="FT75" s="512"/>
      <c r="FU75" s="512"/>
      <c r="FV75" s="512"/>
      <c r="FW75" s="512"/>
      <c r="FX75" s="512"/>
      <c r="FY75" s="512"/>
      <c r="FZ75" s="512"/>
      <c r="GA75" s="512"/>
      <c r="GB75" s="512"/>
      <c r="GC75" s="512"/>
      <c r="GD75" s="512"/>
      <c r="GE75" s="512"/>
      <c r="GF75" s="512"/>
      <c r="GG75" s="512"/>
      <c r="GH75" s="512"/>
      <c r="GI75" s="512"/>
      <c r="GJ75" s="512"/>
      <c r="GK75" s="512"/>
      <c r="GL75" s="512"/>
      <c r="GM75" s="512"/>
      <c r="GN75" s="512"/>
      <c r="GO75" s="512"/>
      <c r="GP75" s="512"/>
      <c r="GQ75" s="512"/>
      <c r="GR75" s="512"/>
      <c r="GS75" s="512"/>
      <c r="GT75" s="512"/>
      <c r="GU75" s="512"/>
      <c r="GV75" s="512"/>
      <c r="GW75" s="512"/>
      <c r="GX75" s="512"/>
      <c r="GY75" s="512"/>
      <c r="GZ75" s="512"/>
      <c r="HA75" s="512"/>
      <c r="HB75" s="512"/>
      <c r="HC75" s="512"/>
      <c r="HD75" s="512"/>
      <c r="HE75" s="512"/>
      <c r="HF75" s="512"/>
      <c r="HG75" s="512"/>
      <c r="HH75" s="512"/>
      <c r="HI75" s="512"/>
      <c r="HJ75" s="512"/>
      <c r="HK75" s="512"/>
      <c r="HL75" s="512"/>
      <c r="HM75" s="512"/>
      <c r="HN75" s="512"/>
      <c r="HO75" s="512"/>
      <c r="HP75" s="512"/>
      <c r="HQ75" s="512"/>
      <c r="HR75" s="512"/>
      <c r="HS75" s="512"/>
      <c r="HT75" s="512"/>
      <c r="HU75" s="512"/>
      <c r="HV75" s="512"/>
      <c r="HW75" s="512"/>
      <c r="HX75" s="512"/>
      <c r="HY75" s="512"/>
      <c r="HZ75" s="512"/>
      <c r="IA75" s="512"/>
      <c r="IB75" s="512"/>
      <c r="IC75" s="512"/>
      <c r="ID75" s="512"/>
      <c r="IE75" s="512"/>
      <c r="IF75" s="512"/>
      <c r="IG75" s="512"/>
      <c r="IH75" s="512"/>
      <c r="II75" s="512"/>
      <c r="IJ75" s="512"/>
      <c r="IK75" s="512"/>
      <c r="IL75" s="512"/>
      <c r="IM75" s="512"/>
      <c r="IN75" s="512"/>
      <c r="IO75" s="512"/>
      <c r="IP75" s="512"/>
      <c r="IQ75" s="512"/>
      <c r="IR75" s="512"/>
      <c r="IS75" s="512"/>
      <c r="IT75" s="512"/>
      <c r="IU75" s="512"/>
      <c r="IV75" s="512"/>
      <c r="IW75" s="512"/>
      <c r="IX75" s="512"/>
      <c r="IY75" s="512"/>
      <c r="IZ75" s="512"/>
      <c r="JA75" s="512"/>
      <c r="JB75" s="512"/>
      <c r="JC75" s="512"/>
      <c r="JD75" s="512"/>
      <c r="JE75" s="512"/>
      <c r="JF75" s="512"/>
      <c r="JG75" s="512"/>
      <c r="JH75" s="512"/>
      <c r="JI75" s="423"/>
      <c r="JJ75" s="423"/>
      <c r="JK75" s="423"/>
      <c r="JL75" s="423"/>
      <c r="JM75" s="423"/>
      <c r="JN75" s="517"/>
      <c r="JO75" s="517"/>
      <c r="JP75" s="517"/>
      <c r="JQ75" s="517"/>
      <c r="JR75" s="517"/>
      <c r="JS75" s="517"/>
      <c r="JT75" s="517"/>
      <c r="JU75" s="517"/>
      <c r="JV75" s="517"/>
      <c r="JW75" s="517"/>
      <c r="JX75" s="519"/>
      <c r="JY75" s="519"/>
      <c r="JZ75" s="519"/>
      <c r="KA75" s="519"/>
      <c r="KB75" s="519"/>
      <c r="KC75" s="519"/>
      <c r="KD75" s="519"/>
      <c r="KE75" s="519"/>
      <c r="KF75" s="519"/>
      <c r="KG75" s="519"/>
    </row>
    <row r="76" spans="1:293" s="515" customFormat="1" ht="51">
      <c r="A76" s="509">
        <v>62</v>
      </c>
      <c r="B76" s="514" t="s">
        <v>627</v>
      </c>
      <c r="C76" s="515" t="s">
        <v>356</v>
      </c>
      <c r="D76" s="515" t="s">
        <v>587</v>
      </c>
      <c r="E76" s="496" t="s">
        <v>357</v>
      </c>
      <c r="F76" s="515" t="s">
        <v>165</v>
      </c>
      <c r="G76" s="457" t="s">
        <v>1215</v>
      </c>
      <c r="H76" s="476"/>
      <c r="I76" s="459"/>
      <c r="J76" s="459"/>
      <c r="K76" s="459">
        <v>798793000</v>
      </c>
      <c r="L76" s="459"/>
      <c r="M76" s="424">
        <f t="shared" si="3"/>
        <v>798793000</v>
      </c>
      <c r="N76" s="516"/>
      <c r="O76" s="517"/>
      <c r="P76" s="517"/>
      <c r="Q76" s="517"/>
      <c r="R76" s="517"/>
      <c r="S76" s="517"/>
      <c r="T76" s="517"/>
      <c r="U76" s="517"/>
      <c r="V76" s="517"/>
      <c r="W76" s="517"/>
      <c r="X76" s="517"/>
      <c r="Y76" s="517"/>
      <c r="Z76" s="517"/>
      <c r="AA76" s="517"/>
      <c r="AB76" s="517"/>
      <c r="AC76" s="517"/>
      <c r="AD76" s="517"/>
      <c r="AE76" s="517"/>
      <c r="AF76" s="517"/>
      <c r="AG76" s="517"/>
      <c r="AH76" s="517"/>
      <c r="AI76" s="517"/>
      <c r="AJ76" s="517"/>
      <c r="AK76" s="517"/>
      <c r="AL76" s="517"/>
      <c r="AM76" s="517"/>
      <c r="AN76" s="517"/>
      <c r="AO76" s="517"/>
      <c r="AP76" s="517"/>
      <c r="AQ76" s="517"/>
      <c r="AR76" s="517"/>
      <c r="AS76" s="517"/>
      <c r="AT76" s="517"/>
      <c r="AU76" s="517"/>
      <c r="AV76" s="517"/>
      <c r="AW76" s="517"/>
      <c r="AX76" s="517"/>
      <c r="AY76" s="517"/>
      <c r="AZ76" s="517"/>
      <c r="BA76" s="517"/>
      <c r="BB76" s="517"/>
      <c r="BC76" s="517"/>
      <c r="BD76" s="517"/>
      <c r="BE76" s="517"/>
      <c r="BF76" s="517"/>
      <c r="BG76" s="517"/>
      <c r="BH76" s="517"/>
      <c r="BI76" s="517"/>
      <c r="BJ76" s="517"/>
      <c r="BK76" s="517"/>
      <c r="BL76" s="517"/>
      <c r="BM76" s="517"/>
      <c r="BN76" s="517"/>
      <c r="BO76" s="517"/>
      <c r="BP76" s="517"/>
      <c r="BQ76" s="517"/>
      <c r="BR76" s="517"/>
      <c r="BS76" s="517"/>
      <c r="BT76" s="517"/>
      <c r="BU76" s="517"/>
      <c r="BV76" s="517"/>
      <c r="BW76" s="517"/>
      <c r="BX76" s="517"/>
      <c r="BY76" s="517"/>
      <c r="BZ76" s="517"/>
      <c r="CA76" s="517"/>
      <c r="CB76" s="518"/>
      <c r="CC76" s="512"/>
      <c r="CD76" s="512"/>
      <c r="CE76" s="512"/>
      <c r="CF76" s="423"/>
      <c r="CG76" s="423"/>
      <c r="CH76" s="423"/>
      <c r="CI76" s="423"/>
      <c r="CJ76" s="423"/>
      <c r="CK76" s="512"/>
      <c r="CL76" s="512"/>
      <c r="CM76" s="512"/>
      <c r="CN76" s="512"/>
      <c r="CO76" s="512"/>
      <c r="CP76" s="512"/>
      <c r="CQ76" s="512"/>
      <c r="CR76" s="512"/>
      <c r="CS76" s="512"/>
      <c r="CT76" s="512"/>
      <c r="CU76" s="512"/>
      <c r="CV76" s="512"/>
      <c r="CW76" s="512"/>
      <c r="CX76" s="512"/>
      <c r="CY76" s="512"/>
      <c r="CZ76" s="512"/>
      <c r="DA76" s="512"/>
      <c r="DB76" s="512"/>
      <c r="DC76" s="512"/>
      <c r="DD76" s="512"/>
      <c r="DE76" s="512"/>
      <c r="DF76" s="512"/>
      <c r="DG76" s="512"/>
      <c r="DH76" s="512"/>
      <c r="DI76" s="512"/>
      <c r="DJ76" s="512"/>
      <c r="DK76" s="512"/>
      <c r="DL76" s="512"/>
      <c r="DM76" s="512"/>
      <c r="DN76" s="512"/>
      <c r="DO76" s="512"/>
      <c r="DP76" s="512"/>
      <c r="DQ76" s="512"/>
      <c r="DR76" s="512"/>
      <c r="DS76" s="512"/>
      <c r="DT76" s="512"/>
      <c r="DU76" s="512"/>
      <c r="DV76" s="512"/>
      <c r="DW76" s="512"/>
      <c r="DX76" s="512"/>
      <c r="DY76" s="512"/>
      <c r="DZ76" s="512"/>
      <c r="EA76" s="512"/>
      <c r="EB76" s="512"/>
      <c r="EC76" s="512"/>
      <c r="ED76" s="423"/>
      <c r="EE76" s="423"/>
      <c r="EF76" s="423"/>
      <c r="EG76" s="423"/>
      <c r="EH76" s="423"/>
      <c r="EI76" s="423"/>
      <c r="EJ76" s="423"/>
      <c r="EK76" s="423"/>
      <c r="EL76" s="423"/>
      <c r="EM76" s="423"/>
      <c r="EN76" s="423"/>
      <c r="EO76" s="423"/>
      <c r="EP76" s="423"/>
      <c r="EQ76" s="423"/>
      <c r="ER76" s="423"/>
      <c r="ES76" s="423"/>
      <c r="ET76" s="423"/>
      <c r="EU76" s="423"/>
      <c r="EV76" s="423"/>
      <c r="EW76" s="423"/>
      <c r="EX76" s="423"/>
      <c r="EY76" s="423"/>
      <c r="EZ76" s="423"/>
      <c r="FA76" s="423"/>
      <c r="FB76" s="423"/>
      <c r="FC76" s="423"/>
      <c r="FD76" s="423"/>
      <c r="FE76" s="423"/>
      <c r="FF76" s="423"/>
      <c r="FG76" s="423"/>
      <c r="FH76" s="423"/>
      <c r="FI76" s="423"/>
      <c r="FJ76" s="423"/>
      <c r="FK76" s="423"/>
      <c r="FL76" s="423"/>
      <c r="FM76" s="512"/>
      <c r="FN76" s="512"/>
      <c r="FO76" s="512"/>
      <c r="FP76" s="512"/>
      <c r="FQ76" s="512"/>
      <c r="FR76" s="512"/>
      <c r="FS76" s="512"/>
      <c r="FT76" s="512"/>
      <c r="FU76" s="512"/>
      <c r="FV76" s="512"/>
      <c r="FW76" s="512"/>
      <c r="FX76" s="512"/>
      <c r="FY76" s="512"/>
      <c r="FZ76" s="512"/>
      <c r="GA76" s="512"/>
      <c r="GB76" s="512"/>
      <c r="GC76" s="512"/>
      <c r="GD76" s="512"/>
      <c r="GE76" s="512"/>
      <c r="GF76" s="512"/>
      <c r="GG76" s="512"/>
      <c r="GH76" s="512"/>
      <c r="GI76" s="512"/>
      <c r="GJ76" s="512"/>
      <c r="GK76" s="512"/>
      <c r="GL76" s="512"/>
      <c r="GM76" s="512"/>
      <c r="GN76" s="512"/>
      <c r="GO76" s="512"/>
      <c r="GP76" s="512"/>
      <c r="GQ76" s="512"/>
      <c r="GR76" s="512"/>
      <c r="GS76" s="512"/>
      <c r="GT76" s="512"/>
      <c r="GU76" s="512"/>
      <c r="GV76" s="512"/>
      <c r="GW76" s="512"/>
      <c r="GX76" s="512"/>
      <c r="GY76" s="512"/>
      <c r="GZ76" s="512"/>
      <c r="HA76" s="512"/>
      <c r="HB76" s="512"/>
      <c r="HC76" s="512"/>
      <c r="HD76" s="512"/>
      <c r="HE76" s="512"/>
      <c r="HF76" s="512"/>
      <c r="HG76" s="512"/>
      <c r="HH76" s="512"/>
      <c r="HI76" s="512"/>
      <c r="HJ76" s="512"/>
      <c r="HK76" s="512"/>
      <c r="HL76" s="512"/>
      <c r="HM76" s="512"/>
      <c r="HN76" s="512"/>
      <c r="HO76" s="512"/>
      <c r="HP76" s="512"/>
      <c r="HQ76" s="512"/>
      <c r="HR76" s="512"/>
      <c r="HS76" s="512"/>
      <c r="HT76" s="512"/>
      <c r="HU76" s="512"/>
      <c r="HV76" s="512"/>
      <c r="HW76" s="512"/>
      <c r="HX76" s="512"/>
      <c r="HY76" s="512"/>
      <c r="HZ76" s="512"/>
      <c r="IA76" s="512"/>
      <c r="IB76" s="512"/>
      <c r="IC76" s="512"/>
      <c r="ID76" s="512"/>
      <c r="IE76" s="512"/>
      <c r="IF76" s="512"/>
      <c r="IG76" s="512"/>
      <c r="IH76" s="512"/>
      <c r="II76" s="512"/>
      <c r="IJ76" s="512"/>
      <c r="IK76" s="512"/>
      <c r="IL76" s="512"/>
      <c r="IM76" s="512"/>
      <c r="IN76" s="512"/>
      <c r="IO76" s="512"/>
      <c r="IP76" s="512"/>
      <c r="IQ76" s="512"/>
      <c r="IR76" s="512"/>
      <c r="IS76" s="512"/>
      <c r="IT76" s="512">
        <v>100000</v>
      </c>
      <c r="IU76" s="512"/>
      <c r="IV76" s="512"/>
      <c r="IW76" s="512"/>
      <c r="IX76" s="512"/>
      <c r="IY76" s="512"/>
      <c r="IZ76" s="512"/>
      <c r="JA76" s="512"/>
      <c r="JB76" s="512"/>
      <c r="JC76" s="512"/>
      <c r="JD76" s="512"/>
      <c r="JE76" s="512"/>
      <c r="JF76" s="512"/>
      <c r="JG76" s="512"/>
      <c r="JH76" s="512"/>
      <c r="JI76" s="423"/>
      <c r="JJ76" s="423"/>
      <c r="JK76" s="423"/>
      <c r="JL76" s="423"/>
      <c r="JM76" s="423"/>
      <c r="JN76" s="517"/>
      <c r="JO76" s="517"/>
      <c r="JP76" s="517"/>
      <c r="JQ76" s="517"/>
      <c r="JR76" s="517"/>
      <c r="JS76" s="517"/>
      <c r="JT76" s="517"/>
      <c r="JU76" s="517"/>
      <c r="JV76" s="517"/>
      <c r="JW76" s="517"/>
      <c r="JX76" s="519"/>
      <c r="JY76" s="519"/>
      <c r="JZ76" s="519"/>
      <c r="KA76" s="519"/>
      <c r="KB76" s="519"/>
      <c r="KC76" s="519"/>
      <c r="KD76" s="519"/>
      <c r="KE76" s="519"/>
      <c r="KF76" s="519"/>
      <c r="KG76" s="519"/>
    </row>
    <row r="77" spans="1:293" s="515" customFormat="1" ht="51">
      <c r="A77" s="509">
        <v>63</v>
      </c>
      <c r="B77" s="514" t="s">
        <v>627</v>
      </c>
      <c r="C77" s="515" t="s">
        <v>358</v>
      </c>
      <c r="D77" s="515" t="s">
        <v>600</v>
      </c>
      <c r="E77" s="496" t="s">
        <v>359</v>
      </c>
      <c r="F77" s="515" t="s">
        <v>165</v>
      </c>
      <c r="G77" s="457" t="s">
        <v>1216</v>
      </c>
      <c r="H77" s="476"/>
      <c r="I77" s="459"/>
      <c r="J77" s="459"/>
      <c r="K77" s="459">
        <v>80000000</v>
      </c>
      <c r="L77" s="459"/>
      <c r="M77" s="424">
        <f t="shared" si="3"/>
        <v>80000000</v>
      </c>
      <c r="N77" s="516"/>
      <c r="O77" s="517"/>
      <c r="P77" s="517"/>
      <c r="Q77" s="517"/>
      <c r="R77" s="517"/>
      <c r="S77" s="517"/>
      <c r="T77" s="517"/>
      <c r="U77" s="517"/>
      <c r="V77" s="517"/>
      <c r="W77" s="517"/>
      <c r="X77" s="517"/>
      <c r="Y77" s="517"/>
      <c r="Z77" s="517"/>
      <c r="AA77" s="517"/>
      <c r="AB77" s="517"/>
      <c r="AC77" s="517"/>
      <c r="AD77" s="517"/>
      <c r="AE77" s="517"/>
      <c r="AF77" s="517"/>
      <c r="AG77" s="517"/>
      <c r="AH77" s="517"/>
      <c r="AI77" s="517"/>
      <c r="AJ77" s="517"/>
      <c r="AK77" s="517"/>
      <c r="AL77" s="517"/>
      <c r="AM77" s="517"/>
      <c r="AN77" s="517"/>
      <c r="AO77" s="517"/>
      <c r="AP77" s="517"/>
      <c r="AQ77" s="517"/>
      <c r="AR77" s="517"/>
      <c r="AS77" s="517"/>
      <c r="AT77" s="517"/>
      <c r="AU77" s="517"/>
      <c r="AV77" s="517"/>
      <c r="AW77" s="517"/>
      <c r="AX77" s="517"/>
      <c r="AY77" s="517"/>
      <c r="AZ77" s="517"/>
      <c r="BA77" s="517"/>
      <c r="BB77" s="517"/>
      <c r="BC77" s="517"/>
      <c r="BD77" s="517"/>
      <c r="BE77" s="517"/>
      <c r="BF77" s="517"/>
      <c r="BG77" s="517"/>
      <c r="BH77" s="517"/>
      <c r="BI77" s="517"/>
      <c r="BJ77" s="517"/>
      <c r="BK77" s="517"/>
      <c r="BL77" s="517"/>
      <c r="BM77" s="517"/>
      <c r="BN77" s="517"/>
      <c r="BO77" s="517"/>
      <c r="BP77" s="517"/>
      <c r="BQ77" s="517"/>
      <c r="BR77" s="517"/>
      <c r="BS77" s="517"/>
      <c r="BT77" s="517"/>
      <c r="BU77" s="517"/>
      <c r="BV77" s="517"/>
      <c r="BW77" s="517"/>
      <c r="BX77" s="517"/>
      <c r="BY77" s="517"/>
      <c r="BZ77" s="517"/>
      <c r="CA77" s="517"/>
      <c r="CB77" s="518"/>
      <c r="CC77" s="512"/>
      <c r="CD77" s="512"/>
      <c r="CE77" s="512"/>
      <c r="CF77" s="423"/>
      <c r="CG77" s="423"/>
      <c r="CH77" s="423"/>
      <c r="CI77" s="423"/>
      <c r="CJ77" s="423"/>
      <c r="CK77" s="512"/>
      <c r="CL77" s="512"/>
      <c r="CM77" s="512"/>
      <c r="CN77" s="512"/>
      <c r="CO77" s="512"/>
      <c r="CP77" s="512"/>
      <c r="CQ77" s="512"/>
      <c r="CR77" s="512"/>
      <c r="CS77" s="512"/>
      <c r="CT77" s="512"/>
      <c r="CU77" s="512"/>
      <c r="CV77" s="512"/>
      <c r="CW77" s="512"/>
      <c r="CX77" s="512"/>
      <c r="CY77" s="512"/>
      <c r="CZ77" s="512"/>
      <c r="DA77" s="512"/>
      <c r="DB77" s="512"/>
      <c r="DC77" s="512"/>
      <c r="DD77" s="512"/>
      <c r="DE77" s="512"/>
      <c r="DF77" s="512"/>
      <c r="DG77" s="512"/>
      <c r="DH77" s="512"/>
      <c r="DI77" s="512"/>
      <c r="DJ77" s="512"/>
      <c r="DK77" s="512"/>
      <c r="DL77" s="512"/>
      <c r="DM77" s="512"/>
      <c r="DN77" s="512"/>
      <c r="DO77" s="512"/>
      <c r="DP77" s="512"/>
      <c r="DQ77" s="512"/>
      <c r="DR77" s="512"/>
      <c r="DS77" s="512"/>
      <c r="DT77" s="512"/>
      <c r="DU77" s="512"/>
      <c r="DV77" s="512"/>
      <c r="DW77" s="512"/>
      <c r="DX77" s="512"/>
      <c r="DY77" s="512"/>
      <c r="DZ77" s="512"/>
      <c r="EA77" s="512"/>
      <c r="EB77" s="512"/>
      <c r="EC77" s="512"/>
      <c r="ED77" s="423"/>
      <c r="EE77" s="423"/>
      <c r="EF77" s="423"/>
      <c r="EG77" s="423"/>
      <c r="EH77" s="423"/>
      <c r="EI77" s="423"/>
      <c r="EJ77" s="423"/>
      <c r="EK77" s="423"/>
      <c r="EL77" s="423"/>
      <c r="EM77" s="423"/>
      <c r="EN77" s="423"/>
      <c r="EO77" s="423"/>
      <c r="EP77" s="423"/>
      <c r="EQ77" s="423"/>
      <c r="ER77" s="423"/>
      <c r="ES77" s="423"/>
      <c r="ET77" s="423"/>
      <c r="EU77" s="423"/>
      <c r="EV77" s="423"/>
      <c r="EW77" s="423"/>
      <c r="EX77" s="423"/>
      <c r="EY77" s="423"/>
      <c r="EZ77" s="423"/>
      <c r="FA77" s="423"/>
      <c r="FB77" s="423"/>
      <c r="FC77" s="423"/>
      <c r="FD77" s="423"/>
      <c r="FE77" s="423"/>
      <c r="FF77" s="423"/>
      <c r="FG77" s="423"/>
      <c r="FH77" s="423"/>
      <c r="FI77" s="423"/>
      <c r="FJ77" s="423"/>
      <c r="FK77" s="423"/>
      <c r="FL77" s="423"/>
      <c r="FM77" s="512"/>
      <c r="FN77" s="512"/>
      <c r="FO77" s="512"/>
      <c r="FP77" s="512"/>
      <c r="FQ77" s="512"/>
      <c r="FR77" s="512"/>
      <c r="FS77" s="512"/>
      <c r="FT77" s="512"/>
      <c r="FU77" s="512"/>
      <c r="FV77" s="512"/>
      <c r="FW77" s="512"/>
      <c r="FX77" s="512"/>
      <c r="FY77" s="512"/>
      <c r="FZ77" s="512"/>
      <c r="GA77" s="512"/>
      <c r="GB77" s="512"/>
      <c r="GC77" s="512"/>
      <c r="GD77" s="512"/>
      <c r="GE77" s="512"/>
      <c r="GF77" s="512"/>
      <c r="GG77" s="512"/>
      <c r="GH77" s="512"/>
      <c r="GI77" s="512"/>
      <c r="GJ77" s="512"/>
      <c r="GK77" s="512"/>
      <c r="GL77" s="512"/>
      <c r="GM77" s="512"/>
      <c r="GN77" s="512"/>
      <c r="GO77" s="512"/>
      <c r="GP77" s="512"/>
      <c r="GQ77" s="512"/>
      <c r="GR77" s="512"/>
      <c r="GS77" s="512"/>
      <c r="GT77" s="512"/>
      <c r="GU77" s="512"/>
      <c r="GV77" s="512"/>
      <c r="GW77" s="512"/>
      <c r="GX77" s="512"/>
      <c r="GY77" s="512"/>
      <c r="GZ77" s="512"/>
      <c r="HA77" s="512"/>
      <c r="HB77" s="512"/>
      <c r="HC77" s="512"/>
      <c r="HD77" s="512"/>
      <c r="HE77" s="512"/>
      <c r="HF77" s="512"/>
      <c r="HG77" s="512"/>
      <c r="HH77" s="512"/>
      <c r="HI77" s="512"/>
      <c r="HJ77" s="512"/>
      <c r="HK77" s="512"/>
      <c r="HL77" s="512"/>
      <c r="HM77" s="512"/>
      <c r="HN77" s="512"/>
      <c r="HO77" s="512"/>
      <c r="HP77" s="512"/>
      <c r="HQ77" s="512"/>
      <c r="HR77" s="512"/>
      <c r="HS77" s="512"/>
      <c r="HT77" s="512"/>
      <c r="HU77" s="512"/>
      <c r="HV77" s="512"/>
      <c r="HW77" s="512"/>
      <c r="HX77" s="512"/>
      <c r="HY77" s="512"/>
      <c r="HZ77" s="512"/>
      <c r="IA77" s="512"/>
      <c r="IB77" s="512"/>
      <c r="IC77" s="512"/>
      <c r="ID77" s="512"/>
      <c r="IE77" s="512"/>
      <c r="IF77" s="512"/>
      <c r="IG77" s="512"/>
      <c r="IH77" s="512"/>
      <c r="II77" s="512"/>
      <c r="IJ77" s="512"/>
      <c r="IK77" s="512"/>
      <c r="IL77" s="512"/>
      <c r="IM77" s="512"/>
      <c r="IN77" s="512"/>
      <c r="IO77" s="512"/>
      <c r="IP77" s="512"/>
      <c r="IQ77" s="512"/>
      <c r="IR77" s="512"/>
      <c r="IS77" s="512"/>
      <c r="IT77" s="512">
        <v>887700</v>
      </c>
      <c r="IU77" s="512"/>
      <c r="IV77" s="512"/>
      <c r="IW77" s="512"/>
      <c r="IX77" s="512"/>
      <c r="IY77" s="512"/>
      <c r="IZ77" s="512"/>
      <c r="JA77" s="512"/>
      <c r="JB77" s="512"/>
      <c r="JC77" s="512"/>
      <c r="JD77" s="512"/>
      <c r="JE77" s="512"/>
      <c r="JF77" s="512"/>
      <c r="JG77" s="512"/>
      <c r="JH77" s="512"/>
      <c r="JI77" s="423"/>
      <c r="JJ77" s="423"/>
      <c r="JK77" s="423"/>
      <c r="JL77" s="423"/>
      <c r="JM77" s="423"/>
      <c r="JN77" s="517"/>
      <c r="JO77" s="517"/>
      <c r="JP77" s="517"/>
      <c r="JQ77" s="517"/>
      <c r="JR77" s="517"/>
      <c r="JS77" s="517"/>
      <c r="JT77" s="517"/>
      <c r="JU77" s="517"/>
      <c r="JV77" s="517"/>
      <c r="JW77" s="517"/>
      <c r="JX77" s="519"/>
      <c r="JY77" s="519"/>
      <c r="JZ77" s="519"/>
      <c r="KA77" s="519"/>
      <c r="KB77" s="519"/>
      <c r="KC77" s="519"/>
      <c r="KD77" s="519"/>
      <c r="KE77" s="519"/>
      <c r="KF77" s="519"/>
      <c r="KG77" s="519"/>
    </row>
    <row r="78" spans="1:293" s="515" customFormat="1" ht="76.5">
      <c r="A78" s="509">
        <v>64</v>
      </c>
      <c r="B78" s="514" t="s">
        <v>1217</v>
      </c>
      <c r="C78" s="515" t="s">
        <v>1218</v>
      </c>
      <c r="D78" s="515" t="s">
        <v>1219</v>
      </c>
      <c r="E78" s="496" t="s">
        <v>1220</v>
      </c>
      <c r="F78" s="515" t="s">
        <v>511</v>
      </c>
      <c r="G78" s="521" t="s">
        <v>1221</v>
      </c>
      <c r="H78" s="476" t="s">
        <v>1222</v>
      </c>
      <c r="I78" s="459">
        <v>1360200000</v>
      </c>
      <c r="J78" s="459"/>
      <c r="K78" s="459"/>
      <c r="L78" s="459"/>
      <c r="M78" s="424">
        <f t="shared" si="3"/>
        <v>1360200000</v>
      </c>
      <c r="N78" s="516"/>
      <c r="O78" s="517"/>
      <c r="P78" s="517"/>
      <c r="Q78" s="517"/>
      <c r="R78" s="517"/>
      <c r="S78" s="517"/>
      <c r="T78" s="517"/>
      <c r="U78" s="517"/>
      <c r="V78" s="517"/>
      <c r="W78" s="517"/>
      <c r="X78" s="517"/>
      <c r="Y78" s="517"/>
      <c r="Z78" s="517"/>
      <c r="AA78" s="517"/>
      <c r="AB78" s="517"/>
      <c r="AC78" s="517">
        <v>100000</v>
      </c>
      <c r="AD78" s="517"/>
      <c r="AE78" s="517"/>
      <c r="AF78" s="459" t="s">
        <v>1222</v>
      </c>
      <c r="AG78" s="459">
        <v>1360200000</v>
      </c>
      <c r="AH78" s="517"/>
      <c r="AI78" s="517"/>
      <c r="AJ78" s="517"/>
      <c r="AK78" s="517"/>
      <c r="AL78" s="517"/>
      <c r="AM78" s="517"/>
      <c r="AN78" s="517"/>
      <c r="AO78" s="517"/>
      <c r="AP78" s="517"/>
      <c r="AQ78" s="517"/>
      <c r="AR78" s="517"/>
      <c r="AS78" s="517"/>
      <c r="AT78" s="517"/>
      <c r="AU78" s="517"/>
      <c r="AV78" s="517"/>
      <c r="AW78" s="517"/>
      <c r="AX78" s="517"/>
      <c r="AY78" s="517"/>
      <c r="AZ78" s="517"/>
      <c r="BA78" s="517"/>
      <c r="BB78" s="517"/>
      <c r="BC78" s="517"/>
      <c r="BD78" s="517"/>
      <c r="BE78" s="517"/>
      <c r="BF78" s="517"/>
      <c r="BG78" s="517"/>
      <c r="BH78" s="517"/>
      <c r="BI78" s="517"/>
      <c r="BJ78" s="517"/>
      <c r="BK78" s="517"/>
      <c r="BL78" s="517"/>
      <c r="BM78" s="517"/>
      <c r="BN78" s="517"/>
      <c r="BO78" s="517"/>
      <c r="BP78" s="517"/>
      <c r="BQ78" s="517"/>
      <c r="BR78" s="517"/>
      <c r="BS78" s="517"/>
      <c r="BT78" s="517"/>
      <c r="BU78" s="517"/>
      <c r="BV78" s="517"/>
      <c r="BW78" s="517"/>
      <c r="BX78" s="517"/>
      <c r="BY78" s="517"/>
      <c r="BZ78" s="517"/>
      <c r="CA78" s="517"/>
      <c r="CB78" s="518"/>
      <c r="CC78" s="512"/>
      <c r="CD78" s="512"/>
      <c r="CE78" s="512"/>
      <c r="CF78" s="423"/>
      <c r="CG78" s="423"/>
      <c r="CH78" s="423"/>
      <c r="CI78" s="423"/>
      <c r="CJ78" s="423"/>
      <c r="CK78" s="512"/>
      <c r="CL78" s="512"/>
      <c r="CM78" s="512"/>
      <c r="CN78" s="512"/>
      <c r="CO78" s="512"/>
      <c r="CP78" s="512"/>
      <c r="CQ78" s="512"/>
      <c r="CR78" s="512"/>
      <c r="CS78" s="512"/>
      <c r="CT78" s="512"/>
      <c r="CU78" s="512"/>
      <c r="CV78" s="512"/>
      <c r="CW78" s="512"/>
      <c r="CX78" s="512"/>
      <c r="CY78" s="512"/>
      <c r="CZ78" s="512"/>
      <c r="DA78" s="512"/>
      <c r="DB78" s="512"/>
      <c r="DC78" s="512"/>
      <c r="DD78" s="512"/>
      <c r="DE78" s="512"/>
      <c r="DF78" s="512"/>
      <c r="DG78" s="512"/>
      <c r="DH78" s="512"/>
      <c r="DI78" s="512"/>
      <c r="DJ78" s="512"/>
      <c r="DK78" s="512"/>
      <c r="DL78" s="512"/>
      <c r="DM78" s="512"/>
      <c r="DN78" s="512"/>
      <c r="DO78" s="512"/>
      <c r="DP78" s="512"/>
      <c r="DQ78" s="512"/>
      <c r="DR78" s="512"/>
      <c r="DS78" s="512"/>
      <c r="DT78" s="512"/>
      <c r="DU78" s="512"/>
      <c r="DV78" s="512"/>
      <c r="DW78" s="512"/>
      <c r="DX78" s="512"/>
      <c r="DY78" s="512"/>
      <c r="DZ78" s="512"/>
      <c r="EA78" s="512"/>
      <c r="EB78" s="512"/>
      <c r="EC78" s="512"/>
      <c r="ED78" s="423"/>
      <c r="EE78" s="423"/>
      <c r="EF78" s="423"/>
      <c r="EG78" s="423"/>
      <c r="EH78" s="423"/>
      <c r="EI78" s="423"/>
      <c r="EJ78" s="423"/>
      <c r="EK78" s="423"/>
      <c r="EL78" s="423"/>
      <c r="EM78" s="423"/>
      <c r="EN78" s="423"/>
      <c r="EO78" s="423"/>
      <c r="EP78" s="423"/>
      <c r="EQ78" s="423"/>
      <c r="ER78" s="423"/>
      <c r="ES78" s="423"/>
      <c r="ET78" s="423"/>
      <c r="EU78" s="423"/>
      <c r="EV78" s="423"/>
      <c r="EW78" s="423"/>
      <c r="EX78" s="423"/>
      <c r="EY78" s="423"/>
      <c r="EZ78" s="423"/>
      <c r="FA78" s="423"/>
      <c r="FB78" s="423"/>
      <c r="FC78" s="423"/>
      <c r="FD78" s="423"/>
      <c r="FE78" s="423"/>
      <c r="FF78" s="423"/>
      <c r="FG78" s="423"/>
      <c r="FH78" s="423"/>
      <c r="FI78" s="423"/>
      <c r="FJ78" s="423"/>
      <c r="FK78" s="423"/>
      <c r="FL78" s="423"/>
      <c r="FM78" s="512"/>
      <c r="FN78" s="512"/>
      <c r="FO78" s="512"/>
      <c r="FP78" s="512"/>
      <c r="FQ78" s="512"/>
      <c r="FR78" s="512"/>
      <c r="FS78" s="512"/>
      <c r="FT78" s="512"/>
      <c r="FU78" s="512"/>
      <c r="FV78" s="512"/>
      <c r="FW78" s="512"/>
      <c r="FX78" s="512"/>
      <c r="FY78" s="512"/>
      <c r="FZ78" s="512"/>
      <c r="GA78" s="512"/>
      <c r="GB78" s="512"/>
      <c r="GC78" s="512"/>
      <c r="GD78" s="512"/>
      <c r="GE78" s="512"/>
      <c r="GF78" s="512"/>
      <c r="GG78" s="512"/>
      <c r="GH78" s="512"/>
      <c r="GI78" s="512"/>
      <c r="GJ78" s="512"/>
      <c r="GK78" s="512"/>
      <c r="GL78" s="512"/>
      <c r="GM78" s="512"/>
      <c r="GN78" s="512"/>
      <c r="GO78" s="512"/>
      <c r="GP78" s="512"/>
      <c r="GQ78" s="512"/>
      <c r="GR78" s="512"/>
      <c r="GS78" s="512"/>
      <c r="GT78" s="512"/>
      <c r="GU78" s="512"/>
      <c r="GV78" s="512"/>
      <c r="GW78" s="512"/>
      <c r="GX78" s="512"/>
      <c r="GY78" s="512"/>
      <c r="GZ78" s="512"/>
      <c r="HA78" s="512"/>
      <c r="HB78" s="512"/>
      <c r="HC78" s="512"/>
      <c r="HD78" s="512"/>
      <c r="HE78" s="512"/>
      <c r="HF78" s="512"/>
      <c r="HG78" s="512"/>
      <c r="HH78" s="512"/>
      <c r="HI78" s="512"/>
      <c r="HJ78" s="512"/>
      <c r="HK78" s="512"/>
      <c r="HL78" s="512"/>
      <c r="HM78" s="512"/>
      <c r="HN78" s="512"/>
      <c r="HO78" s="512"/>
      <c r="HP78" s="512"/>
      <c r="HQ78" s="512"/>
      <c r="HR78" s="512"/>
      <c r="HS78" s="512"/>
      <c r="HT78" s="512"/>
      <c r="HU78" s="512"/>
      <c r="HV78" s="512"/>
      <c r="HW78" s="512"/>
      <c r="HX78" s="512"/>
      <c r="HY78" s="512"/>
      <c r="HZ78" s="512"/>
      <c r="IA78" s="512"/>
      <c r="IB78" s="512"/>
      <c r="IC78" s="512"/>
      <c r="ID78" s="512"/>
      <c r="IE78" s="512"/>
      <c r="IF78" s="512"/>
      <c r="IG78" s="512"/>
      <c r="IH78" s="512"/>
      <c r="II78" s="512"/>
      <c r="IJ78" s="512"/>
      <c r="IK78" s="512"/>
      <c r="IL78" s="512"/>
      <c r="IM78" s="512"/>
      <c r="IN78" s="512"/>
      <c r="IO78" s="512"/>
      <c r="IP78" s="512"/>
      <c r="IQ78" s="512"/>
      <c r="IR78" s="512"/>
      <c r="IS78" s="512"/>
      <c r="IT78" s="512"/>
      <c r="IU78" s="512"/>
      <c r="IV78" s="512"/>
      <c r="IW78" s="512"/>
      <c r="IX78" s="512"/>
      <c r="IY78" s="512"/>
      <c r="IZ78" s="512"/>
      <c r="JA78" s="512"/>
      <c r="JB78" s="512"/>
      <c r="JC78" s="512"/>
      <c r="JD78" s="512"/>
      <c r="JE78" s="512"/>
      <c r="JF78" s="512"/>
      <c r="JG78" s="512"/>
      <c r="JH78" s="512"/>
      <c r="JI78" s="423"/>
      <c r="JJ78" s="423"/>
      <c r="JK78" s="423"/>
      <c r="JL78" s="423"/>
      <c r="JM78" s="423"/>
      <c r="JN78" s="517"/>
      <c r="JO78" s="517"/>
      <c r="JP78" s="517"/>
      <c r="JQ78" s="517"/>
      <c r="JR78" s="517"/>
      <c r="JS78" s="517"/>
      <c r="JT78" s="517"/>
      <c r="JU78" s="517"/>
      <c r="JV78" s="517"/>
      <c r="JW78" s="517"/>
      <c r="JX78" s="519"/>
      <c r="JY78" s="519"/>
      <c r="JZ78" s="519"/>
      <c r="KA78" s="519"/>
      <c r="KB78" s="519"/>
      <c r="KC78" s="519"/>
      <c r="KD78" s="519"/>
      <c r="KE78" s="519"/>
      <c r="KF78" s="519"/>
      <c r="KG78" s="519"/>
    </row>
    <row r="79" spans="1:293" s="515" customFormat="1" ht="250.5" customHeight="1">
      <c r="A79" s="509">
        <v>65</v>
      </c>
      <c r="B79" s="514" t="s">
        <v>629</v>
      </c>
      <c r="C79" s="515" t="s">
        <v>360</v>
      </c>
      <c r="D79" s="515" t="s">
        <v>601</v>
      </c>
      <c r="E79" s="496" t="s">
        <v>361</v>
      </c>
      <c r="F79" s="515" t="s">
        <v>362</v>
      </c>
      <c r="G79" s="515" t="s">
        <v>1223</v>
      </c>
      <c r="H79" s="476" t="s">
        <v>363</v>
      </c>
      <c r="I79" s="459"/>
      <c r="J79" s="459"/>
      <c r="K79" s="459"/>
      <c r="L79" s="459" t="s">
        <v>363</v>
      </c>
      <c r="M79" s="424"/>
      <c r="N79" s="516"/>
      <c r="O79" s="517"/>
      <c r="P79" s="517"/>
      <c r="Q79" s="517"/>
      <c r="R79" s="517"/>
      <c r="S79" s="517"/>
      <c r="T79" s="517"/>
      <c r="U79" s="517"/>
      <c r="V79" s="517"/>
      <c r="W79" s="517"/>
      <c r="X79" s="517"/>
      <c r="Y79" s="517"/>
      <c r="Z79" s="517"/>
      <c r="AA79" s="517"/>
      <c r="AB79" s="517"/>
      <c r="AC79" s="517"/>
      <c r="AD79" s="517"/>
      <c r="AE79" s="517"/>
      <c r="AF79" s="517"/>
      <c r="AG79" s="517"/>
      <c r="AH79" s="517"/>
      <c r="AI79" s="517"/>
      <c r="AJ79" s="517"/>
      <c r="AK79" s="517"/>
      <c r="AL79" s="517"/>
      <c r="AM79" s="517"/>
      <c r="AN79" s="517"/>
      <c r="AO79" s="517"/>
      <c r="AP79" s="517"/>
      <c r="AQ79" s="517"/>
      <c r="AR79" s="517"/>
      <c r="AS79" s="517"/>
      <c r="AT79" s="517"/>
      <c r="AU79" s="517"/>
      <c r="AV79" s="517"/>
      <c r="AW79" s="517"/>
      <c r="AX79" s="517"/>
      <c r="AY79" s="517"/>
      <c r="AZ79" s="517"/>
      <c r="BA79" s="517"/>
      <c r="BB79" s="517"/>
      <c r="BC79" s="517"/>
      <c r="BD79" s="517"/>
      <c r="BE79" s="517"/>
      <c r="BF79" s="517"/>
      <c r="BG79" s="517">
        <v>1000</v>
      </c>
      <c r="BH79" s="517"/>
      <c r="BI79" s="517"/>
      <c r="BJ79" s="517" t="s">
        <v>363</v>
      </c>
      <c r="BK79" s="517">
        <v>69369000000</v>
      </c>
      <c r="BL79" s="517"/>
      <c r="BM79" s="517"/>
      <c r="BN79" s="517"/>
      <c r="BO79" s="517"/>
      <c r="BP79" s="517"/>
      <c r="BQ79" s="517"/>
      <c r="BR79" s="517"/>
      <c r="BS79" s="517"/>
      <c r="BT79" s="517"/>
      <c r="BU79" s="517"/>
      <c r="BV79" s="517"/>
      <c r="BW79" s="517"/>
      <c r="BX79" s="517"/>
      <c r="BY79" s="517"/>
      <c r="BZ79" s="517"/>
      <c r="CA79" s="517"/>
      <c r="CB79" s="518"/>
      <c r="CC79" s="512"/>
      <c r="CD79" s="512"/>
      <c r="CE79" s="512"/>
      <c r="CF79" s="423"/>
      <c r="CG79" s="423"/>
      <c r="CH79" s="423"/>
      <c r="CI79" s="423"/>
      <c r="CJ79" s="423"/>
      <c r="CK79" s="512"/>
      <c r="CL79" s="512"/>
      <c r="CM79" s="512"/>
      <c r="CN79" s="512"/>
      <c r="CO79" s="512"/>
      <c r="CP79" s="512"/>
      <c r="CQ79" s="512"/>
      <c r="CR79" s="512"/>
      <c r="CS79" s="512"/>
      <c r="CT79" s="512"/>
      <c r="CU79" s="512"/>
      <c r="CV79" s="512"/>
      <c r="CW79" s="512"/>
      <c r="CX79" s="512"/>
      <c r="CY79" s="512"/>
      <c r="CZ79" s="512"/>
      <c r="DA79" s="512"/>
      <c r="DB79" s="512"/>
      <c r="DC79" s="512"/>
      <c r="DD79" s="512"/>
      <c r="DE79" s="512"/>
      <c r="DF79" s="512"/>
      <c r="DG79" s="512"/>
      <c r="DH79" s="512"/>
      <c r="DI79" s="512"/>
      <c r="DJ79" s="512"/>
      <c r="DK79" s="512"/>
      <c r="DL79" s="512"/>
      <c r="DM79" s="512"/>
      <c r="DN79" s="512"/>
      <c r="DO79" s="512"/>
      <c r="DP79" s="512"/>
      <c r="DQ79" s="512"/>
      <c r="DR79" s="512"/>
      <c r="DS79" s="512"/>
      <c r="DT79" s="512"/>
      <c r="DU79" s="512"/>
      <c r="DV79" s="512"/>
      <c r="DW79" s="512"/>
      <c r="DX79" s="512"/>
      <c r="DY79" s="512"/>
      <c r="DZ79" s="512"/>
      <c r="EA79" s="512"/>
      <c r="EB79" s="512"/>
      <c r="EC79" s="512"/>
      <c r="ED79" s="423"/>
      <c r="EE79" s="423"/>
      <c r="EF79" s="423"/>
      <c r="EG79" s="423"/>
      <c r="EH79" s="423"/>
      <c r="EI79" s="423"/>
      <c r="EJ79" s="423"/>
      <c r="EK79" s="423"/>
      <c r="EL79" s="423"/>
      <c r="EM79" s="423"/>
      <c r="EN79" s="423"/>
      <c r="EO79" s="423"/>
      <c r="EP79" s="423"/>
      <c r="EQ79" s="423"/>
      <c r="ER79" s="423"/>
      <c r="ES79" s="423"/>
      <c r="ET79" s="423"/>
      <c r="EU79" s="423"/>
      <c r="EV79" s="423"/>
      <c r="EW79" s="423"/>
      <c r="EX79" s="423"/>
      <c r="EY79" s="423"/>
      <c r="EZ79" s="423"/>
      <c r="FA79" s="423"/>
      <c r="FB79" s="423"/>
      <c r="FC79" s="423"/>
      <c r="FD79" s="423"/>
      <c r="FE79" s="423"/>
      <c r="FF79" s="423"/>
      <c r="FG79" s="423"/>
      <c r="FH79" s="423"/>
      <c r="FI79" s="423"/>
      <c r="FJ79" s="423"/>
      <c r="FK79" s="423"/>
      <c r="FL79" s="423"/>
      <c r="FM79" s="512"/>
      <c r="FN79" s="512"/>
      <c r="FO79" s="512"/>
      <c r="FP79" s="512"/>
      <c r="FQ79" s="512"/>
      <c r="FR79" s="512"/>
      <c r="FS79" s="512"/>
      <c r="FT79" s="512"/>
      <c r="FU79" s="512"/>
      <c r="FV79" s="512"/>
      <c r="FW79" s="512"/>
      <c r="FX79" s="512"/>
      <c r="FY79" s="512"/>
      <c r="FZ79" s="512"/>
      <c r="GA79" s="512"/>
      <c r="GB79" s="512"/>
      <c r="GC79" s="512"/>
      <c r="GD79" s="512"/>
      <c r="GE79" s="512"/>
      <c r="GF79" s="512"/>
      <c r="GG79" s="512"/>
      <c r="GH79" s="512"/>
      <c r="GI79" s="512"/>
      <c r="GJ79" s="512"/>
      <c r="GK79" s="512"/>
      <c r="GL79" s="512"/>
      <c r="GM79" s="512"/>
      <c r="GN79" s="512"/>
      <c r="GO79" s="512"/>
      <c r="GP79" s="512"/>
      <c r="GQ79" s="512"/>
      <c r="GR79" s="512"/>
      <c r="GS79" s="512"/>
      <c r="GT79" s="512"/>
      <c r="GU79" s="512"/>
      <c r="GV79" s="512"/>
      <c r="GW79" s="512"/>
      <c r="GX79" s="512"/>
      <c r="GY79" s="512"/>
      <c r="GZ79" s="512"/>
      <c r="HA79" s="512"/>
      <c r="HB79" s="512"/>
      <c r="HC79" s="512"/>
      <c r="HD79" s="512"/>
      <c r="HE79" s="512"/>
      <c r="HF79" s="512"/>
      <c r="HG79" s="512"/>
      <c r="HH79" s="512"/>
      <c r="HI79" s="512"/>
      <c r="HJ79" s="512"/>
      <c r="HK79" s="512"/>
      <c r="HL79" s="512"/>
      <c r="HM79" s="512"/>
      <c r="HN79" s="512"/>
      <c r="HO79" s="512"/>
      <c r="HP79" s="512"/>
      <c r="HQ79" s="512"/>
      <c r="HR79" s="512"/>
      <c r="HS79" s="512"/>
      <c r="HT79" s="512"/>
      <c r="HU79" s="512"/>
      <c r="HV79" s="512"/>
      <c r="HW79" s="512"/>
      <c r="HX79" s="512"/>
      <c r="HY79" s="512"/>
      <c r="HZ79" s="512"/>
      <c r="IA79" s="512"/>
      <c r="IB79" s="512"/>
      <c r="IC79" s="512"/>
      <c r="ID79" s="512"/>
      <c r="IE79" s="512"/>
      <c r="IF79" s="512"/>
      <c r="IG79" s="512"/>
      <c r="IH79" s="512"/>
      <c r="II79" s="512"/>
      <c r="IJ79" s="512"/>
      <c r="IK79" s="512"/>
      <c r="IL79" s="512"/>
      <c r="IM79" s="512"/>
      <c r="IN79" s="512"/>
      <c r="IO79" s="512"/>
      <c r="IP79" s="512"/>
      <c r="IQ79" s="512"/>
      <c r="IR79" s="512"/>
      <c r="IS79" s="512"/>
      <c r="IT79" s="512"/>
      <c r="IU79" s="512"/>
      <c r="IV79" s="512"/>
      <c r="IW79" s="512"/>
      <c r="IX79" s="512"/>
      <c r="IY79" s="512"/>
      <c r="IZ79" s="512"/>
      <c r="JA79" s="512"/>
      <c r="JB79" s="512"/>
      <c r="JC79" s="512"/>
      <c r="JD79" s="512"/>
      <c r="JE79" s="512"/>
      <c r="JF79" s="512"/>
      <c r="JG79" s="512"/>
      <c r="JH79" s="512"/>
      <c r="JI79" s="423"/>
      <c r="JJ79" s="423"/>
      <c r="JK79" s="423"/>
      <c r="JL79" s="423"/>
      <c r="JM79" s="423"/>
      <c r="JN79" s="517"/>
      <c r="JO79" s="517"/>
      <c r="JP79" s="517"/>
      <c r="JQ79" s="517"/>
      <c r="JR79" s="517"/>
      <c r="JS79" s="517"/>
      <c r="JT79" s="517"/>
      <c r="JU79" s="517"/>
      <c r="JV79" s="517"/>
      <c r="JW79" s="517"/>
      <c r="JX79" s="519"/>
      <c r="JY79" s="519"/>
      <c r="JZ79" s="519"/>
      <c r="KA79" s="519"/>
      <c r="KB79" s="519"/>
      <c r="KC79" s="519"/>
      <c r="KD79" s="519"/>
      <c r="KE79" s="519"/>
      <c r="KF79" s="519"/>
      <c r="KG79" s="519"/>
    </row>
    <row r="80" spans="1:293" s="515" customFormat="1" ht="89.25">
      <c r="A80" s="509">
        <v>66</v>
      </c>
      <c r="B80" s="515" t="s">
        <v>364</v>
      </c>
      <c r="C80" s="515" t="s">
        <v>365</v>
      </c>
      <c r="D80" s="515" t="s">
        <v>1224</v>
      </c>
      <c r="E80" s="475" t="s">
        <v>366</v>
      </c>
      <c r="F80" s="515" t="s">
        <v>345</v>
      </c>
      <c r="G80" s="450" t="s">
        <v>1225</v>
      </c>
      <c r="H80" s="476" t="s">
        <v>631</v>
      </c>
      <c r="I80" s="459">
        <v>17861266400</v>
      </c>
      <c r="J80" s="459"/>
      <c r="K80" s="459">
        <v>100000000</v>
      </c>
      <c r="L80" s="459">
        <v>17961266400</v>
      </c>
      <c r="M80" s="424">
        <f t="shared" si="3"/>
        <v>17961266400</v>
      </c>
      <c r="N80" s="516"/>
      <c r="O80" s="517"/>
      <c r="P80" s="517"/>
      <c r="Q80" s="517"/>
      <c r="R80" s="517"/>
      <c r="S80" s="517">
        <v>50000</v>
      </c>
      <c r="T80" s="517" t="s">
        <v>1226</v>
      </c>
      <c r="U80" s="517">
        <v>92492</v>
      </c>
      <c r="V80" s="517"/>
      <c r="W80" s="517">
        <f>S80*U80</f>
        <v>4624600000</v>
      </c>
      <c r="X80" s="517"/>
      <c r="Y80" s="517"/>
      <c r="Z80" s="517"/>
      <c r="AA80" s="517"/>
      <c r="AB80" s="517"/>
      <c r="AC80" s="517">
        <v>199800</v>
      </c>
      <c r="AD80" s="517" t="s">
        <v>1227</v>
      </c>
      <c r="AE80" s="517">
        <v>7148</v>
      </c>
      <c r="AF80" s="517"/>
      <c r="AG80" s="517">
        <f>AC80*AE80</f>
        <v>1428170400</v>
      </c>
      <c r="AH80" s="517"/>
      <c r="AI80" s="517"/>
      <c r="AJ80" s="517"/>
      <c r="AK80" s="517"/>
      <c r="AL80" s="517"/>
      <c r="AM80" s="517"/>
      <c r="AN80" s="517"/>
      <c r="AO80" s="517"/>
      <c r="AP80" s="517"/>
      <c r="AQ80" s="517"/>
      <c r="AR80" s="517">
        <v>18000</v>
      </c>
      <c r="AS80" s="517"/>
      <c r="AT80" s="517"/>
      <c r="AU80" s="517">
        <v>117492</v>
      </c>
      <c r="AV80" s="517">
        <f>AU80*3574</f>
        <v>419916408</v>
      </c>
      <c r="AW80" s="517">
        <v>25</v>
      </c>
      <c r="AX80" s="517"/>
      <c r="AY80" s="517"/>
      <c r="AZ80" s="517"/>
      <c r="BA80" s="517">
        <f>AZ80*3574</f>
        <v>0</v>
      </c>
      <c r="BB80" s="517"/>
      <c r="BC80" s="517"/>
      <c r="BD80" s="517"/>
      <c r="BE80" s="517"/>
      <c r="BF80" s="517"/>
      <c r="BG80" s="517"/>
      <c r="BH80" s="517"/>
      <c r="BI80" s="517"/>
      <c r="BJ80" s="517"/>
      <c r="BK80" s="517"/>
      <c r="BL80" s="517"/>
      <c r="BM80" s="517"/>
      <c r="BN80" s="517"/>
      <c r="BO80" s="517"/>
      <c r="BP80" s="517"/>
      <c r="BQ80" s="517"/>
      <c r="BR80" s="517"/>
      <c r="BS80" s="517"/>
      <c r="BT80" s="517"/>
      <c r="BU80" s="517"/>
      <c r="BV80" s="517"/>
      <c r="BW80" s="517"/>
      <c r="BX80" s="517"/>
      <c r="BY80" s="517"/>
      <c r="BZ80" s="517"/>
      <c r="CA80" s="517"/>
      <c r="CB80" s="517"/>
      <c r="CC80" s="517"/>
      <c r="CD80" s="517"/>
      <c r="CE80" s="517"/>
      <c r="CF80" s="459"/>
      <c r="CG80" s="459"/>
      <c r="CH80" s="459"/>
      <c r="CI80" s="459"/>
      <c r="CJ80" s="459"/>
      <c r="CK80" s="517"/>
      <c r="CL80" s="517"/>
      <c r="CM80" s="517"/>
      <c r="CN80" s="517"/>
      <c r="CO80" s="517"/>
      <c r="CP80" s="517"/>
      <c r="CQ80" s="517"/>
      <c r="CR80" s="517"/>
      <c r="CS80" s="517"/>
      <c r="CT80" s="517"/>
      <c r="CU80" s="517"/>
      <c r="CV80" s="517"/>
      <c r="CW80" s="517"/>
      <c r="CX80" s="517"/>
      <c r="CY80" s="517"/>
      <c r="CZ80" s="517"/>
      <c r="DA80" s="517"/>
      <c r="DB80" s="517"/>
      <c r="DC80" s="517"/>
      <c r="DD80" s="517"/>
      <c r="DE80" s="517"/>
      <c r="DF80" s="517"/>
      <c r="DG80" s="517"/>
      <c r="DH80" s="517"/>
      <c r="DI80" s="517"/>
      <c r="DJ80" s="517"/>
      <c r="DK80" s="517"/>
      <c r="DL80" s="517"/>
      <c r="DM80" s="517"/>
      <c r="DN80" s="517"/>
      <c r="DO80" s="517"/>
      <c r="DP80" s="517"/>
      <c r="DQ80" s="517"/>
      <c r="DR80" s="517"/>
      <c r="DS80" s="517"/>
      <c r="DT80" s="517"/>
      <c r="DU80" s="517"/>
      <c r="DV80" s="517"/>
      <c r="DW80" s="517"/>
      <c r="DX80" s="517"/>
      <c r="DY80" s="517"/>
      <c r="DZ80" s="517"/>
      <c r="EA80" s="517"/>
      <c r="EB80" s="517"/>
      <c r="EC80" s="517"/>
      <c r="ED80" s="459"/>
      <c r="EE80" s="459"/>
      <c r="EF80" s="459"/>
      <c r="EG80" s="459"/>
      <c r="EH80" s="459"/>
      <c r="EI80" s="459"/>
      <c r="EJ80" s="459"/>
      <c r="EK80" s="459"/>
      <c r="EL80" s="459"/>
      <c r="EM80" s="459"/>
      <c r="EN80" s="459"/>
      <c r="EO80" s="459"/>
      <c r="EP80" s="459"/>
      <c r="EQ80" s="459"/>
      <c r="ER80" s="459"/>
      <c r="ES80" s="459"/>
      <c r="ET80" s="459"/>
      <c r="EU80" s="459"/>
      <c r="EV80" s="459"/>
      <c r="EW80" s="459"/>
      <c r="EX80" s="459"/>
      <c r="EY80" s="459"/>
      <c r="EZ80" s="459"/>
      <c r="FA80" s="459"/>
      <c r="FB80" s="459"/>
      <c r="FC80" s="459"/>
      <c r="FD80" s="459"/>
      <c r="FE80" s="459"/>
      <c r="FF80" s="459"/>
      <c r="FG80" s="459"/>
      <c r="FH80" s="459"/>
      <c r="FI80" s="459"/>
      <c r="FJ80" s="459"/>
      <c r="FK80" s="459"/>
      <c r="FL80" s="459"/>
      <c r="FM80" s="517"/>
      <c r="FN80" s="517"/>
      <c r="FO80" s="517"/>
      <c r="FP80" s="517"/>
      <c r="FQ80" s="517"/>
      <c r="FR80" s="517"/>
      <c r="FS80" s="517"/>
      <c r="FT80" s="517"/>
      <c r="FU80" s="517"/>
      <c r="FV80" s="517"/>
      <c r="FW80" s="517"/>
      <c r="FX80" s="517"/>
      <c r="FY80" s="517"/>
      <c r="FZ80" s="517"/>
      <c r="GA80" s="517"/>
      <c r="GB80" s="517"/>
      <c r="GC80" s="517"/>
      <c r="GD80" s="517"/>
      <c r="GE80" s="517"/>
      <c r="GF80" s="517"/>
      <c r="GG80" s="517"/>
      <c r="GH80" s="517"/>
      <c r="GI80" s="517"/>
      <c r="GJ80" s="517"/>
      <c r="GK80" s="517"/>
      <c r="GL80" s="517"/>
      <c r="GM80" s="517"/>
      <c r="GN80" s="517"/>
      <c r="GO80" s="517"/>
      <c r="GP80" s="517"/>
      <c r="GQ80" s="517"/>
      <c r="GR80" s="517"/>
      <c r="GS80" s="517"/>
      <c r="GT80" s="517"/>
      <c r="GU80" s="517"/>
      <c r="GV80" s="517"/>
      <c r="GW80" s="517"/>
      <c r="GX80" s="517"/>
      <c r="GY80" s="517"/>
      <c r="GZ80" s="517"/>
      <c r="HA80" s="517"/>
      <c r="HB80" s="517"/>
      <c r="HC80" s="517"/>
      <c r="HD80" s="517"/>
      <c r="HE80" s="517"/>
      <c r="HF80" s="517"/>
      <c r="HG80" s="517"/>
      <c r="HH80" s="517"/>
      <c r="HI80" s="517"/>
      <c r="HJ80" s="517"/>
      <c r="HK80" s="517"/>
      <c r="HL80" s="517"/>
      <c r="HM80" s="517"/>
      <c r="HN80" s="517"/>
      <c r="HO80" s="517"/>
      <c r="HP80" s="517"/>
      <c r="HQ80" s="517"/>
      <c r="HR80" s="517"/>
      <c r="HS80" s="517"/>
      <c r="HT80" s="517"/>
      <c r="HU80" s="517"/>
      <c r="HV80" s="517"/>
      <c r="HW80" s="517"/>
      <c r="HX80" s="517"/>
      <c r="HY80" s="517"/>
      <c r="HZ80" s="517"/>
      <c r="IA80" s="517"/>
      <c r="IB80" s="517"/>
      <c r="IC80" s="517"/>
      <c r="ID80" s="517"/>
      <c r="IE80" s="517"/>
      <c r="IF80" s="517"/>
      <c r="IG80" s="517"/>
      <c r="IH80" s="517"/>
      <c r="II80" s="517"/>
      <c r="IJ80" s="517"/>
      <c r="IK80" s="517"/>
      <c r="IL80" s="517"/>
      <c r="IM80" s="517"/>
      <c r="IN80" s="517"/>
      <c r="IO80" s="517"/>
      <c r="IP80" s="517"/>
      <c r="IQ80" s="517"/>
      <c r="IR80" s="517"/>
      <c r="IS80" s="517"/>
      <c r="IT80" s="517"/>
      <c r="IU80" s="517"/>
      <c r="IV80" s="517"/>
      <c r="IW80" s="517"/>
      <c r="IX80" s="517"/>
      <c r="IY80" s="517"/>
      <c r="IZ80" s="517"/>
      <c r="JA80" s="517"/>
      <c r="JB80" s="517"/>
      <c r="JC80" s="517"/>
      <c r="JD80" s="517"/>
      <c r="JE80" s="517"/>
      <c r="JF80" s="517"/>
      <c r="JG80" s="517"/>
      <c r="JH80" s="517"/>
      <c r="JI80" s="459"/>
      <c r="JJ80" s="459"/>
      <c r="JK80" s="459"/>
      <c r="JL80" s="459"/>
      <c r="JM80" s="459"/>
      <c r="JN80" s="517"/>
      <c r="JO80" s="517"/>
      <c r="JP80" s="517"/>
      <c r="JQ80" s="517"/>
      <c r="JR80" s="517"/>
      <c r="JS80" s="517"/>
      <c r="JT80" s="517"/>
      <c r="JU80" s="517"/>
      <c r="JV80" s="517"/>
      <c r="JW80" s="517"/>
      <c r="JX80" s="519"/>
      <c r="JY80" s="519"/>
      <c r="JZ80" s="519"/>
      <c r="KA80" s="519"/>
      <c r="KB80" s="519"/>
      <c r="KC80" s="519"/>
      <c r="KD80" s="519"/>
      <c r="KE80" s="519"/>
      <c r="KF80" s="519"/>
      <c r="KG80" s="519"/>
    </row>
    <row r="81" spans="1:293" s="515" customFormat="1" ht="204">
      <c r="A81" s="509">
        <v>67</v>
      </c>
      <c r="B81" s="515" t="s">
        <v>369</v>
      </c>
      <c r="C81" s="515" t="s">
        <v>370</v>
      </c>
      <c r="D81" s="515" t="s">
        <v>603</v>
      </c>
      <c r="E81" s="475" t="s">
        <v>371</v>
      </c>
      <c r="F81" s="515" t="s">
        <v>345</v>
      </c>
      <c r="G81" s="515" t="s">
        <v>378</v>
      </c>
      <c r="H81" s="476" t="s">
        <v>372</v>
      </c>
      <c r="I81" s="459">
        <v>80593700000</v>
      </c>
      <c r="J81" s="459"/>
      <c r="K81" s="459">
        <v>100000000</v>
      </c>
      <c r="L81" s="459" t="s">
        <v>373</v>
      </c>
      <c r="M81" s="424">
        <f t="shared" si="3"/>
        <v>80693700000</v>
      </c>
      <c r="N81" s="516"/>
      <c r="O81" s="517"/>
      <c r="P81" s="517"/>
      <c r="Q81" s="517"/>
      <c r="R81" s="517"/>
      <c r="S81" s="517"/>
      <c r="T81" s="517"/>
      <c r="U81" s="517"/>
      <c r="V81" s="517"/>
      <c r="W81" s="517"/>
      <c r="X81" s="517">
        <v>40000</v>
      </c>
      <c r="Y81" s="517"/>
      <c r="Z81" s="517"/>
      <c r="AA81" s="517"/>
      <c r="AB81" s="517">
        <f>4*357400000</f>
        <v>1429600000</v>
      </c>
      <c r="AC81" s="517"/>
      <c r="AD81" s="517"/>
      <c r="AE81" s="517"/>
      <c r="AF81" s="517"/>
      <c r="AG81" s="517"/>
      <c r="AH81" s="517"/>
      <c r="AI81" s="517"/>
      <c r="AJ81" s="517"/>
      <c r="AK81" s="517"/>
      <c r="AL81" s="517"/>
      <c r="AM81" s="517">
        <v>200000</v>
      </c>
      <c r="AN81" s="517"/>
      <c r="AO81" s="517"/>
      <c r="AP81" s="517"/>
      <c r="AQ81" s="517">
        <f>4*1429600000</f>
        <v>5718400000</v>
      </c>
      <c r="AR81" s="517">
        <v>160000</v>
      </c>
      <c r="AS81" s="517"/>
      <c r="AT81" s="517"/>
      <c r="AU81" s="517"/>
      <c r="AV81" s="517">
        <f>4*5718400000</f>
        <v>22873600000</v>
      </c>
      <c r="AW81" s="517">
        <v>12</v>
      </c>
      <c r="AX81" s="517"/>
      <c r="AY81" s="517"/>
      <c r="AZ81" s="517" t="s">
        <v>374</v>
      </c>
      <c r="BA81" s="517">
        <f>4*(2144400000+1429600000)</f>
        <v>14296000000</v>
      </c>
      <c r="BB81" s="517"/>
      <c r="BC81" s="517"/>
      <c r="BD81" s="517"/>
      <c r="BE81" s="517"/>
      <c r="BF81" s="517"/>
      <c r="BG81" s="517"/>
      <c r="BH81" s="517"/>
      <c r="BI81" s="517"/>
      <c r="BJ81" s="517"/>
      <c r="BK81" s="517"/>
      <c r="BL81" s="517">
        <v>4</v>
      </c>
      <c r="BM81" s="517"/>
      <c r="BN81" s="517"/>
      <c r="BO81" s="517" t="s">
        <v>375</v>
      </c>
      <c r="BP81" s="517">
        <f>4*1072200000</f>
        <v>4288800000</v>
      </c>
      <c r="BQ81" s="517"/>
      <c r="BR81" s="517"/>
      <c r="BS81" s="517"/>
      <c r="BT81" s="517"/>
      <c r="BU81" s="517"/>
      <c r="BV81" s="517"/>
      <c r="BW81" s="517"/>
      <c r="BX81" s="517"/>
      <c r="BY81" s="517"/>
      <c r="BZ81" s="517"/>
      <c r="CA81" s="517"/>
      <c r="CB81" s="517"/>
      <c r="CC81" s="517"/>
      <c r="CD81" s="517"/>
      <c r="CE81" s="517"/>
      <c r="CF81" s="459"/>
      <c r="CG81" s="459"/>
      <c r="CH81" s="459"/>
      <c r="CI81" s="459"/>
      <c r="CJ81" s="459"/>
      <c r="CK81" s="517"/>
      <c r="CL81" s="517"/>
      <c r="CM81" s="517"/>
      <c r="CN81" s="517"/>
      <c r="CO81" s="517"/>
      <c r="CP81" s="517"/>
      <c r="CQ81" s="517"/>
      <c r="CR81" s="517"/>
      <c r="CS81" s="517"/>
      <c r="CT81" s="517"/>
      <c r="CU81" s="517"/>
      <c r="CV81" s="517"/>
      <c r="CW81" s="517"/>
      <c r="CX81" s="517"/>
      <c r="CY81" s="517"/>
      <c r="CZ81" s="517"/>
      <c r="DA81" s="517"/>
      <c r="DB81" s="517"/>
      <c r="DC81" s="517"/>
      <c r="DD81" s="517"/>
      <c r="DE81" s="517"/>
      <c r="DF81" s="517"/>
      <c r="DG81" s="517"/>
      <c r="DH81" s="517"/>
      <c r="DI81" s="517"/>
      <c r="DJ81" s="517"/>
      <c r="DK81" s="517"/>
      <c r="DL81" s="517"/>
      <c r="DM81" s="517"/>
      <c r="DN81" s="517"/>
      <c r="DO81" s="517"/>
      <c r="DP81" s="517"/>
      <c r="DQ81" s="517"/>
      <c r="DR81" s="517"/>
      <c r="DS81" s="517"/>
      <c r="DT81" s="517"/>
      <c r="DU81" s="517"/>
      <c r="DV81" s="517"/>
      <c r="DW81" s="517"/>
      <c r="DX81" s="517"/>
      <c r="DY81" s="517"/>
      <c r="DZ81" s="517"/>
      <c r="EA81" s="517"/>
      <c r="EB81" s="517"/>
      <c r="EC81" s="517"/>
      <c r="ED81" s="459"/>
      <c r="EE81" s="459"/>
      <c r="EF81" s="459"/>
      <c r="EG81" s="459"/>
      <c r="EH81" s="459"/>
      <c r="EI81" s="459"/>
      <c r="EJ81" s="459"/>
      <c r="EK81" s="459"/>
      <c r="EL81" s="459"/>
      <c r="EM81" s="459"/>
      <c r="EN81" s="459"/>
      <c r="EO81" s="459"/>
      <c r="EP81" s="459"/>
      <c r="EQ81" s="459"/>
      <c r="ER81" s="459"/>
      <c r="ES81" s="459"/>
      <c r="ET81" s="459"/>
      <c r="EU81" s="459"/>
      <c r="EV81" s="459"/>
      <c r="EW81" s="459"/>
      <c r="EX81" s="459"/>
      <c r="EY81" s="459"/>
      <c r="EZ81" s="459"/>
      <c r="FA81" s="459"/>
      <c r="FB81" s="459"/>
      <c r="FC81" s="459">
        <v>64</v>
      </c>
      <c r="FD81" s="459" t="s">
        <v>376</v>
      </c>
      <c r="FE81" s="459">
        <v>4800000</v>
      </c>
      <c r="FF81" s="459" t="s">
        <v>377</v>
      </c>
      <c r="FG81" s="459">
        <v>4288800000</v>
      </c>
      <c r="FH81" s="459"/>
      <c r="FI81" s="459"/>
      <c r="FJ81" s="459"/>
      <c r="FK81" s="459"/>
      <c r="FL81" s="459"/>
      <c r="FM81" s="517"/>
      <c r="FN81" s="517"/>
      <c r="FO81" s="517"/>
      <c r="FP81" s="517"/>
      <c r="FQ81" s="517"/>
      <c r="FR81" s="517">
        <v>4</v>
      </c>
      <c r="FS81" s="517"/>
      <c r="FT81" s="517"/>
      <c r="FU81" s="517"/>
      <c r="FV81" s="517">
        <f>4*178700000</f>
        <v>714800000</v>
      </c>
      <c r="FW81" s="517">
        <v>4</v>
      </c>
      <c r="FX81" s="517"/>
      <c r="FY81" s="517"/>
      <c r="FZ81" s="517"/>
      <c r="GA81" s="517">
        <f>4*1429600000</f>
        <v>5718400000</v>
      </c>
      <c r="GB81" s="517">
        <v>1</v>
      </c>
      <c r="GC81" s="517"/>
      <c r="GD81" s="517"/>
      <c r="GE81" s="517"/>
      <c r="GF81" s="517">
        <v>8398900000</v>
      </c>
      <c r="GG81" s="517"/>
      <c r="GH81" s="517"/>
      <c r="GI81" s="517"/>
      <c r="GJ81" s="517"/>
      <c r="GK81" s="517"/>
      <c r="GL81" s="517"/>
      <c r="GM81" s="517"/>
      <c r="GN81" s="517"/>
      <c r="GO81" s="517"/>
      <c r="GP81" s="517"/>
      <c r="GQ81" s="517"/>
      <c r="GR81" s="517"/>
      <c r="GS81" s="517"/>
      <c r="GT81" s="517"/>
      <c r="GU81" s="517"/>
      <c r="GV81" s="517"/>
      <c r="GW81" s="517"/>
      <c r="GX81" s="517"/>
      <c r="GY81" s="517"/>
      <c r="GZ81" s="517"/>
      <c r="HA81" s="517"/>
      <c r="HB81" s="517"/>
      <c r="HC81" s="517"/>
      <c r="HD81" s="517"/>
      <c r="HE81" s="517"/>
      <c r="HF81" s="517"/>
      <c r="HG81" s="517"/>
      <c r="HH81" s="517"/>
      <c r="HI81" s="517"/>
      <c r="HJ81" s="517"/>
      <c r="HK81" s="517"/>
      <c r="HL81" s="517"/>
      <c r="HM81" s="517"/>
      <c r="HN81" s="517"/>
      <c r="HO81" s="517"/>
      <c r="HP81" s="517"/>
      <c r="HQ81" s="517"/>
      <c r="HR81" s="517"/>
      <c r="HS81" s="517"/>
      <c r="HT81" s="517"/>
      <c r="HU81" s="517"/>
      <c r="HV81" s="517"/>
      <c r="HW81" s="517"/>
      <c r="HX81" s="517"/>
      <c r="HY81" s="517"/>
      <c r="HZ81" s="517"/>
      <c r="IA81" s="517"/>
      <c r="IB81" s="517"/>
      <c r="IC81" s="517"/>
      <c r="ID81" s="517"/>
      <c r="IE81" s="517"/>
      <c r="IF81" s="517"/>
      <c r="IG81" s="517"/>
      <c r="IH81" s="517"/>
      <c r="II81" s="517"/>
      <c r="IJ81" s="517"/>
      <c r="IK81" s="517"/>
      <c r="IL81" s="517"/>
      <c r="IM81" s="517"/>
      <c r="IN81" s="517"/>
      <c r="IO81" s="517"/>
      <c r="IP81" s="517"/>
      <c r="IQ81" s="517"/>
      <c r="IR81" s="517"/>
      <c r="IS81" s="517"/>
      <c r="IT81" s="517"/>
      <c r="IU81" s="517"/>
      <c r="IV81" s="517"/>
      <c r="IW81" s="517"/>
      <c r="IX81" s="517"/>
      <c r="IY81" s="517"/>
      <c r="IZ81" s="517"/>
      <c r="JA81" s="517"/>
      <c r="JB81" s="517"/>
      <c r="JC81" s="517"/>
      <c r="JD81" s="517"/>
      <c r="JE81" s="517"/>
      <c r="JF81" s="517"/>
      <c r="JG81" s="517"/>
      <c r="JH81" s="517"/>
      <c r="JI81" s="459"/>
      <c r="JJ81" s="459"/>
      <c r="JK81" s="459"/>
      <c r="JL81" s="459"/>
      <c r="JM81" s="459"/>
      <c r="JN81" s="517"/>
      <c r="JO81" s="517"/>
      <c r="JP81" s="517"/>
      <c r="JQ81" s="517"/>
      <c r="JR81" s="517"/>
      <c r="JS81" s="517"/>
      <c r="JT81" s="517"/>
      <c r="JU81" s="517"/>
      <c r="JV81" s="517"/>
      <c r="JW81" s="517"/>
      <c r="JX81" s="519"/>
      <c r="JY81" s="519"/>
      <c r="JZ81" s="519"/>
      <c r="KA81" s="519"/>
      <c r="KB81" s="519"/>
      <c r="KC81" s="519"/>
      <c r="KD81" s="519"/>
      <c r="KE81" s="519"/>
      <c r="KF81" s="519"/>
      <c r="KG81" s="519"/>
    </row>
    <row r="82" spans="1:293" s="515" customFormat="1" ht="63.75">
      <c r="A82" s="509">
        <v>68</v>
      </c>
      <c r="B82" s="515" t="s">
        <v>379</v>
      </c>
      <c r="C82" s="515" t="s">
        <v>1228</v>
      </c>
      <c r="D82" s="515" t="s">
        <v>1229</v>
      </c>
      <c r="E82" s="475" t="s">
        <v>1230</v>
      </c>
      <c r="F82" s="515" t="s">
        <v>165</v>
      </c>
      <c r="G82" s="457" t="s">
        <v>637</v>
      </c>
      <c r="H82" s="476"/>
      <c r="I82" s="459"/>
      <c r="J82" s="459"/>
      <c r="K82" s="459">
        <v>501276000</v>
      </c>
      <c r="L82" s="459"/>
      <c r="M82" s="424">
        <f t="shared" si="3"/>
        <v>501276000</v>
      </c>
      <c r="N82" s="516"/>
      <c r="O82" s="517"/>
      <c r="P82" s="517"/>
      <c r="Q82" s="517"/>
      <c r="R82" s="517"/>
      <c r="S82" s="517"/>
      <c r="T82" s="517"/>
      <c r="U82" s="517"/>
      <c r="V82" s="517"/>
      <c r="W82" s="517"/>
      <c r="X82" s="517"/>
      <c r="Y82" s="517"/>
      <c r="Z82" s="517"/>
      <c r="AA82" s="517"/>
      <c r="AB82" s="517"/>
      <c r="AC82" s="517"/>
      <c r="AD82" s="517"/>
      <c r="AE82" s="517"/>
      <c r="AF82" s="517"/>
      <c r="AG82" s="517"/>
      <c r="AH82" s="517"/>
      <c r="AI82" s="517"/>
      <c r="AJ82" s="517"/>
      <c r="AK82" s="517"/>
      <c r="AL82" s="517"/>
      <c r="AM82" s="517"/>
      <c r="AN82" s="517"/>
      <c r="AO82" s="517"/>
      <c r="AP82" s="517"/>
      <c r="AQ82" s="517"/>
      <c r="AR82" s="517"/>
      <c r="AS82" s="517"/>
      <c r="AT82" s="517"/>
      <c r="AU82" s="517"/>
      <c r="AV82" s="517"/>
      <c r="AW82" s="517"/>
      <c r="AX82" s="517"/>
      <c r="AY82" s="517"/>
      <c r="AZ82" s="517"/>
      <c r="BA82" s="517"/>
      <c r="BB82" s="517"/>
      <c r="BC82" s="517"/>
      <c r="BD82" s="517"/>
      <c r="BE82" s="517"/>
      <c r="BF82" s="517"/>
      <c r="BG82" s="517"/>
      <c r="BH82" s="517"/>
      <c r="BI82" s="517"/>
      <c r="BJ82" s="517"/>
      <c r="BK82" s="517"/>
      <c r="BL82" s="517"/>
      <c r="BM82" s="517"/>
      <c r="BN82" s="517"/>
      <c r="BO82" s="517"/>
      <c r="BP82" s="517"/>
      <c r="BQ82" s="517"/>
      <c r="BR82" s="517"/>
      <c r="BS82" s="517"/>
      <c r="BT82" s="517"/>
      <c r="BU82" s="517"/>
      <c r="BV82" s="517"/>
      <c r="BW82" s="517"/>
      <c r="BX82" s="517"/>
      <c r="BY82" s="517"/>
      <c r="BZ82" s="517"/>
      <c r="CA82" s="517"/>
      <c r="CB82" s="517"/>
      <c r="CC82" s="517"/>
      <c r="CD82" s="517"/>
      <c r="CE82" s="517"/>
      <c r="CF82" s="459"/>
      <c r="CG82" s="459"/>
      <c r="CH82" s="459"/>
      <c r="CI82" s="459"/>
      <c r="CJ82" s="459"/>
      <c r="CK82" s="517"/>
      <c r="CL82" s="517"/>
      <c r="CM82" s="517"/>
      <c r="CN82" s="517"/>
      <c r="CO82" s="517"/>
      <c r="CP82" s="517"/>
      <c r="CQ82" s="517"/>
      <c r="CR82" s="517"/>
      <c r="CS82" s="517"/>
      <c r="CT82" s="517"/>
      <c r="CU82" s="517"/>
      <c r="CV82" s="517"/>
      <c r="CW82" s="517"/>
      <c r="CX82" s="517"/>
      <c r="CY82" s="517"/>
      <c r="CZ82" s="517"/>
      <c r="DA82" s="517"/>
      <c r="DB82" s="517"/>
      <c r="DC82" s="517"/>
      <c r="DD82" s="517"/>
      <c r="DE82" s="517"/>
      <c r="DF82" s="517"/>
      <c r="DG82" s="517"/>
      <c r="DH82" s="517"/>
      <c r="DI82" s="517"/>
      <c r="DJ82" s="517"/>
      <c r="DK82" s="517"/>
      <c r="DL82" s="517"/>
      <c r="DM82" s="517"/>
      <c r="DN82" s="517"/>
      <c r="DO82" s="517"/>
      <c r="DP82" s="517"/>
      <c r="DQ82" s="517"/>
      <c r="DR82" s="517"/>
      <c r="DS82" s="517"/>
      <c r="DT82" s="517"/>
      <c r="DU82" s="517"/>
      <c r="DV82" s="517"/>
      <c r="DW82" s="517"/>
      <c r="DX82" s="517"/>
      <c r="DY82" s="517"/>
      <c r="DZ82" s="517"/>
      <c r="EA82" s="517"/>
      <c r="EB82" s="517"/>
      <c r="EC82" s="517"/>
      <c r="ED82" s="459"/>
      <c r="EE82" s="459"/>
      <c r="EF82" s="459"/>
      <c r="EG82" s="459"/>
      <c r="EH82" s="459"/>
      <c r="EI82" s="459"/>
      <c r="EJ82" s="459"/>
      <c r="EK82" s="459"/>
      <c r="EL82" s="459"/>
      <c r="EM82" s="459"/>
      <c r="EN82" s="459"/>
      <c r="EO82" s="459"/>
      <c r="EP82" s="459"/>
      <c r="EQ82" s="459"/>
      <c r="ER82" s="459"/>
      <c r="ES82" s="459"/>
      <c r="ET82" s="459"/>
      <c r="EU82" s="459"/>
      <c r="EV82" s="459"/>
      <c r="EW82" s="459"/>
      <c r="EX82" s="459"/>
      <c r="EY82" s="459"/>
      <c r="EZ82" s="459"/>
      <c r="FA82" s="459"/>
      <c r="FB82" s="459"/>
      <c r="FC82" s="459"/>
      <c r="FD82" s="459"/>
      <c r="FE82" s="459"/>
      <c r="FF82" s="459"/>
      <c r="FG82" s="459"/>
      <c r="FH82" s="459"/>
      <c r="FI82" s="459"/>
      <c r="FJ82" s="459"/>
      <c r="FK82" s="459"/>
      <c r="FL82" s="459"/>
      <c r="FM82" s="517"/>
      <c r="FN82" s="517"/>
      <c r="FO82" s="517"/>
      <c r="FP82" s="517"/>
      <c r="FQ82" s="517"/>
      <c r="FR82" s="517"/>
      <c r="FS82" s="517"/>
      <c r="FT82" s="517"/>
      <c r="FU82" s="517"/>
      <c r="FV82" s="517"/>
      <c r="FW82" s="517"/>
      <c r="FX82" s="517"/>
      <c r="FY82" s="517"/>
      <c r="FZ82" s="517"/>
      <c r="GA82" s="517"/>
      <c r="GB82" s="517"/>
      <c r="GC82" s="517"/>
      <c r="GD82" s="517"/>
      <c r="GE82" s="517"/>
      <c r="GF82" s="517"/>
      <c r="GG82" s="517"/>
      <c r="GH82" s="517"/>
      <c r="GI82" s="517"/>
      <c r="GJ82" s="517"/>
      <c r="GK82" s="517"/>
      <c r="GL82" s="517"/>
      <c r="GM82" s="517"/>
      <c r="GN82" s="517"/>
      <c r="GO82" s="517"/>
      <c r="GP82" s="517"/>
      <c r="GQ82" s="517"/>
      <c r="GR82" s="517"/>
      <c r="GS82" s="517"/>
      <c r="GT82" s="517"/>
      <c r="GU82" s="517"/>
      <c r="GV82" s="517"/>
      <c r="GW82" s="517"/>
      <c r="GX82" s="517"/>
      <c r="GY82" s="517"/>
      <c r="GZ82" s="517"/>
      <c r="HA82" s="517"/>
      <c r="HB82" s="517"/>
      <c r="HC82" s="517"/>
      <c r="HD82" s="517"/>
      <c r="HE82" s="517"/>
      <c r="HF82" s="517"/>
      <c r="HG82" s="517"/>
      <c r="HH82" s="517"/>
      <c r="HI82" s="517"/>
      <c r="HJ82" s="517"/>
      <c r="HK82" s="517"/>
      <c r="HL82" s="517"/>
      <c r="HM82" s="517"/>
      <c r="HN82" s="517"/>
      <c r="HO82" s="517"/>
      <c r="HP82" s="517"/>
      <c r="HQ82" s="517"/>
      <c r="HR82" s="517"/>
      <c r="HS82" s="517"/>
      <c r="HT82" s="517"/>
      <c r="HU82" s="517"/>
      <c r="HV82" s="517"/>
      <c r="HW82" s="517"/>
      <c r="HX82" s="517"/>
      <c r="HY82" s="517"/>
      <c r="HZ82" s="517"/>
      <c r="IA82" s="517"/>
      <c r="IB82" s="517"/>
      <c r="IC82" s="517"/>
      <c r="ID82" s="517"/>
      <c r="IE82" s="517"/>
      <c r="IF82" s="517"/>
      <c r="IG82" s="517"/>
      <c r="IH82" s="517"/>
      <c r="II82" s="517"/>
      <c r="IJ82" s="517"/>
      <c r="IK82" s="517"/>
      <c r="IL82" s="517"/>
      <c r="IM82" s="517"/>
      <c r="IN82" s="517"/>
      <c r="IO82" s="517"/>
      <c r="IP82" s="517"/>
      <c r="IQ82" s="517"/>
      <c r="IR82" s="517"/>
      <c r="IS82" s="517"/>
      <c r="IT82" s="517">
        <v>60000</v>
      </c>
      <c r="IU82" s="517"/>
      <c r="IV82" s="517"/>
      <c r="IW82" s="517"/>
      <c r="IX82" s="517"/>
      <c r="IY82" s="517"/>
      <c r="IZ82" s="517"/>
      <c r="JA82" s="517"/>
      <c r="JB82" s="517"/>
      <c r="JC82" s="517"/>
      <c r="JD82" s="517"/>
      <c r="JE82" s="517"/>
      <c r="JF82" s="517"/>
      <c r="JG82" s="517"/>
      <c r="JH82" s="517"/>
      <c r="JI82" s="459"/>
      <c r="JJ82" s="459"/>
      <c r="JK82" s="459"/>
      <c r="JL82" s="459"/>
      <c r="JM82" s="459"/>
      <c r="JN82" s="517"/>
      <c r="JO82" s="517"/>
      <c r="JP82" s="517"/>
      <c r="JQ82" s="517"/>
      <c r="JR82" s="517"/>
      <c r="JS82" s="517"/>
      <c r="JT82" s="517"/>
      <c r="JU82" s="517"/>
      <c r="JV82" s="517"/>
      <c r="JW82" s="517"/>
      <c r="JX82" s="519"/>
      <c r="JY82" s="519"/>
      <c r="JZ82" s="519"/>
      <c r="KA82" s="519"/>
      <c r="KB82" s="519"/>
      <c r="KC82" s="519"/>
      <c r="KD82" s="519"/>
      <c r="KE82" s="519"/>
      <c r="KF82" s="519"/>
      <c r="KG82" s="519"/>
    </row>
    <row r="83" spans="1:293" s="515" customFormat="1" ht="102">
      <c r="A83" s="509">
        <v>69</v>
      </c>
      <c r="B83" s="515" t="s">
        <v>379</v>
      </c>
      <c r="C83" s="515" t="s">
        <v>1231</v>
      </c>
      <c r="D83" s="515" t="s">
        <v>1232</v>
      </c>
      <c r="E83" s="496" t="s">
        <v>1233</v>
      </c>
      <c r="F83" s="515" t="s">
        <v>165</v>
      </c>
      <c r="G83" s="450" t="s">
        <v>1234</v>
      </c>
      <c r="H83" s="476"/>
      <c r="I83" s="459"/>
      <c r="J83" s="459"/>
      <c r="K83" s="459">
        <v>1279825000</v>
      </c>
      <c r="L83" s="459"/>
      <c r="M83" s="424">
        <f t="shared" si="3"/>
        <v>1279825000</v>
      </c>
      <c r="N83" s="516">
        <v>20000</v>
      </c>
      <c r="O83" s="517"/>
      <c r="P83" s="517"/>
      <c r="Q83" s="517"/>
      <c r="R83" s="517"/>
      <c r="S83" s="517"/>
      <c r="T83" s="517"/>
      <c r="U83" s="517"/>
      <c r="V83" s="517"/>
      <c r="W83" s="517"/>
      <c r="X83" s="517"/>
      <c r="Y83" s="517"/>
      <c r="Z83" s="517"/>
      <c r="AA83" s="517"/>
      <c r="AB83" s="517"/>
      <c r="AC83" s="517"/>
      <c r="AD83" s="517"/>
      <c r="AE83" s="517"/>
      <c r="AF83" s="517"/>
      <c r="AG83" s="517"/>
      <c r="AH83" s="517">
        <v>300000</v>
      </c>
      <c r="AI83" s="517"/>
      <c r="AJ83" s="517"/>
      <c r="AK83" s="517"/>
      <c r="AL83" s="517"/>
      <c r="AM83" s="517">
        <v>25000</v>
      </c>
      <c r="AN83" s="517"/>
      <c r="AO83" s="517"/>
      <c r="AP83" s="517"/>
      <c r="AQ83" s="517"/>
      <c r="AR83" s="517"/>
      <c r="AS83" s="517"/>
      <c r="AT83" s="517"/>
      <c r="AU83" s="517"/>
      <c r="AV83" s="517"/>
      <c r="AW83" s="517"/>
      <c r="AX83" s="517"/>
      <c r="AY83" s="517"/>
      <c r="AZ83" s="517"/>
      <c r="BA83" s="517"/>
      <c r="BB83" s="517"/>
      <c r="BC83" s="517"/>
      <c r="BD83" s="517"/>
      <c r="BE83" s="517"/>
      <c r="BF83" s="517"/>
      <c r="BG83" s="517"/>
      <c r="BH83" s="517"/>
      <c r="BI83" s="517"/>
      <c r="BJ83" s="517"/>
      <c r="BK83" s="517"/>
      <c r="BL83" s="517"/>
      <c r="BM83" s="517"/>
      <c r="BN83" s="517"/>
      <c r="BO83" s="517"/>
      <c r="BP83" s="517"/>
      <c r="BQ83" s="517">
        <v>2000000</v>
      </c>
      <c r="BR83" s="517"/>
      <c r="BS83" s="517"/>
      <c r="BT83" s="517"/>
      <c r="BU83" s="517"/>
      <c r="BV83" s="517"/>
      <c r="BW83" s="517"/>
      <c r="BX83" s="517"/>
      <c r="BY83" s="517"/>
      <c r="BZ83" s="517"/>
      <c r="CA83" s="517"/>
      <c r="CB83" s="517"/>
      <c r="CC83" s="517"/>
      <c r="CD83" s="517"/>
      <c r="CE83" s="517"/>
      <c r="CF83" s="459"/>
      <c r="CG83" s="459"/>
      <c r="CH83" s="459"/>
      <c r="CI83" s="459"/>
      <c r="CJ83" s="459"/>
      <c r="CK83" s="517"/>
      <c r="CL83" s="517"/>
      <c r="CM83" s="517"/>
      <c r="CN83" s="517"/>
      <c r="CO83" s="517"/>
      <c r="CP83" s="517"/>
      <c r="CQ83" s="517"/>
      <c r="CR83" s="517"/>
      <c r="CS83" s="517"/>
      <c r="CT83" s="517"/>
      <c r="CU83" s="517"/>
      <c r="CV83" s="517"/>
      <c r="CW83" s="517"/>
      <c r="CX83" s="517"/>
      <c r="CY83" s="517"/>
      <c r="CZ83" s="517"/>
      <c r="DA83" s="517"/>
      <c r="DB83" s="517"/>
      <c r="DC83" s="517"/>
      <c r="DD83" s="517"/>
      <c r="DE83" s="517"/>
      <c r="DF83" s="517"/>
      <c r="DG83" s="517"/>
      <c r="DH83" s="517"/>
      <c r="DI83" s="517"/>
      <c r="DJ83" s="517"/>
      <c r="DK83" s="517"/>
      <c r="DL83" s="517"/>
      <c r="DM83" s="517"/>
      <c r="DN83" s="517"/>
      <c r="DO83" s="517"/>
      <c r="DP83" s="517"/>
      <c r="DQ83" s="517"/>
      <c r="DR83" s="517"/>
      <c r="DS83" s="517"/>
      <c r="DT83" s="517"/>
      <c r="DU83" s="517"/>
      <c r="DV83" s="517"/>
      <c r="DW83" s="517"/>
      <c r="DX83" s="517"/>
      <c r="DY83" s="517"/>
      <c r="DZ83" s="517"/>
      <c r="EA83" s="517"/>
      <c r="EB83" s="517"/>
      <c r="EC83" s="517"/>
      <c r="ED83" s="459"/>
      <c r="EE83" s="459"/>
      <c r="EF83" s="459"/>
      <c r="EG83" s="459"/>
      <c r="EH83" s="459"/>
      <c r="EI83" s="459"/>
      <c r="EJ83" s="459"/>
      <c r="EK83" s="459"/>
      <c r="EL83" s="459"/>
      <c r="EM83" s="459"/>
      <c r="EN83" s="459"/>
      <c r="EO83" s="459"/>
      <c r="EP83" s="459"/>
      <c r="EQ83" s="459"/>
      <c r="ER83" s="459"/>
      <c r="ES83" s="459"/>
      <c r="ET83" s="459"/>
      <c r="EU83" s="459"/>
      <c r="EV83" s="459"/>
      <c r="EW83" s="459"/>
      <c r="EX83" s="459"/>
      <c r="EY83" s="459"/>
      <c r="EZ83" s="459"/>
      <c r="FA83" s="459"/>
      <c r="FB83" s="459"/>
      <c r="FC83" s="459"/>
      <c r="FD83" s="459"/>
      <c r="FE83" s="459"/>
      <c r="FF83" s="459"/>
      <c r="FG83" s="459"/>
      <c r="FH83" s="459"/>
      <c r="FI83" s="459"/>
      <c r="FJ83" s="459"/>
      <c r="FK83" s="459"/>
      <c r="FL83" s="459"/>
      <c r="FM83" s="517"/>
      <c r="FN83" s="517"/>
      <c r="FO83" s="517"/>
      <c r="FP83" s="517"/>
      <c r="FQ83" s="517"/>
      <c r="FR83" s="517"/>
      <c r="FS83" s="517"/>
      <c r="FT83" s="517"/>
      <c r="FU83" s="517"/>
      <c r="FV83" s="517"/>
      <c r="FW83" s="517"/>
      <c r="FX83" s="517"/>
      <c r="FY83" s="517"/>
      <c r="FZ83" s="517"/>
      <c r="GA83" s="517"/>
      <c r="GB83" s="517"/>
      <c r="GC83" s="517"/>
      <c r="GD83" s="517"/>
      <c r="GE83" s="517"/>
      <c r="GF83" s="517"/>
      <c r="GG83" s="517"/>
      <c r="GH83" s="517"/>
      <c r="GI83" s="517"/>
      <c r="GJ83" s="517"/>
      <c r="GK83" s="517"/>
      <c r="GL83" s="517"/>
      <c r="GM83" s="517"/>
      <c r="GN83" s="517"/>
      <c r="GO83" s="517"/>
      <c r="GP83" s="517"/>
      <c r="GQ83" s="517"/>
      <c r="GR83" s="517"/>
      <c r="GS83" s="517"/>
      <c r="GT83" s="517"/>
      <c r="GU83" s="517"/>
      <c r="GV83" s="517"/>
      <c r="GW83" s="517"/>
      <c r="GX83" s="517"/>
      <c r="GY83" s="517"/>
      <c r="GZ83" s="517"/>
      <c r="HA83" s="517"/>
      <c r="HB83" s="517"/>
      <c r="HC83" s="517"/>
      <c r="HD83" s="517"/>
      <c r="HE83" s="517"/>
      <c r="HF83" s="517"/>
      <c r="HG83" s="517"/>
      <c r="HH83" s="517"/>
      <c r="HI83" s="517"/>
      <c r="HJ83" s="517"/>
      <c r="HK83" s="517"/>
      <c r="HL83" s="517"/>
      <c r="HM83" s="517"/>
      <c r="HN83" s="517"/>
      <c r="HO83" s="517"/>
      <c r="HP83" s="517"/>
      <c r="HQ83" s="517"/>
      <c r="HR83" s="517"/>
      <c r="HS83" s="517"/>
      <c r="HT83" s="517"/>
      <c r="HU83" s="517"/>
      <c r="HV83" s="517"/>
      <c r="HW83" s="517"/>
      <c r="HX83" s="517"/>
      <c r="HY83" s="517"/>
      <c r="HZ83" s="517"/>
      <c r="IA83" s="517"/>
      <c r="IB83" s="517"/>
      <c r="IC83" s="517"/>
      <c r="ID83" s="517"/>
      <c r="IE83" s="517"/>
      <c r="IF83" s="517"/>
      <c r="IG83" s="517"/>
      <c r="IH83" s="517"/>
      <c r="II83" s="517"/>
      <c r="IJ83" s="517"/>
      <c r="IK83" s="517"/>
      <c r="IL83" s="517"/>
      <c r="IM83" s="517"/>
      <c r="IN83" s="517"/>
      <c r="IO83" s="517"/>
      <c r="IP83" s="517"/>
      <c r="IQ83" s="517"/>
      <c r="IR83" s="517"/>
      <c r="IS83" s="517"/>
      <c r="IT83" s="517"/>
      <c r="IU83" s="517"/>
      <c r="IV83" s="517"/>
      <c r="IW83" s="517"/>
      <c r="IX83" s="517"/>
      <c r="IY83" s="517"/>
      <c r="IZ83" s="517"/>
      <c r="JA83" s="517"/>
      <c r="JB83" s="517"/>
      <c r="JC83" s="517"/>
      <c r="JD83" s="517"/>
      <c r="JE83" s="517"/>
      <c r="JF83" s="517"/>
      <c r="JG83" s="517"/>
      <c r="JH83" s="517"/>
      <c r="JI83" s="459"/>
      <c r="JJ83" s="459"/>
      <c r="JK83" s="459"/>
      <c r="JL83" s="459"/>
      <c r="JM83" s="459"/>
      <c r="JN83" s="517"/>
      <c r="JO83" s="517"/>
      <c r="JP83" s="517"/>
      <c r="JQ83" s="517"/>
      <c r="JR83" s="517"/>
      <c r="JS83" s="517"/>
      <c r="JT83" s="517"/>
      <c r="JU83" s="517"/>
      <c r="JV83" s="517"/>
      <c r="JW83" s="517"/>
      <c r="JX83" s="519"/>
      <c r="JY83" s="519"/>
      <c r="JZ83" s="519"/>
      <c r="KA83" s="519"/>
      <c r="KB83" s="519"/>
      <c r="KC83" s="519"/>
      <c r="KD83" s="519"/>
      <c r="KE83" s="519"/>
      <c r="KF83" s="519"/>
      <c r="KG83" s="519"/>
    </row>
    <row r="84" spans="1:293" s="515" customFormat="1" ht="76.5">
      <c r="A84" s="509">
        <v>70</v>
      </c>
      <c r="B84" s="515" t="s">
        <v>379</v>
      </c>
      <c r="C84" s="515" t="s">
        <v>380</v>
      </c>
      <c r="D84" s="515" t="s">
        <v>604</v>
      </c>
      <c r="E84" s="496" t="s">
        <v>381</v>
      </c>
      <c r="F84" s="515" t="s">
        <v>382</v>
      </c>
      <c r="G84" s="515" t="s">
        <v>1235</v>
      </c>
      <c r="H84" s="452" t="s">
        <v>383</v>
      </c>
      <c r="I84" s="423">
        <f>31675*98000</f>
        <v>3104150000</v>
      </c>
      <c r="J84" s="459"/>
      <c r="K84" s="459"/>
      <c r="L84" s="423" t="s">
        <v>383</v>
      </c>
      <c r="M84" s="424">
        <f t="shared" si="3"/>
        <v>3104150000</v>
      </c>
      <c r="N84" s="516"/>
      <c r="O84" s="517"/>
      <c r="P84" s="517"/>
      <c r="Q84" s="517"/>
      <c r="R84" s="517"/>
      <c r="S84" s="517"/>
      <c r="T84" s="517"/>
      <c r="U84" s="517"/>
      <c r="V84" s="517"/>
      <c r="W84" s="517"/>
      <c r="X84" s="517"/>
      <c r="Y84" s="517"/>
      <c r="Z84" s="517"/>
      <c r="AA84" s="517"/>
      <c r="AB84" s="517"/>
      <c r="AC84" s="517"/>
      <c r="AD84" s="517"/>
      <c r="AE84" s="517"/>
      <c r="AF84" s="517"/>
      <c r="AG84" s="517"/>
      <c r="AH84" s="517"/>
      <c r="AI84" s="517"/>
      <c r="AJ84" s="517"/>
      <c r="AK84" s="517"/>
      <c r="AL84" s="517"/>
      <c r="AM84" s="517"/>
      <c r="AN84" s="517"/>
      <c r="AO84" s="517"/>
      <c r="AP84" s="517"/>
      <c r="AQ84" s="517"/>
      <c r="AR84" s="517"/>
      <c r="AS84" s="517"/>
      <c r="AT84" s="517"/>
      <c r="AU84" s="517"/>
      <c r="AV84" s="517"/>
      <c r="AW84" s="517"/>
      <c r="AX84" s="517"/>
      <c r="AY84" s="517"/>
      <c r="AZ84" s="517"/>
      <c r="BA84" s="517"/>
      <c r="BB84" s="517"/>
      <c r="BC84" s="517"/>
      <c r="BD84" s="517"/>
      <c r="BE84" s="517"/>
      <c r="BF84" s="517"/>
      <c r="BG84" s="517"/>
      <c r="BH84" s="517"/>
      <c r="BI84" s="517"/>
      <c r="BJ84" s="517"/>
      <c r="BK84" s="517"/>
      <c r="BL84" s="517"/>
      <c r="BM84" s="517"/>
      <c r="BN84" s="517"/>
      <c r="BO84" s="517"/>
      <c r="BP84" s="517"/>
      <c r="BQ84" s="517"/>
      <c r="BR84" s="517"/>
      <c r="BS84" s="517"/>
      <c r="BT84" s="517"/>
      <c r="BU84" s="517"/>
      <c r="BV84" s="517"/>
      <c r="BW84" s="517"/>
      <c r="BX84" s="517"/>
      <c r="BY84" s="517"/>
      <c r="BZ84" s="517"/>
      <c r="CA84" s="517"/>
      <c r="CB84" s="518"/>
      <c r="CC84" s="512"/>
      <c r="CD84" s="512"/>
      <c r="CE84" s="512"/>
      <c r="CF84" s="423"/>
      <c r="CG84" s="423"/>
      <c r="CH84" s="423"/>
      <c r="CI84" s="423"/>
      <c r="CJ84" s="423"/>
      <c r="CK84" s="512"/>
      <c r="CL84" s="512"/>
      <c r="CM84" s="512"/>
      <c r="CN84" s="512"/>
      <c r="CO84" s="512"/>
      <c r="CP84" s="512"/>
      <c r="CQ84" s="512"/>
      <c r="CR84" s="512"/>
      <c r="CS84" s="512"/>
      <c r="CT84" s="512"/>
      <c r="CU84" s="512"/>
      <c r="CV84" s="512"/>
      <c r="CW84" s="512"/>
      <c r="CX84" s="512"/>
      <c r="CY84" s="512"/>
      <c r="CZ84" s="512"/>
      <c r="DA84" s="512"/>
      <c r="DB84" s="512"/>
      <c r="DC84" s="512"/>
      <c r="DD84" s="512"/>
      <c r="DE84" s="512"/>
      <c r="DF84" s="512"/>
      <c r="DG84" s="512"/>
      <c r="DH84" s="512"/>
      <c r="DI84" s="512"/>
      <c r="DJ84" s="512"/>
      <c r="DK84" s="512"/>
      <c r="DL84" s="512"/>
      <c r="DM84" s="512"/>
      <c r="DN84" s="512"/>
      <c r="DO84" s="512"/>
      <c r="DP84" s="512"/>
      <c r="DQ84" s="512"/>
      <c r="DR84" s="512"/>
      <c r="DS84" s="512"/>
      <c r="DT84" s="512"/>
      <c r="DU84" s="512"/>
      <c r="DV84" s="512"/>
      <c r="DW84" s="512"/>
      <c r="DX84" s="512"/>
      <c r="DY84" s="512"/>
      <c r="DZ84" s="512"/>
      <c r="EA84" s="512"/>
      <c r="EB84" s="512"/>
      <c r="EC84" s="512"/>
      <c r="ED84" s="423"/>
      <c r="EE84" s="423"/>
      <c r="EF84" s="423"/>
      <c r="EG84" s="423"/>
      <c r="EH84" s="423"/>
      <c r="EI84" s="423"/>
      <c r="EJ84" s="423"/>
      <c r="EK84" s="423"/>
      <c r="EL84" s="423"/>
      <c r="EM84" s="423"/>
      <c r="EN84" s="423"/>
      <c r="EO84" s="423"/>
      <c r="EP84" s="423"/>
      <c r="EQ84" s="423"/>
      <c r="ER84" s="423"/>
      <c r="ES84" s="423"/>
      <c r="ET84" s="423"/>
      <c r="EU84" s="423"/>
      <c r="EV84" s="423"/>
      <c r="EW84" s="423"/>
      <c r="EX84" s="423"/>
      <c r="EY84" s="423"/>
      <c r="EZ84" s="423"/>
      <c r="FA84" s="423"/>
      <c r="FB84" s="423"/>
      <c r="FC84" s="423">
        <v>7</v>
      </c>
      <c r="FD84" s="423"/>
      <c r="FE84" s="423"/>
      <c r="FF84" s="423" t="s">
        <v>383</v>
      </c>
      <c r="FG84" s="423">
        <v>3104150000</v>
      </c>
      <c r="FH84" s="423"/>
      <c r="FI84" s="423"/>
      <c r="FJ84" s="423"/>
      <c r="FK84" s="423"/>
      <c r="FL84" s="423"/>
      <c r="FM84" s="512"/>
      <c r="FN84" s="512"/>
      <c r="FO84" s="512"/>
      <c r="FP84" s="512"/>
      <c r="FQ84" s="512"/>
      <c r="FR84" s="512"/>
      <c r="FS84" s="512"/>
      <c r="FT84" s="512"/>
      <c r="FU84" s="512"/>
      <c r="FV84" s="512"/>
      <c r="FW84" s="512"/>
      <c r="FX84" s="512"/>
      <c r="FY84" s="512"/>
      <c r="FZ84" s="512"/>
      <c r="GA84" s="512"/>
      <c r="GB84" s="512"/>
      <c r="GC84" s="512"/>
      <c r="GD84" s="512"/>
      <c r="GE84" s="512"/>
      <c r="GF84" s="512"/>
      <c r="GG84" s="512"/>
      <c r="GH84" s="512"/>
      <c r="GI84" s="512"/>
      <c r="GJ84" s="512"/>
      <c r="GK84" s="512"/>
      <c r="GL84" s="512"/>
      <c r="GM84" s="512"/>
      <c r="GN84" s="512"/>
      <c r="GO84" s="512"/>
      <c r="GP84" s="512"/>
      <c r="GQ84" s="512"/>
      <c r="GR84" s="512"/>
      <c r="GS84" s="512"/>
      <c r="GT84" s="512"/>
      <c r="GU84" s="512"/>
      <c r="GV84" s="512"/>
      <c r="GW84" s="512"/>
      <c r="GX84" s="512"/>
      <c r="GY84" s="512"/>
      <c r="GZ84" s="512"/>
      <c r="HA84" s="512"/>
      <c r="HB84" s="512"/>
      <c r="HC84" s="512"/>
      <c r="HD84" s="512"/>
      <c r="HE84" s="512"/>
      <c r="HF84" s="512"/>
      <c r="HG84" s="512"/>
      <c r="HH84" s="512"/>
      <c r="HI84" s="512"/>
      <c r="HJ84" s="512"/>
      <c r="HK84" s="512"/>
      <c r="HL84" s="512"/>
      <c r="HM84" s="512"/>
      <c r="HN84" s="512"/>
      <c r="HO84" s="512"/>
      <c r="HP84" s="512"/>
      <c r="HQ84" s="512"/>
      <c r="HR84" s="512"/>
      <c r="HS84" s="512"/>
      <c r="HT84" s="512"/>
      <c r="HU84" s="512"/>
      <c r="HV84" s="512"/>
      <c r="HW84" s="512"/>
      <c r="HX84" s="512"/>
      <c r="HY84" s="512"/>
      <c r="HZ84" s="512"/>
      <c r="IA84" s="512"/>
      <c r="IB84" s="512"/>
      <c r="IC84" s="512"/>
      <c r="ID84" s="512"/>
      <c r="IE84" s="512"/>
      <c r="IF84" s="512"/>
      <c r="IG84" s="512"/>
      <c r="IH84" s="512"/>
      <c r="II84" s="512"/>
      <c r="IJ84" s="512"/>
      <c r="IK84" s="512"/>
      <c r="IL84" s="512"/>
      <c r="IM84" s="512"/>
      <c r="IN84" s="512"/>
      <c r="IO84" s="512"/>
      <c r="IP84" s="512"/>
      <c r="IQ84" s="512"/>
      <c r="IR84" s="512"/>
      <c r="IS84" s="512"/>
      <c r="IT84" s="512"/>
      <c r="IU84" s="512"/>
      <c r="IV84" s="512"/>
      <c r="IW84" s="512"/>
      <c r="IX84" s="512"/>
      <c r="IY84" s="512"/>
      <c r="IZ84" s="512"/>
      <c r="JA84" s="512"/>
      <c r="JB84" s="512"/>
      <c r="JC84" s="512"/>
      <c r="JD84" s="512"/>
      <c r="JE84" s="512"/>
      <c r="JF84" s="512"/>
      <c r="JG84" s="512"/>
      <c r="JH84" s="512"/>
      <c r="JI84" s="423"/>
      <c r="JJ84" s="423"/>
      <c r="JK84" s="423"/>
      <c r="JL84" s="423"/>
      <c r="JM84" s="423"/>
      <c r="JN84" s="517"/>
      <c r="JO84" s="517"/>
      <c r="JP84" s="517"/>
      <c r="JQ84" s="517"/>
      <c r="JR84" s="517"/>
      <c r="JS84" s="517"/>
      <c r="JT84" s="517"/>
      <c r="JU84" s="517"/>
      <c r="JV84" s="517"/>
      <c r="JW84" s="517"/>
      <c r="JX84" s="519"/>
      <c r="JY84" s="519"/>
      <c r="JZ84" s="519"/>
      <c r="KA84" s="519"/>
      <c r="KB84" s="519"/>
      <c r="KC84" s="519"/>
      <c r="KD84" s="519"/>
      <c r="KE84" s="519"/>
      <c r="KF84" s="519"/>
      <c r="KG84" s="519"/>
    </row>
    <row r="85" spans="1:293" s="515" customFormat="1" ht="51">
      <c r="A85" s="509">
        <v>71</v>
      </c>
      <c r="B85" s="515" t="s">
        <v>379</v>
      </c>
      <c r="C85" s="515" t="s">
        <v>384</v>
      </c>
      <c r="D85" s="515" t="s">
        <v>605</v>
      </c>
      <c r="E85" s="496" t="s">
        <v>385</v>
      </c>
      <c r="F85" s="515" t="s">
        <v>137</v>
      </c>
      <c r="G85" s="457" t="s">
        <v>1236</v>
      </c>
      <c r="H85" s="476" t="s">
        <v>386</v>
      </c>
      <c r="I85" s="459">
        <f>21586.67*23123</f>
        <v>499148570.40999997</v>
      </c>
      <c r="J85" s="459"/>
      <c r="K85" s="459"/>
      <c r="L85" s="459" t="s">
        <v>386</v>
      </c>
      <c r="M85" s="424">
        <f t="shared" si="3"/>
        <v>499148570.40999997</v>
      </c>
      <c r="N85" s="516"/>
      <c r="O85" s="517"/>
      <c r="P85" s="517"/>
      <c r="Q85" s="517"/>
      <c r="R85" s="517"/>
      <c r="S85" s="517"/>
      <c r="T85" s="517"/>
      <c r="U85" s="517"/>
      <c r="V85" s="517"/>
      <c r="W85" s="517"/>
      <c r="X85" s="517"/>
      <c r="Y85" s="517"/>
      <c r="Z85" s="517"/>
      <c r="AA85" s="517"/>
      <c r="AB85" s="517"/>
      <c r="AC85" s="517"/>
      <c r="AD85" s="517"/>
      <c r="AE85" s="517"/>
      <c r="AF85" s="517"/>
      <c r="AG85" s="517"/>
      <c r="AH85" s="517">
        <v>15000</v>
      </c>
      <c r="AI85" s="517"/>
      <c r="AJ85" s="517"/>
      <c r="AK85" s="459" t="s">
        <v>386</v>
      </c>
      <c r="AL85" s="517">
        <v>499148570</v>
      </c>
      <c r="AM85" s="517"/>
      <c r="AN85" s="517"/>
      <c r="AO85" s="517"/>
      <c r="AP85" s="517"/>
      <c r="AQ85" s="517"/>
      <c r="AR85" s="517"/>
      <c r="AS85" s="517"/>
      <c r="AT85" s="517"/>
      <c r="AU85" s="517"/>
      <c r="AV85" s="517"/>
      <c r="AW85" s="517"/>
      <c r="AX85" s="517"/>
      <c r="AY85" s="517"/>
      <c r="AZ85" s="517"/>
      <c r="BA85" s="517"/>
      <c r="BB85" s="517"/>
      <c r="BC85" s="517"/>
      <c r="BD85" s="517"/>
      <c r="BE85" s="517"/>
      <c r="BF85" s="517"/>
      <c r="BG85" s="517"/>
      <c r="BH85" s="517"/>
      <c r="BI85" s="517"/>
      <c r="BJ85" s="517"/>
      <c r="BK85" s="517"/>
      <c r="BL85" s="517"/>
      <c r="BM85" s="517"/>
      <c r="BN85" s="517"/>
      <c r="BO85" s="517"/>
      <c r="BP85" s="517"/>
      <c r="BQ85" s="517"/>
      <c r="BR85" s="517"/>
      <c r="BS85" s="517"/>
      <c r="BT85" s="517"/>
      <c r="BU85" s="517"/>
      <c r="BV85" s="517"/>
      <c r="BW85" s="517"/>
      <c r="BX85" s="517"/>
      <c r="BY85" s="517"/>
      <c r="BZ85" s="517"/>
      <c r="CA85" s="517"/>
      <c r="CB85" s="518"/>
      <c r="CC85" s="512"/>
      <c r="CD85" s="512"/>
      <c r="CE85" s="512"/>
      <c r="CF85" s="423"/>
      <c r="CG85" s="423"/>
      <c r="CH85" s="423"/>
      <c r="CI85" s="423"/>
      <c r="CJ85" s="423"/>
      <c r="CK85" s="512"/>
      <c r="CL85" s="512"/>
      <c r="CM85" s="512"/>
      <c r="CN85" s="512"/>
      <c r="CO85" s="512"/>
      <c r="CP85" s="512"/>
      <c r="CQ85" s="512"/>
      <c r="CR85" s="512"/>
      <c r="CS85" s="512"/>
      <c r="CT85" s="512"/>
      <c r="CU85" s="512"/>
      <c r="CV85" s="512"/>
      <c r="CW85" s="512"/>
      <c r="CX85" s="512"/>
      <c r="CY85" s="512"/>
      <c r="CZ85" s="512"/>
      <c r="DA85" s="512"/>
      <c r="DB85" s="512"/>
      <c r="DC85" s="512"/>
      <c r="DD85" s="512"/>
      <c r="DE85" s="512"/>
      <c r="DF85" s="512"/>
      <c r="DG85" s="512"/>
      <c r="DH85" s="512"/>
      <c r="DI85" s="512"/>
      <c r="DJ85" s="512"/>
      <c r="DK85" s="512"/>
      <c r="DL85" s="512"/>
      <c r="DM85" s="512"/>
      <c r="DN85" s="512"/>
      <c r="DO85" s="512"/>
      <c r="DP85" s="512"/>
      <c r="DQ85" s="512"/>
      <c r="DR85" s="512"/>
      <c r="DS85" s="512"/>
      <c r="DT85" s="512"/>
      <c r="DU85" s="512"/>
      <c r="DV85" s="512"/>
      <c r="DW85" s="512"/>
      <c r="DX85" s="512"/>
      <c r="DY85" s="512"/>
      <c r="DZ85" s="512"/>
      <c r="EA85" s="512"/>
      <c r="EB85" s="512"/>
      <c r="EC85" s="512"/>
      <c r="ED85" s="423"/>
      <c r="EE85" s="423"/>
      <c r="EF85" s="423"/>
      <c r="EG85" s="423"/>
      <c r="EH85" s="423"/>
      <c r="EI85" s="423"/>
      <c r="EJ85" s="423"/>
      <c r="EK85" s="423"/>
      <c r="EL85" s="423"/>
      <c r="EM85" s="423"/>
      <c r="EN85" s="423"/>
      <c r="EO85" s="423"/>
      <c r="EP85" s="423"/>
      <c r="EQ85" s="423"/>
      <c r="ER85" s="423"/>
      <c r="ES85" s="423"/>
      <c r="ET85" s="423"/>
      <c r="EU85" s="423"/>
      <c r="EV85" s="423"/>
      <c r="EW85" s="423"/>
      <c r="EX85" s="423"/>
      <c r="EY85" s="423"/>
      <c r="EZ85" s="423"/>
      <c r="FA85" s="423"/>
      <c r="FB85" s="423"/>
      <c r="FC85" s="423"/>
      <c r="FD85" s="423"/>
      <c r="FE85" s="423"/>
      <c r="FF85" s="423"/>
      <c r="FG85" s="423"/>
      <c r="FH85" s="423"/>
      <c r="FI85" s="423"/>
      <c r="FJ85" s="423"/>
      <c r="FK85" s="423"/>
      <c r="FL85" s="423"/>
      <c r="FM85" s="512"/>
      <c r="FN85" s="512"/>
      <c r="FO85" s="512"/>
      <c r="FP85" s="512"/>
      <c r="FQ85" s="512"/>
      <c r="FR85" s="512"/>
      <c r="FS85" s="512"/>
      <c r="FT85" s="512"/>
      <c r="FU85" s="512"/>
      <c r="FV85" s="512"/>
      <c r="FW85" s="512"/>
      <c r="FX85" s="512"/>
      <c r="FY85" s="512"/>
      <c r="FZ85" s="512"/>
      <c r="GA85" s="512"/>
      <c r="GB85" s="512"/>
      <c r="GC85" s="512"/>
      <c r="GD85" s="512"/>
      <c r="GE85" s="512"/>
      <c r="GF85" s="512"/>
      <c r="GG85" s="512"/>
      <c r="GH85" s="512"/>
      <c r="GI85" s="512"/>
      <c r="GJ85" s="512"/>
      <c r="GK85" s="512"/>
      <c r="GL85" s="512"/>
      <c r="GM85" s="512"/>
      <c r="GN85" s="512"/>
      <c r="GO85" s="512"/>
      <c r="GP85" s="512"/>
      <c r="GQ85" s="512"/>
      <c r="GR85" s="512"/>
      <c r="GS85" s="512"/>
      <c r="GT85" s="512"/>
      <c r="GU85" s="512"/>
      <c r="GV85" s="512"/>
      <c r="GW85" s="512"/>
      <c r="GX85" s="512"/>
      <c r="GY85" s="512"/>
      <c r="GZ85" s="512"/>
      <c r="HA85" s="512"/>
      <c r="HB85" s="512"/>
      <c r="HC85" s="512"/>
      <c r="HD85" s="512"/>
      <c r="HE85" s="512"/>
      <c r="HF85" s="512"/>
      <c r="HG85" s="512"/>
      <c r="HH85" s="512"/>
      <c r="HI85" s="512"/>
      <c r="HJ85" s="512"/>
      <c r="HK85" s="512"/>
      <c r="HL85" s="512"/>
      <c r="HM85" s="512"/>
      <c r="HN85" s="512"/>
      <c r="HO85" s="512"/>
      <c r="HP85" s="512"/>
      <c r="HQ85" s="512"/>
      <c r="HR85" s="512"/>
      <c r="HS85" s="512"/>
      <c r="HT85" s="512"/>
      <c r="HU85" s="512"/>
      <c r="HV85" s="512"/>
      <c r="HW85" s="512"/>
      <c r="HX85" s="512"/>
      <c r="HY85" s="512"/>
      <c r="HZ85" s="512"/>
      <c r="IA85" s="512"/>
      <c r="IB85" s="512"/>
      <c r="IC85" s="512"/>
      <c r="ID85" s="512"/>
      <c r="IE85" s="512"/>
      <c r="IF85" s="512"/>
      <c r="IG85" s="512"/>
      <c r="IH85" s="512"/>
      <c r="II85" s="512"/>
      <c r="IJ85" s="512"/>
      <c r="IK85" s="512"/>
      <c r="IL85" s="512"/>
      <c r="IM85" s="512"/>
      <c r="IN85" s="512"/>
      <c r="IO85" s="512"/>
      <c r="IP85" s="512"/>
      <c r="IQ85" s="512"/>
      <c r="IR85" s="512"/>
      <c r="IS85" s="512"/>
      <c r="IT85" s="512"/>
      <c r="IU85" s="512"/>
      <c r="IV85" s="512"/>
      <c r="IW85" s="512"/>
      <c r="IX85" s="512"/>
      <c r="IY85" s="512"/>
      <c r="IZ85" s="512"/>
      <c r="JA85" s="512"/>
      <c r="JB85" s="512"/>
      <c r="JC85" s="512"/>
      <c r="JD85" s="512"/>
      <c r="JE85" s="512"/>
      <c r="JF85" s="512"/>
      <c r="JG85" s="512"/>
      <c r="JH85" s="512"/>
      <c r="JI85" s="423"/>
      <c r="JJ85" s="423"/>
      <c r="JK85" s="423"/>
      <c r="JL85" s="423"/>
      <c r="JM85" s="423"/>
      <c r="JN85" s="517"/>
      <c r="JO85" s="517"/>
      <c r="JP85" s="517"/>
      <c r="JQ85" s="517"/>
      <c r="JR85" s="517"/>
      <c r="JS85" s="517"/>
      <c r="JT85" s="517"/>
      <c r="JU85" s="517"/>
      <c r="JV85" s="517"/>
      <c r="JW85" s="517"/>
      <c r="JX85" s="519"/>
      <c r="JY85" s="519"/>
      <c r="JZ85" s="519"/>
      <c r="KA85" s="519"/>
      <c r="KB85" s="519"/>
      <c r="KC85" s="519"/>
      <c r="KD85" s="519"/>
      <c r="KE85" s="519"/>
      <c r="KF85" s="519"/>
      <c r="KG85" s="519"/>
    </row>
    <row r="86" spans="1:293" s="509" customFormat="1" ht="409.5">
      <c r="A86" s="509">
        <v>72</v>
      </c>
      <c r="B86" s="509" t="s">
        <v>387</v>
      </c>
      <c r="C86" s="509" t="s">
        <v>388</v>
      </c>
      <c r="D86" s="509" t="s">
        <v>1237</v>
      </c>
      <c r="E86" s="496" t="s">
        <v>389</v>
      </c>
      <c r="F86" s="509" t="s">
        <v>345</v>
      </c>
      <c r="G86" s="522" t="s">
        <v>1238</v>
      </c>
      <c r="H86" s="452"/>
      <c r="I86" s="423"/>
      <c r="J86" s="423"/>
      <c r="K86" s="423"/>
      <c r="L86" s="423"/>
      <c r="M86" s="425">
        <f t="shared" si="3"/>
        <v>0</v>
      </c>
      <c r="N86" s="511">
        <v>200000</v>
      </c>
      <c r="O86" s="512" t="s">
        <v>1239</v>
      </c>
      <c r="P86" s="512">
        <v>94204</v>
      </c>
      <c r="Q86" s="512"/>
      <c r="R86" s="512">
        <f>P86*N86</f>
        <v>18840800000</v>
      </c>
      <c r="S86" s="512"/>
      <c r="T86" s="512"/>
      <c r="U86" s="512"/>
      <c r="V86" s="512"/>
      <c r="W86" s="512"/>
      <c r="X86" s="512"/>
      <c r="Y86" s="512"/>
      <c r="Z86" s="512"/>
      <c r="AA86" s="512"/>
      <c r="AB86" s="512"/>
      <c r="AC86" s="512">
        <v>200000</v>
      </c>
      <c r="AD86" s="512" t="s">
        <v>1240</v>
      </c>
      <c r="AE86" s="523">
        <v>80501.06</v>
      </c>
      <c r="AF86" s="512"/>
      <c r="AG86" s="512">
        <f>AE86*AC86</f>
        <v>16100212000</v>
      </c>
      <c r="AH86" s="512"/>
      <c r="AI86" s="512"/>
      <c r="AJ86" s="512"/>
      <c r="AK86" s="423"/>
      <c r="AL86" s="512"/>
      <c r="AM86" s="512"/>
      <c r="AN86" s="512"/>
      <c r="AO86" s="512"/>
      <c r="AP86" s="512"/>
      <c r="AQ86" s="512"/>
      <c r="AR86" s="512">
        <v>90000</v>
      </c>
      <c r="AS86" s="512" t="s">
        <v>1241</v>
      </c>
      <c r="AT86" s="512">
        <v>548096</v>
      </c>
      <c r="AU86" s="512"/>
      <c r="AV86" s="512">
        <f>AT86*AR86</f>
        <v>49328640000</v>
      </c>
      <c r="AW86" s="512"/>
      <c r="AX86" s="512"/>
      <c r="AY86" s="512"/>
      <c r="AZ86" s="512"/>
      <c r="BA86" s="512"/>
      <c r="BB86" s="512"/>
      <c r="BC86" s="512"/>
      <c r="BD86" s="512"/>
      <c r="BE86" s="512"/>
      <c r="BF86" s="512"/>
      <c r="BG86" s="512"/>
      <c r="BH86" s="512"/>
      <c r="BI86" s="512"/>
      <c r="BJ86" s="512"/>
      <c r="BK86" s="512"/>
      <c r="BL86" s="512"/>
      <c r="BM86" s="512"/>
      <c r="BN86" s="512"/>
      <c r="BO86" s="512"/>
      <c r="BP86" s="512"/>
      <c r="BQ86" s="512"/>
      <c r="BR86" s="512"/>
      <c r="BS86" s="512"/>
      <c r="BT86" s="512"/>
      <c r="BU86" s="512"/>
      <c r="BV86" s="512"/>
      <c r="BW86" s="512"/>
      <c r="BX86" s="512"/>
      <c r="BY86" s="512"/>
      <c r="BZ86" s="512"/>
      <c r="CA86" s="512"/>
      <c r="CB86" s="512"/>
      <c r="CC86" s="512"/>
      <c r="CD86" s="512"/>
      <c r="CE86" s="512"/>
      <c r="CF86" s="423"/>
      <c r="CG86" s="423"/>
      <c r="CH86" s="423"/>
      <c r="CI86" s="423"/>
      <c r="CJ86" s="423"/>
      <c r="CK86" s="512"/>
      <c r="CL86" s="512"/>
      <c r="CM86" s="512"/>
      <c r="CN86" s="512"/>
      <c r="CO86" s="512"/>
      <c r="CP86" s="512"/>
      <c r="CQ86" s="512"/>
      <c r="CR86" s="512"/>
      <c r="CS86" s="512"/>
      <c r="CT86" s="512"/>
      <c r="CU86" s="512"/>
      <c r="CV86" s="512"/>
      <c r="CW86" s="512"/>
      <c r="CX86" s="512"/>
      <c r="CY86" s="512"/>
      <c r="CZ86" s="512"/>
      <c r="DA86" s="512"/>
      <c r="DB86" s="512"/>
      <c r="DC86" s="512"/>
      <c r="DD86" s="512"/>
      <c r="DE86" s="512"/>
      <c r="DF86" s="512"/>
      <c r="DG86" s="512"/>
      <c r="DH86" s="512"/>
      <c r="DI86" s="512"/>
      <c r="DJ86" s="512"/>
      <c r="DK86" s="512"/>
      <c r="DL86" s="512"/>
      <c r="DM86" s="512"/>
      <c r="DN86" s="512"/>
      <c r="DO86" s="512"/>
      <c r="DP86" s="512"/>
      <c r="DQ86" s="512"/>
      <c r="DR86" s="512"/>
      <c r="DS86" s="512"/>
      <c r="DT86" s="512"/>
      <c r="DU86" s="512"/>
      <c r="DV86" s="512"/>
      <c r="DW86" s="512"/>
      <c r="DX86" s="512"/>
      <c r="DY86" s="512"/>
      <c r="DZ86" s="512"/>
      <c r="EA86" s="512"/>
      <c r="EB86" s="512"/>
      <c r="EC86" s="512"/>
      <c r="ED86" s="423"/>
      <c r="EE86" s="423"/>
      <c r="EF86" s="423"/>
      <c r="EG86" s="423"/>
      <c r="EH86" s="423"/>
      <c r="EI86" s="423"/>
      <c r="EJ86" s="423"/>
      <c r="EK86" s="423"/>
      <c r="EL86" s="423"/>
      <c r="EM86" s="423"/>
      <c r="EN86" s="423"/>
      <c r="EO86" s="423"/>
      <c r="EP86" s="423"/>
      <c r="EQ86" s="423"/>
      <c r="ER86" s="423"/>
      <c r="ES86" s="423"/>
      <c r="ET86" s="423"/>
      <c r="EU86" s="423"/>
      <c r="EV86" s="423"/>
      <c r="EW86" s="423"/>
      <c r="EX86" s="423"/>
      <c r="EY86" s="423"/>
      <c r="EZ86" s="423"/>
      <c r="FA86" s="423"/>
      <c r="FB86" s="423"/>
      <c r="FC86" s="423"/>
      <c r="FD86" s="423"/>
      <c r="FE86" s="423"/>
      <c r="FF86" s="423"/>
      <c r="FG86" s="423"/>
      <c r="FH86" s="423"/>
      <c r="FI86" s="423"/>
      <c r="FJ86" s="423"/>
      <c r="FK86" s="423"/>
      <c r="FL86" s="423"/>
      <c r="FM86" s="512"/>
      <c r="FN86" s="512"/>
      <c r="FO86" s="512"/>
      <c r="FP86" s="512"/>
      <c r="FQ86" s="512"/>
      <c r="FR86" s="512"/>
      <c r="FS86" s="512"/>
      <c r="FT86" s="512"/>
      <c r="FU86" s="512"/>
      <c r="FV86" s="512"/>
      <c r="FW86" s="512"/>
      <c r="FX86" s="512"/>
      <c r="FY86" s="512"/>
      <c r="FZ86" s="512"/>
      <c r="GA86" s="512"/>
      <c r="GB86" s="512"/>
      <c r="GC86" s="512"/>
      <c r="GD86" s="512"/>
      <c r="GE86" s="512"/>
      <c r="GF86" s="512"/>
      <c r="GG86" s="512">
        <v>501000</v>
      </c>
      <c r="GH86" s="512" t="s">
        <v>1242</v>
      </c>
      <c r="GI86" s="512">
        <v>13359.84</v>
      </c>
      <c r="GJ86" s="512"/>
      <c r="GK86" s="512">
        <f>GI86*GG86</f>
        <v>6693279840</v>
      </c>
      <c r="GL86" s="512"/>
      <c r="GM86" s="512"/>
      <c r="GN86" s="512"/>
      <c r="GO86" s="512"/>
      <c r="GP86" s="512"/>
      <c r="GQ86" s="512"/>
      <c r="GR86" s="512"/>
      <c r="GS86" s="512"/>
      <c r="GT86" s="512"/>
      <c r="GU86" s="512"/>
      <c r="GV86" s="512"/>
      <c r="GW86" s="512"/>
      <c r="GX86" s="512"/>
      <c r="GY86" s="512"/>
      <c r="GZ86" s="512"/>
      <c r="HA86" s="512"/>
      <c r="HB86" s="512"/>
      <c r="HC86" s="512"/>
      <c r="HD86" s="512"/>
      <c r="HE86" s="512"/>
      <c r="HF86" s="512"/>
      <c r="HG86" s="512"/>
      <c r="HH86" s="512"/>
      <c r="HI86" s="512"/>
      <c r="HJ86" s="512"/>
      <c r="HK86" s="512"/>
      <c r="HL86" s="512"/>
      <c r="HM86" s="512"/>
      <c r="HN86" s="512"/>
      <c r="HO86" s="512"/>
      <c r="HP86" s="512"/>
      <c r="HQ86" s="512"/>
      <c r="HR86" s="512"/>
      <c r="HS86" s="512"/>
      <c r="HT86" s="512"/>
      <c r="HU86" s="512"/>
      <c r="HV86" s="512"/>
      <c r="HW86" s="512"/>
      <c r="HX86" s="512"/>
      <c r="HY86" s="512"/>
      <c r="HZ86" s="512"/>
      <c r="IA86" s="512"/>
      <c r="IB86" s="512"/>
      <c r="IC86" s="512"/>
      <c r="ID86" s="512"/>
      <c r="IE86" s="512"/>
      <c r="IF86" s="512"/>
      <c r="IG86" s="512"/>
      <c r="IH86" s="512"/>
      <c r="II86" s="512"/>
      <c r="IJ86" s="512"/>
      <c r="IK86" s="512"/>
      <c r="IL86" s="512"/>
      <c r="IM86" s="512"/>
      <c r="IN86" s="512"/>
      <c r="IO86" s="512"/>
      <c r="IP86" s="512"/>
      <c r="IQ86" s="512"/>
      <c r="IR86" s="512"/>
      <c r="IS86" s="512"/>
      <c r="IT86" s="512"/>
      <c r="IU86" s="512"/>
      <c r="IV86" s="512"/>
      <c r="IW86" s="512"/>
      <c r="IX86" s="512"/>
      <c r="IY86" s="512"/>
      <c r="IZ86" s="512"/>
      <c r="JA86" s="512"/>
      <c r="JB86" s="512"/>
      <c r="JC86" s="512"/>
      <c r="JD86" s="512"/>
      <c r="JE86" s="512"/>
      <c r="JF86" s="512"/>
      <c r="JG86" s="512"/>
      <c r="JH86" s="512"/>
      <c r="JI86" s="423"/>
      <c r="JJ86" s="423"/>
      <c r="JK86" s="423"/>
      <c r="JL86" s="423"/>
      <c r="JM86" s="423"/>
      <c r="JN86" s="512"/>
      <c r="JO86" s="512"/>
      <c r="JP86" s="512"/>
      <c r="JQ86" s="512"/>
      <c r="JR86" s="512"/>
      <c r="JS86" s="512"/>
      <c r="JT86" s="512"/>
      <c r="JU86" s="512"/>
      <c r="JV86" s="512"/>
      <c r="JW86" s="512"/>
      <c r="JX86" s="513"/>
      <c r="JY86" s="513"/>
      <c r="JZ86" s="513"/>
      <c r="KA86" s="513"/>
      <c r="KB86" s="513"/>
      <c r="KC86" s="513"/>
      <c r="KD86" s="513"/>
      <c r="KE86" s="513"/>
      <c r="KF86" s="513"/>
      <c r="KG86" s="513"/>
    </row>
    <row r="87" spans="1:293" s="515" customFormat="1" ht="51">
      <c r="A87" s="509">
        <v>73</v>
      </c>
      <c r="B87" s="514" t="s">
        <v>648</v>
      </c>
      <c r="C87" s="515" t="s">
        <v>652</v>
      </c>
      <c r="D87" s="515" t="s">
        <v>651</v>
      </c>
      <c r="E87" s="496" t="s">
        <v>649</v>
      </c>
      <c r="F87" s="515" t="s">
        <v>391</v>
      </c>
      <c r="G87" s="457" t="s">
        <v>650</v>
      </c>
      <c r="H87" s="476"/>
      <c r="I87" s="459"/>
      <c r="J87" s="459"/>
      <c r="K87" s="459"/>
      <c r="L87" s="459"/>
      <c r="M87" s="424"/>
      <c r="N87" s="516"/>
      <c r="O87" s="517"/>
      <c r="P87" s="517"/>
      <c r="Q87" s="517"/>
      <c r="R87" s="517"/>
      <c r="S87" s="517"/>
      <c r="T87" s="517"/>
      <c r="U87" s="517"/>
      <c r="V87" s="517"/>
      <c r="W87" s="517"/>
      <c r="X87" s="517"/>
      <c r="Y87" s="517"/>
      <c r="Z87" s="517"/>
      <c r="AA87" s="517"/>
      <c r="AB87" s="517"/>
      <c r="AC87" s="517"/>
      <c r="AD87" s="517"/>
      <c r="AE87" s="517"/>
      <c r="AF87" s="517"/>
      <c r="AG87" s="517"/>
      <c r="AH87" s="517"/>
      <c r="AI87" s="517"/>
      <c r="AJ87" s="517"/>
      <c r="AK87" s="459"/>
      <c r="AL87" s="517"/>
      <c r="AM87" s="517"/>
      <c r="AN87" s="517"/>
      <c r="AO87" s="517"/>
      <c r="AP87" s="517"/>
      <c r="AQ87" s="517"/>
      <c r="AR87" s="517"/>
      <c r="AS87" s="517"/>
      <c r="AT87" s="517"/>
      <c r="AU87" s="517"/>
      <c r="AV87" s="517"/>
      <c r="AW87" s="517"/>
      <c r="AX87" s="517"/>
      <c r="AY87" s="517"/>
      <c r="AZ87" s="517"/>
      <c r="BA87" s="517"/>
      <c r="BB87" s="517"/>
      <c r="BC87" s="517"/>
      <c r="BD87" s="517"/>
      <c r="BE87" s="517"/>
      <c r="BF87" s="517"/>
      <c r="BG87" s="517"/>
      <c r="BH87" s="517"/>
      <c r="BI87" s="517"/>
      <c r="BJ87" s="517"/>
      <c r="BK87" s="517"/>
      <c r="BL87" s="517"/>
      <c r="BM87" s="517"/>
      <c r="BN87" s="517"/>
      <c r="BO87" s="517"/>
      <c r="BP87" s="517"/>
      <c r="BQ87" s="517"/>
      <c r="BR87" s="517"/>
      <c r="BS87" s="517"/>
      <c r="BT87" s="517"/>
      <c r="BU87" s="517"/>
      <c r="BV87" s="517"/>
      <c r="BW87" s="517"/>
      <c r="BX87" s="517"/>
      <c r="BY87" s="517"/>
      <c r="BZ87" s="517"/>
      <c r="CA87" s="517"/>
      <c r="CB87" s="518"/>
      <c r="CC87" s="512"/>
      <c r="CD87" s="512"/>
      <c r="CE87" s="512"/>
      <c r="CF87" s="423"/>
      <c r="CG87" s="423"/>
      <c r="CH87" s="423"/>
      <c r="CI87" s="423"/>
      <c r="CJ87" s="423"/>
      <c r="CK87" s="512"/>
      <c r="CL87" s="512"/>
      <c r="CM87" s="512"/>
      <c r="CN87" s="512"/>
      <c r="CO87" s="512"/>
      <c r="CP87" s="512"/>
      <c r="CQ87" s="512"/>
      <c r="CR87" s="512"/>
      <c r="CS87" s="512"/>
      <c r="CT87" s="512"/>
      <c r="CU87" s="512"/>
      <c r="CV87" s="512"/>
      <c r="CW87" s="512"/>
      <c r="CX87" s="512"/>
      <c r="CY87" s="512"/>
      <c r="CZ87" s="512"/>
      <c r="DA87" s="512"/>
      <c r="DB87" s="512"/>
      <c r="DC87" s="512"/>
      <c r="DD87" s="512"/>
      <c r="DE87" s="512"/>
      <c r="DF87" s="512"/>
      <c r="DG87" s="512"/>
      <c r="DH87" s="512"/>
      <c r="DI87" s="512"/>
      <c r="DJ87" s="512"/>
      <c r="DK87" s="512"/>
      <c r="DL87" s="512"/>
      <c r="DM87" s="512"/>
      <c r="DN87" s="512"/>
      <c r="DO87" s="512"/>
      <c r="DP87" s="512"/>
      <c r="DQ87" s="512"/>
      <c r="DR87" s="512"/>
      <c r="DS87" s="512"/>
      <c r="DT87" s="512"/>
      <c r="DU87" s="512"/>
      <c r="DV87" s="512"/>
      <c r="DW87" s="512"/>
      <c r="DX87" s="512"/>
      <c r="DY87" s="512"/>
      <c r="DZ87" s="512"/>
      <c r="EA87" s="512"/>
      <c r="EB87" s="512"/>
      <c r="EC87" s="512"/>
      <c r="ED87" s="423"/>
      <c r="EE87" s="423"/>
      <c r="EF87" s="423"/>
      <c r="EG87" s="423"/>
      <c r="EH87" s="423"/>
      <c r="EI87" s="423"/>
      <c r="EJ87" s="423"/>
      <c r="EK87" s="423"/>
      <c r="EL87" s="423"/>
      <c r="EM87" s="423"/>
      <c r="EN87" s="423"/>
      <c r="EO87" s="423"/>
      <c r="EP87" s="423"/>
      <c r="EQ87" s="423"/>
      <c r="ER87" s="423"/>
      <c r="ES87" s="423"/>
      <c r="ET87" s="423"/>
      <c r="EU87" s="423"/>
      <c r="EV87" s="423"/>
      <c r="EW87" s="423"/>
      <c r="EX87" s="423"/>
      <c r="EY87" s="423"/>
      <c r="EZ87" s="423"/>
      <c r="FA87" s="423"/>
      <c r="FB87" s="423"/>
      <c r="FC87" s="423"/>
      <c r="FD87" s="423"/>
      <c r="FE87" s="423"/>
      <c r="FF87" s="423"/>
      <c r="FG87" s="423"/>
      <c r="FH87" s="423"/>
      <c r="FI87" s="423"/>
      <c r="FJ87" s="423"/>
      <c r="FK87" s="423"/>
      <c r="FL87" s="423"/>
      <c r="FM87" s="512"/>
      <c r="FN87" s="512"/>
      <c r="FO87" s="512"/>
      <c r="FP87" s="512"/>
      <c r="FQ87" s="512"/>
      <c r="FR87" s="512"/>
      <c r="FS87" s="512"/>
      <c r="FT87" s="512"/>
      <c r="FU87" s="512"/>
      <c r="FV87" s="512"/>
      <c r="FW87" s="512"/>
      <c r="FX87" s="512"/>
      <c r="FY87" s="512"/>
      <c r="FZ87" s="512"/>
      <c r="GA87" s="512"/>
      <c r="GB87" s="512"/>
      <c r="GC87" s="512"/>
      <c r="GD87" s="512"/>
      <c r="GE87" s="512"/>
      <c r="GF87" s="512"/>
      <c r="GG87" s="512"/>
      <c r="GH87" s="512"/>
      <c r="GI87" s="512"/>
      <c r="GJ87" s="512"/>
      <c r="GK87" s="512"/>
      <c r="GL87" s="512"/>
      <c r="GM87" s="512"/>
      <c r="GN87" s="512"/>
      <c r="GO87" s="512"/>
      <c r="GP87" s="512"/>
      <c r="GQ87" s="512"/>
      <c r="GR87" s="512"/>
      <c r="GS87" s="512"/>
      <c r="GT87" s="512"/>
      <c r="GU87" s="512"/>
      <c r="GV87" s="512"/>
      <c r="GW87" s="512"/>
      <c r="GX87" s="512"/>
      <c r="GY87" s="512"/>
      <c r="GZ87" s="512"/>
      <c r="HA87" s="512"/>
      <c r="HB87" s="512"/>
      <c r="HC87" s="512"/>
      <c r="HD87" s="512"/>
      <c r="HE87" s="512"/>
      <c r="HF87" s="512"/>
      <c r="HG87" s="512"/>
      <c r="HH87" s="512"/>
      <c r="HI87" s="512"/>
      <c r="HJ87" s="512"/>
      <c r="HK87" s="512"/>
      <c r="HL87" s="512"/>
      <c r="HM87" s="512"/>
      <c r="HN87" s="512"/>
      <c r="HO87" s="512"/>
      <c r="HP87" s="512"/>
      <c r="HQ87" s="512"/>
      <c r="HR87" s="512"/>
      <c r="HS87" s="512"/>
      <c r="HT87" s="512"/>
      <c r="HU87" s="512"/>
      <c r="HV87" s="512"/>
      <c r="HW87" s="512"/>
      <c r="HX87" s="512"/>
      <c r="HY87" s="512"/>
      <c r="HZ87" s="512"/>
      <c r="IA87" s="512"/>
      <c r="IB87" s="512"/>
      <c r="IC87" s="512"/>
      <c r="ID87" s="512"/>
      <c r="IE87" s="512"/>
      <c r="IF87" s="512"/>
      <c r="IG87" s="512"/>
      <c r="IH87" s="512"/>
      <c r="II87" s="512"/>
      <c r="IJ87" s="512"/>
      <c r="IK87" s="512"/>
      <c r="IL87" s="512"/>
      <c r="IM87" s="512"/>
      <c r="IN87" s="512"/>
      <c r="IO87" s="512"/>
      <c r="IP87" s="512"/>
      <c r="IQ87" s="512"/>
      <c r="IR87" s="512"/>
      <c r="IS87" s="512"/>
      <c r="IT87" s="512"/>
      <c r="IU87" s="512"/>
      <c r="IV87" s="512"/>
      <c r="IW87" s="512"/>
      <c r="IX87" s="512"/>
      <c r="IY87" s="512"/>
      <c r="IZ87" s="512"/>
      <c r="JA87" s="512"/>
      <c r="JB87" s="512"/>
      <c r="JC87" s="512"/>
      <c r="JD87" s="512"/>
      <c r="JE87" s="512"/>
      <c r="JF87" s="512"/>
      <c r="JG87" s="512"/>
      <c r="JH87" s="512"/>
      <c r="JI87" s="423"/>
      <c r="JJ87" s="423"/>
      <c r="JK87" s="423"/>
      <c r="JL87" s="423"/>
      <c r="JM87" s="423"/>
      <c r="JN87" s="517"/>
      <c r="JO87" s="517"/>
      <c r="JP87" s="517"/>
      <c r="JQ87" s="517"/>
      <c r="JR87" s="517"/>
      <c r="JS87" s="517"/>
      <c r="JT87" s="517"/>
      <c r="JU87" s="517"/>
      <c r="JV87" s="517"/>
      <c r="JW87" s="517"/>
      <c r="JX87" s="519"/>
      <c r="JY87" s="519"/>
      <c r="JZ87" s="519"/>
      <c r="KA87" s="519"/>
      <c r="KB87" s="519"/>
      <c r="KC87" s="519"/>
      <c r="KD87" s="519"/>
      <c r="KE87" s="519"/>
      <c r="KF87" s="519"/>
      <c r="KG87" s="519"/>
    </row>
    <row r="88" spans="1:293" s="515" customFormat="1" ht="130.5" customHeight="1">
      <c r="A88" s="509">
        <v>74</v>
      </c>
      <c r="B88" s="514" t="s">
        <v>630</v>
      </c>
      <c r="C88" s="457" t="s">
        <v>636</v>
      </c>
      <c r="D88" s="457" t="s">
        <v>614</v>
      </c>
      <c r="E88" s="496" t="s">
        <v>390</v>
      </c>
      <c r="F88" s="515" t="s">
        <v>391</v>
      </c>
      <c r="G88" s="521"/>
      <c r="H88" s="476" t="s">
        <v>392</v>
      </c>
      <c r="I88" s="459">
        <f>600000*23123</f>
        <v>13873800000</v>
      </c>
      <c r="J88" s="459"/>
      <c r="K88" s="459">
        <v>150000000</v>
      </c>
      <c r="L88" s="459"/>
      <c r="M88" s="424">
        <f t="shared" si="3"/>
        <v>14023800000</v>
      </c>
      <c r="N88" s="516"/>
      <c r="O88" s="517"/>
      <c r="P88" s="517"/>
      <c r="Q88" s="517"/>
      <c r="R88" s="517"/>
      <c r="S88" s="517"/>
      <c r="T88" s="517"/>
      <c r="U88" s="517"/>
      <c r="V88" s="517"/>
      <c r="W88" s="517"/>
      <c r="X88" s="517"/>
      <c r="Y88" s="517"/>
      <c r="Z88" s="517"/>
      <c r="AA88" s="517"/>
      <c r="AB88" s="517"/>
      <c r="AC88" s="517"/>
      <c r="AD88" s="517"/>
      <c r="AE88" s="517"/>
      <c r="AF88" s="517"/>
      <c r="AG88" s="517"/>
      <c r="AH88" s="517"/>
      <c r="AI88" s="517"/>
      <c r="AJ88" s="517"/>
      <c r="AK88" s="459"/>
      <c r="AL88" s="517"/>
      <c r="AM88" s="517">
        <v>50000</v>
      </c>
      <c r="AN88" s="517"/>
      <c r="AO88" s="517"/>
      <c r="AP88" s="517"/>
      <c r="AQ88" s="517"/>
      <c r="AR88" s="517"/>
      <c r="AS88" s="517"/>
      <c r="AT88" s="517"/>
      <c r="AU88" s="517"/>
      <c r="AV88" s="517"/>
      <c r="AW88" s="517">
        <v>60</v>
      </c>
      <c r="AX88" s="517"/>
      <c r="AY88" s="517"/>
      <c r="AZ88" s="517" t="s">
        <v>392</v>
      </c>
      <c r="BA88" s="517"/>
      <c r="BB88" s="517"/>
      <c r="BC88" s="517"/>
      <c r="BD88" s="517"/>
      <c r="BE88" s="517"/>
      <c r="BF88" s="517"/>
      <c r="BG88" s="517"/>
      <c r="BH88" s="517"/>
      <c r="BI88" s="517"/>
      <c r="BJ88" s="517"/>
      <c r="BK88" s="517"/>
      <c r="BL88" s="517"/>
      <c r="BM88" s="517"/>
      <c r="BN88" s="517"/>
      <c r="BO88" s="517"/>
      <c r="BP88" s="517"/>
      <c r="BQ88" s="517"/>
      <c r="BR88" s="517"/>
      <c r="BS88" s="517"/>
      <c r="BT88" s="517"/>
      <c r="BU88" s="517"/>
      <c r="BV88" s="517"/>
      <c r="BW88" s="517"/>
      <c r="BX88" s="517"/>
      <c r="BY88" s="517"/>
      <c r="BZ88" s="517"/>
      <c r="CA88" s="517"/>
      <c r="CB88" s="518"/>
      <c r="CC88" s="512"/>
      <c r="CD88" s="512"/>
      <c r="CE88" s="512"/>
      <c r="CF88" s="423"/>
      <c r="CG88" s="423"/>
      <c r="CH88" s="423"/>
      <c r="CI88" s="423"/>
      <c r="CJ88" s="423"/>
      <c r="CK88" s="512"/>
      <c r="CL88" s="512"/>
      <c r="CM88" s="512"/>
      <c r="CN88" s="512"/>
      <c r="CO88" s="512"/>
      <c r="CP88" s="512"/>
      <c r="CQ88" s="512"/>
      <c r="CR88" s="512"/>
      <c r="CS88" s="512"/>
      <c r="CT88" s="512"/>
      <c r="CU88" s="512"/>
      <c r="CV88" s="512"/>
      <c r="CW88" s="512"/>
      <c r="CX88" s="512"/>
      <c r="CY88" s="512"/>
      <c r="CZ88" s="512"/>
      <c r="DA88" s="512"/>
      <c r="DB88" s="512"/>
      <c r="DC88" s="512"/>
      <c r="DD88" s="512"/>
      <c r="DE88" s="512"/>
      <c r="DF88" s="512"/>
      <c r="DG88" s="512"/>
      <c r="DH88" s="512"/>
      <c r="DI88" s="512"/>
      <c r="DJ88" s="512"/>
      <c r="DK88" s="512"/>
      <c r="DL88" s="512"/>
      <c r="DM88" s="512"/>
      <c r="DN88" s="512"/>
      <c r="DO88" s="512"/>
      <c r="DP88" s="512"/>
      <c r="DQ88" s="512"/>
      <c r="DR88" s="512"/>
      <c r="DS88" s="512"/>
      <c r="DT88" s="512"/>
      <c r="DU88" s="512"/>
      <c r="DV88" s="512"/>
      <c r="DW88" s="512"/>
      <c r="DX88" s="512"/>
      <c r="DY88" s="512"/>
      <c r="DZ88" s="512"/>
      <c r="EA88" s="512"/>
      <c r="EB88" s="512"/>
      <c r="EC88" s="512"/>
      <c r="ED88" s="423"/>
      <c r="EE88" s="423"/>
      <c r="EF88" s="423"/>
      <c r="EG88" s="423"/>
      <c r="EH88" s="423"/>
      <c r="EI88" s="423"/>
      <c r="EJ88" s="423"/>
      <c r="EK88" s="423"/>
      <c r="EL88" s="423"/>
      <c r="EM88" s="423"/>
      <c r="EN88" s="423"/>
      <c r="EO88" s="423"/>
      <c r="EP88" s="423"/>
      <c r="EQ88" s="423"/>
      <c r="ER88" s="423"/>
      <c r="ES88" s="423"/>
      <c r="ET88" s="423"/>
      <c r="EU88" s="423"/>
      <c r="EV88" s="423"/>
      <c r="EW88" s="423"/>
      <c r="EX88" s="423"/>
      <c r="EY88" s="423"/>
      <c r="EZ88" s="423"/>
      <c r="FA88" s="423"/>
      <c r="FB88" s="423"/>
      <c r="FC88" s="423"/>
      <c r="FD88" s="423"/>
      <c r="FE88" s="423"/>
      <c r="FF88" s="423"/>
      <c r="FG88" s="423"/>
      <c r="FH88" s="423"/>
      <c r="FI88" s="423"/>
      <c r="FJ88" s="423"/>
      <c r="FK88" s="423"/>
      <c r="FL88" s="423"/>
      <c r="FM88" s="512"/>
      <c r="FN88" s="512"/>
      <c r="FO88" s="512"/>
      <c r="FP88" s="512"/>
      <c r="FQ88" s="512"/>
      <c r="FR88" s="512"/>
      <c r="FS88" s="512"/>
      <c r="FT88" s="512"/>
      <c r="FU88" s="512"/>
      <c r="FV88" s="512"/>
      <c r="FW88" s="512"/>
      <c r="FX88" s="512"/>
      <c r="FY88" s="512"/>
      <c r="FZ88" s="512"/>
      <c r="GA88" s="512"/>
      <c r="GB88" s="512"/>
      <c r="GC88" s="512"/>
      <c r="GD88" s="512"/>
      <c r="GE88" s="512"/>
      <c r="GF88" s="512"/>
      <c r="GG88" s="512"/>
      <c r="GH88" s="512"/>
      <c r="GI88" s="512"/>
      <c r="GJ88" s="512"/>
      <c r="GK88" s="512"/>
      <c r="GL88" s="512"/>
      <c r="GM88" s="512"/>
      <c r="GN88" s="512"/>
      <c r="GO88" s="512"/>
      <c r="GP88" s="512"/>
      <c r="GQ88" s="512"/>
      <c r="GR88" s="512"/>
      <c r="GS88" s="512"/>
      <c r="GT88" s="512"/>
      <c r="GU88" s="512"/>
      <c r="GV88" s="512"/>
      <c r="GW88" s="512"/>
      <c r="GX88" s="512"/>
      <c r="GY88" s="512"/>
      <c r="GZ88" s="512"/>
      <c r="HA88" s="512"/>
      <c r="HB88" s="512"/>
      <c r="HC88" s="512"/>
      <c r="HD88" s="512"/>
      <c r="HE88" s="512"/>
      <c r="HF88" s="512"/>
      <c r="HG88" s="512"/>
      <c r="HH88" s="512"/>
      <c r="HI88" s="512"/>
      <c r="HJ88" s="512"/>
      <c r="HK88" s="512"/>
      <c r="HL88" s="512"/>
      <c r="HM88" s="512"/>
      <c r="HN88" s="512"/>
      <c r="HO88" s="512"/>
      <c r="HP88" s="512"/>
      <c r="HQ88" s="512"/>
      <c r="HR88" s="512"/>
      <c r="HS88" s="512"/>
      <c r="HT88" s="512"/>
      <c r="HU88" s="512"/>
      <c r="HV88" s="512"/>
      <c r="HW88" s="512"/>
      <c r="HX88" s="512"/>
      <c r="HY88" s="512"/>
      <c r="HZ88" s="512"/>
      <c r="IA88" s="512"/>
      <c r="IB88" s="512"/>
      <c r="IC88" s="512"/>
      <c r="ID88" s="512"/>
      <c r="IE88" s="512"/>
      <c r="IF88" s="512"/>
      <c r="IG88" s="512"/>
      <c r="IH88" s="512"/>
      <c r="II88" s="512"/>
      <c r="IJ88" s="512"/>
      <c r="IK88" s="512"/>
      <c r="IL88" s="512"/>
      <c r="IM88" s="512"/>
      <c r="IN88" s="512"/>
      <c r="IO88" s="512"/>
      <c r="IP88" s="512"/>
      <c r="IQ88" s="512"/>
      <c r="IR88" s="512"/>
      <c r="IS88" s="512"/>
      <c r="IT88" s="512"/>
      <c r="IU88" s="512"/>
      <c r="IV88" s="512"/>
      <c r="IW88" s="512"/>
      <c r="IX88" s="512"/>
      <c r="IY88" s="512"/>
      <c r="IZ88" s="512"/>
      <c r="JA88" s="512"/>
      <c r="JB88" s="512"/>
      <c r="JC88" s="512"/>
      <c r="JD88" s="512"/>
      <c r="JE88" s="512"/>
      <c r="JF88" s="512"/>
      <c r="JG88" s="512"/>
      <c r="JH88" s="512"/>
      <c r="JI88" s="423"/>
      <c r="JJ88" s="423"/>
      <c r="JK88" s="423"/>
      <c r="JL88" s="423"/>
      <c r="JM88" s="423"/>
      <c r="JN88" s="517"/>
      <c r="JO88" s="517"/>
      <c r="JP88" s="517"/>
      <c r="JQ88" s="517"/>
      <c r="JR88" s="517"/>
      <c r="JS88" s="517"/>
      <c r="JT88" s="517"/>
      <c r="JU88" s="517"/>
      <c r="JV88" s="517"/>
      <c r="JW88" s="517"/>
      <c r="JX88" s="519"/>
      <c r="JY88" s="519"/>
      <c r="JZ88" s="519"/>
      <c r="KA88" s="519"/>
      <c r="KB88" s="519"/>
      <c r="KC88" s="519"/>
      <c r="KD88" s="519"/>
      <c r="KE88" s="519"/>
      <c r="KF88" s="519"/>
      <c r="KG88" s="519"/>
    </row>
    <row r="89" spans="1:293" s="515" customFormat="1" ht="69.75" customHeight="1">
      <c r="A89" s="509">
        <v>75</v>
      </c>
      <c r="B89" s="514" t="s">
        <v>654</v>
      </c>
      <c r="C89" s="515" t="s">
        <v>655</v>
      </c>
      <c r="D89" s="515" t="s">
        <v>656</v>
      </c>
      <c r="E89" s="496" t="s">
        <v>657</v>
      </c>
      <c r="F89" s="515" t="s">
        <v>391</v>
      </c>
      <c r="G89" s="457" t="s">
        <v>1243</v>
      </c>
      <c r="H89" s="476"/>
      <c r="I89" s="459"/>
      <c r="J89" s="459"/>
      <c r="K89" s="459">
        <v>3260000000</v>
      </c>
      <c r="L89" s="459"/>
      <c r="M89" s="424">
        <f>I89+K89</f>
        <v>3260000000</v>
      </c>
      <c r="N89" s="516"/>
      <c r="O89" s="517"/>
      <c r="P89" s="517"/>
      <c r="Q89" s="517"/>
      <c r="R89" s="517"/>
      <c r="S89" s="517"/>
      <c r="T89" s="517"/>
      <c r="U89" s="517"/>
      <c r="V89" s="517"/>
      <c r="W89" s="517"/>
      <c r="X89" s="517"/>
      <c r="Y89" s="517"/>
      <c r="Z89" s="517"/>
      <c r="AA89" s="517"/>
      <c r="AB89" s="517"/>
      <c r="AC89" s="517"/>
      <c r="AD89" s="517"/>
      <c r="AE89" s="517"/>
      <c r="AF89" s="517"/>
      <c r="AG89" s="517"/>
      <c r="AH89" s="517"/>
      <c r="AI89" s="517"/>
      <c r="AJ89" s="517"/>
      <c r="AK89" s="459"/>
      <c r="AL89" s="517"/>
      <c r="AM89" s="517"/>
      <c r="AN89" s="517"/>
      <c r="AO89" s="517"/>
      <c r="AP89" s="517"/>
      <c r="AQ89" s="517"/>
      <c r="AR89" s="517"/>
      <c r="AS89" s="517"/>
      <c r="AT89" s="517"/>
      <c r="AU89" s="517"/>
      <c r="AV89" s="517"/>
      <c r="AW89" s="517"/>
      <c r="AX89" s="517"/>
      <c r="AY89" s="517"/>
      <c r="AZ89" s="517"/>
      <c r="BA89" s="517"/>
      <c r="BB89" s="517"/>
      <c r="BC89" s="517"/>
      <c r="BD89" s="517"/>
      <c r="BE89" s="517"/>
      <c r="BF89" s="517"/>
      <c r="BG89" s="517"/>
      <c r="BH89" s="517"/>
      <c r="BI89" s="517"/>
      <c r="BJ89" s="517"/>
      <c r="BK89" s="517"/>
      <c r="BL89" s="517"/>
      <c r="BM89" s="517"/>
      <c r="BN89" s="517"/>
      <c r="BO89" s="517"/>
      <c r="BP89" s="517"/>
      <c r="BQ89" s="517"/>
      <c r="BR89" s="517"/>
      <c r="BS89" s="517"/>
      <c r="BT89" s="517"/>
      <c r="BU89" s="517"/>
      <c r="BV89" s="517"/>
      <c r="BW89" s="517"/>
      <c r="BX89" s="517"/>
      <c r="BY89" s="517"/>
      <c r="BZ89" s="517"/>
      <c r="CA89" s="517"/>
      <c r="CB89" s="518"/>
      <c r="CC89" s="512"/>
      <c r="CD89" s="512"/>
      <c r="CE89" s="512"/>
      <c r="CF89" s="423"/>
      <c r="CG89" s="423"/>
      <c r="CH89" s="423"/>
      <c r="CI89" s="423"/>
      <c r="CJ89" s="423"/>
      <c r="CK89" s="512"/>
      <c r="CL89" s="512"/>
      <c r="CM89" s="512"/>
      <c r="CN89" s="512"/>
      <c r="CO89" s="512"/>
      <c r="CP89" s="512"/>
      <c r="CQ89" s="512"/>
      <c r="CR89" s="512"/>
      <c r="CS89" s="512"/>
      <c r="CT89" s="512"/>
      <c r="CU89" s="512"/>
      <c r="CV89" s="512"/>
      <c r="CW89" s="512"/>
      <c r="CX89" s="512"/>
      <c r="CY89" s="512"/>
      <c r="CZ89" s="512"/>
      <c r="DA89" s="512"/>
      <c r="DB89" s="512"/>
      <c r="DC89" s="512"/>
      <c r="DD89" s="512"/>
      <c r="DE89" s="512"/>
      <c r="DF89" s="512"/>
      <c r="DG89" s="512"/>
      <c r="DH89" s="512"/>
      <c r="DI89" s="512"/>
      <c r="DJ89" s="512"/>
      <c r="DK89" s="512"/>
      <c r="DL89" s="512"/>
      <c r="DM89" s="512"/>
      <c r="DN89" s="512"/>
      <c r="DO89" s="512"/>
      <c r="DP89" s="512"/>
      <c r="DQ89" s="512"/>
      <c r="DR89" s="512"/>
      <c r="DS89" s="512"/>
      <c r="DT89" s="512"/>
      <c r="DU89" s="512"/>
      <c r="DV89" s="512"/>
      <c r="DW89" s="512"/>
      <c r="DX89" s="512"/>
      <c r="DY89" s="512"/>
      <c r="DZ89" s="512"/>
      <c r="EA89" s="512"/>
      <c r="EB89" s="512"/>
      <c r="EC89" s="512"/>
      <c r="ED89" s="423"/>
      <c r="EE89" s="423"/>
      <c r="EF89" s="423"/>
      <c r="EG89" s="423"/>
      <c r="EH89" s="423"/>
      <c r="EI89" s="423"/>
      <c r="EJ89" s="423"/>
      <c r="EK89" s="423"/>
      <c r="EL89" s="423"/>
      <c r="EM89" s="423"/>
      <c r="EN89" s="423"/>
      <c r="EO89" s="423"/>
      <c r="EP89" s="423"/>
      <c r="EQ89" s="423"/>
      <c r="ER89" s="423"/>
      <c r="ES89" s="423"/>
      <c r="ET89" s="423"/>
      <c r="EU89" s="423"/>
      <c r="EV89" s="423"/>
      <c r="EW89" s="423"/>
      <c r="EX89" s="423"/>
      <c r="EY89" s="423"/>
      <c r="EZ89" s="423"/>
      <c r="FA89" s="423"/>
      <c r="FB89" s="423"/>
      <c r="FC89" s="423"/>
      <c r="FD89" s="423"/>
      <c r="FE89" s="423"/>
      <c r="FF89" s="423"/>
      <c r="FG89" s="423"/>
      <c r="FH89" s="423"/>
      <c r="FI89" s="423"/>
      <c r="FJ89" s="423"/>
      <c r="FK89" s="423"/>
      <c r="FL89" s="423"/>
      <c r="FM89" s="512"/>
      <c r="FN89" s="512"/>
      <c r="FO89" s="512"/>
      <c r="FP89" s="512"/>
      <c r="FQ89" s="512"/>
      <c r="FR89" s="512"/>
      <c r="FS89" s="512"/>
      <c r="FT89" s="512"/>
      <c r="FU89" s="512"/>
      <c r="FV89" s="512"/>
      <c r="FW89" s="512"/>
      <c r="FX89" s="512"/>
      <c r="FY89" s="512"/>
      <c r="FZ89" s="512"/>
      <c r="GA89" s="512"/>
      <c r="GB89" s="512"/>
      <c r="GC89" s="512"/>
      <c r="GD89" s="512"/>
      <c r="GE89" s="512"/>
      <c r="GF89" s="512"/>
      <c r="GG89" s="512"/>
      <c r="GH89" s="512"/>
      <c r="GI89" s="512"/>
      <c r="GJ89" s="512"/>
      <c r="GK89" s="512"/>
      <c r="GL89" s="512"/>
      <c r="GM89" s="512"/>
      <c r="GN89" s="512"/>
      <c r="GO89" s="512"/>
      <c r="GP89" s="512"/>
      <c r="GQ89" s="512"/>
      <c r="GR89" s="512"/>
      <c r="GS89" s="512"/>
      <c r="GT89" s="512"/>
      <c r="GU89" s="512"/>
      <c r="GV89" s="512"/>
      <c r="GW89" s="512"/>
      <c r="GX89" s="512"/>
      <c r="GY89" s="512"/>
      <c r="GZ89" s="512"/>
      <c r="HA89" s="512"/>
      <c r="HB89" s="512"/>
      <c r="HC89" s="512"/>
      <c r="HD89" s="512"/>
      <c r="HE89" s="512"/>
      <c r="HF89" s="512"/>
      <c r="HG89" s="512"/>
      <c r="HH89" s="512"/>
      <c r="HI89" s="512"/>
      <c r="HJ89" s="512"/>
      <c r="HK89" s="512"/>
      <c r="HL89" s="512"/>
      <c r="HM89" s="512"/>
      <c r="HN89" s="512"/>
      <c r="HO89" s="512"/>
      <c r="HP89" s="512"/>
      <c r="HQ89" s="512"/>
      <c r="HR89" s="512"/>
      <c r="HS89" s="512"/>
      <c r="HT89" s="512"/>
      <c r="HU89" s="512"/>
      <c r="HV89" s="512"/>
      <c r="HW89" s="512"/>
      <c r="HX89" s="512"/>
      <c r="HY89" s="512"/>
      <c r="HZ89" s="512"/>
      <c r="IA89" s="512"/>
      <c r="IB89" s="512"/>
      <c r="IC89" s="512"/>
      <c r="ID89" s="512"/>
      <c r="IE89" s="512"/>
      <c r="IF89" s="512"/>
      <c r="IG89" s="512"/>
      <c r="IH89" s="512"/>
      <c r="II89" s="512"/>
      <c r="IJ89" s="512"/>
      <c r="IK89" s="512"/>
      <c r="IL89" s="512"/>
      <c r="IM89" s="512"/>
      <c r="IN89" s="512"/>
      <c r="IO89" s="512"/>
      <c r="IP89" s="512"/>
      <c r="IQ89" s="512"/>
      <c r="IR89" s="512"/>
      <c r="IS89" s="512"/>
      <c r="IT89" s="512"/>
      <c r="IU89" s="512"/>
      <c r="IV89" s="512"/>
      <c r="IW89" s="512"/>
      <c r="IX89" s="512"/>
      <c r="IY89" s="512"/>
      <c r="IZ89" s="512"/>
      <c r="JA89" s="512"/>
      <c r="JB89" s="512"/>
      <c r="JC89" s="512"/>
      <c r="JD89" s="512"/>
      <c r="JE89" s="512"/>
      <c r="JF89" s="512"/>
      <c r="JG89" s="512"/>
      <c r="JH89" s="512"/>
      <c r="JI89" s="423"/>
      <c r="JJ89" s="423"/>
      <c r="JK89" s="423"/>
      <c r="JL89" s="423"/>
      <c r="JM89" s="423"/>
      <c r="JN89" s="517"/>
      <c r="JO89" s="517"/>
      <c r="JP89" s="517"/>
      <c r="JQ89" s="517"/>
      <c r="JR89" s="517"/>
      <c r="JS89" s="517"/>
      <c r="JT89" s="517"/>
      <c r="JU89" s="517"/>
      <c r="JV89" s="517"/>
      <c r="JW89" s="517"/>
      <c r="JX89" s="519"/>
      <c r="JY89" s="519"/>
      <c r="JZ89" s="519"/>
      <c r="KA89" s="519"/>
      <c r="KB89" s="519"/>
      <c r="KC89" s="519"/>
      <c r="KD89" s="519"/>
      <c r="KE89" s="519"/>
      <c r="KF89" s="519"/>
      <c r="KG89" s="519"/>
    </row>
    <row r="90" spans="1:293" s="515" customFormat="1" ht="76.5">
      <c r="A90" s="509">
        <v>76</v>
      </c>
      <c r="B90" s="514" t="s">
        <v>1244</v>
      </c>
      <c r="C90" s="457" t="s">
        <v>1245</v>
      </c>
      <c r="D90" s="457" t="s">
        <v>1246</v>
      </c>
      <c r="E90" s="496" t="s">
        <v>1247</v>
      </c>
      <c r="F90" s="515" t="s">
        <v>331</v>
      </c>
      <c r="G90" s="457" t="s">
        <v>645</v>
      </c>
      <c r="H90" s="476">
        <v>0</v>
      </c>
      <c r="I90" s="459"/>
      <c r="J90" s="459"/>
      <c r="K90" s="459"/>
      <c r="L90" s="459"/>
      <c r="M90" s="424"/>
      <c r="N90" s="516"/>
      <c r="O90" s="517"/>
      <c r="P90" s="517"/>
      <c r="Q90" s="517"/>
      <c r="R90" s="517"/>
      <c r="S90" s="517"/>
      <c r="T90" s="517"/>
      <c r="U90" s="517"/>
      <c r="V90" s="517"/>
      <c r="W90" s="517"/>
      <c r="X90" s="517"/>
      <c r="Y90" s="517"/>
      <c r="Z90" s="517"/>
      <c r="AA90" s="517"/>
      <c r="AB90" s="517"/>
      <c r="AC90" s="517"/>
      <c r="AD90" s="517"/>
      <c r="AE90" s="517"/>
      <c r="AF90" s="517"/>
      <c r="AG90" s="517"/>
      <c r="AH90" s="517"/>
      <c r="AI90" s="517"/>
      <c r="AJ90" s="517"/>
      <c r="AK90" s="459"/>
      <c r="AL90" s="517"/>
      <c r="AM90" s="517"/>
      <c r="AN90" s="517"/>
      <c r="AO90" s="517"/>
      <c r="AP90" s="517"/>
      <c r="AQ90" s="517"/>
      <c r="AR90" s="517"/>
      <c r="AS90" s="517"/>
      <c r="AT90" s="517"/>
      <c r="AU90" s="517"/>
      <c r="AV90" s="517"/>
      <c r="AW90" s="517">
        <v>54</v>
      </c>
      <c r="AX90" s="517"/>
      <c r="AY90" s="517"/>
      <c r="AZ90" s="517"/>
      <c r="BA90" s="517">
        <v>0</v>
      </c>
      <c r="BB90" s="517"/>
      <c r="BC90" s="517"/>
      <c r="BD90" s="517"/>
      <c r="BE90" s="517"/>
      <c r="BF90" s="517"/>
      <c r="BG90" s="517"/>
      <c r="BH90" s="517"/>
      <c r="BI90" s="517"/>
      <c r="BJ90" s="517"/>
      <c r="BK90" s="517"/>
      <c r="BL90" s="517"/>
      <c r="BM90" s="517"/>
      <c r="BN90" s="517"/>
      <c r="BO90" s="517"/>
      <c r="BP90" s="517"/>
      <c r="BQ90" s="517"/>
      <c r="BR90" s="517"/>
      <c r="BS90" s="517"/>
      <c r="BT90" s="517"/>
      <c r="BU90" s="517"/>
      <c r="BV90" s="517"/>
      <c r="BW90" s="517"/>
      <c r="BX90" s="517"/>
      <c r="BY90" s="517"/>
      <c r="BZ90" s="517"/>
      <c r="CA90" s="517"/>
      <c r="CB90" s="518"/>
      <c r="CC90" s="512"/>
      <c r="CD90" s="512"/>
      <c r="CE90" s="512"/>
      <c r="CF90" s="423"/>
      <c r="CG90" s="423"/>
      <c r="CH90" s="423"/>
      <c r="CI90" s="423"/>
      <c r="CJ90" s="423"/>
      <c r="CK90" s="512"/>
      <c r="CL90" s="512"/>
      <c r="CM90" s="512"/>
      <c r="CN90" s="512"/>
      <c r="CO90" s="512"/>
      <c r="CP90" s="512"/>
      <c r="CQ90" s="512"/>
      <c r="CR90" s="512"/>
      <c r="CS90" s="512"/>
      <c r="CT90" s="512"/>
      <c r="CU90" s="512"/>
      <c r="CV90" s="512"/>
      <c r="CW90" s="512"/>
      <c r="CX90" s="512"/>
      <c r="CY90" s="512"/>
      <c r="CZ90" s="512"/>
      <c r="DA90" s="512"/>
      <c r="DB90" s="512"/>
      <c r="DC90" s="512"/>
      <c r="DD90" s="512"/>
      <c r="DE90" s="512"/>
      <c r="DF90" s="512"/>
      <c r="DG90" s="512"/>
      <c r="DH90" s="512"/>
      <c r="DI90" s="512"/>
      <c r="DJ90" s="512"/>
      <c r="DK90" s="512"/>
      <c r="DL90" s="512"/>
      <c r="DM90" s="512"/>
      <c r="DN90" s="512"/>
      <c r="DO90" s="512"/>
      <c r="DP90" s="512"/>
      <c r="DQ90" s="512"/>
      <c r="DR90" s="512"/>
      <c r="DS90" s="512"/>
      <c r="DT90" s="512"/>
      <c r="DU90" s="512"/>
      <c r="DV90" s="512"/>
      <c r="DW90" s="512"/>
      <c r="DX90" s="512"/>
      <c r="DY90" s="512"/>
      <c r="DZ90" s="512"/>
      <c r="EA90" s="512"/>
      <c r="EB90" s="512"/>
      <c r="EC90" s="512"/>
      <c r="ED90" s="423"/>
      <c r="EE90" s="423"/>
      <c r="EF90" s="423"/>
      <c r="EG90" s="423"/>
      <c r="EH90" s="423"/>
      <c r="EI90" s="423"/>
      <c r="EJ90" s="423"/>
      <c r="EK90" s="423"/>
      <c r="EL90" s="423"/>
      <c r="EM90" s="423"/>
      <c r="EN90" s="423"/>
      <c r="EO90" s="423"/>
      <c r="EP90" s="423"/>
      <c r="EQ90" s="423"/>
      <c r="ER90" s="423"/>
      <c r="ES90" s="423"/>
      <c r="ET90" s="423"/>
      <c r="EU90" s="423"/>
      <c r="EV90" s="423"/>
      <c r="EW90" s="423"/>
      <c r="EX90" s="423"/>
      <c r="EY90" s="423"/>
      <c r="EZ90" s="423"/>
      <c r="FA90" s="423"/>
      <c r="FB90" s="423"/>
      <c r="FC90" s="423"/>
      <c r="FD90" s="423"/>
      <c r="FE90" s="423"/>
      <c r="FF90" s="423"/>
      <c r="FG90" s="423"/>
      <c r="FH90" s="423"/>
      <c r="FI90" s="423"/>
      <c r="FJ90" s="423"/>
      <c r="FK90" s="423"/>
      <c r="FL90" s="423"/>
      <c r="FM90" s="512"/>
      <c r="FN90" s="512"/>
      <c r="FO90" s="512"/>
      <c r="FP90" s="512"/>
      <c r="FQ90" s="512"/>
      <c r="FR90" s="512"/>
      <c r="FS90" s="512"/>
      <c r="FT90" s="512"/>
      <c r="FU90" s="512"/>
      <c r="FV90" s="512"/>
      <c r="FW90" s="512"/>
      <c r="FX90" s="512"/>
      <c r="FY90" s="512"/>
      <c r="FZ90" s="512"/>
      <c r="GA90" s="512"/>
      <c r="GB90" s="512"/>
      <c r="GC90" s="512"/>
      <c r="GD90" s="512"/>
      <c r="GE90" s="512"/>
      <c r="GF90" s="512"/>
      <c r="GG90" s="512"/>
      <c r="GH90" s="512"/>
      <c r="GI90" s="512"/>
      <c r="GJ90" s="512"/>
      <c r="GK90" s="512"/>
      <c r="GL90" s="512"/>
      <c r="GM90" s="512"/>
      <c r="GN90" s="512"/>
      <c r="GO90" s="512"/>
      <c r="GP90" s="512"/>
      <c r="GQ90" s="512"/>
      <c r="GR90" s="512"/>
      <c r="GS90" s="512"/>
      <c r="GT90" s="512"/>
      <c r="GU90" s="512"/>
      <c r="GV90" s="512"/>
      <c r="GW90" s="512"/>
      <c r="GX90" s="512"/>
      <c r="GY90" s="512"/>
      <c r="GZ90" s="512"/>
      <c r="HA90" s="512"/>
      <c r="HB90" s="512"/>
      <c r="HC90" s="512"/>
      <c r="HD90" s="512"/>
      <c r="HE90" s="512"/>
      <c r="HF90" s="512"/>
      <c r="HG90" s="512"/>
      <c r="HH90" s="512"/>
      <c r="HI90" s="512"/>
      <c r="HJ90" s="512"/>
      <c r="HK90" s="512"/>
      <c r="HL90" s="512"/>
      <c r="HM90" s="512"/>
      <c r="HN90" s="512"/>
      <c r="HO90" s="512"/>
      <c r="HP90" s="512"/>
      <c r="HQ90" s="512"/>
      <c r="HR90" s="512"/>
      <c r="HS90" s="512"/>
      <c r="HT90" s="512"/>
      <c r="HU90" s="512"/>
      <c r="HV90" s="512"/>
      <c r="HW90" s="512"/>
      <c r="HX90" s="512"/>
      <c r="HY90" s="512"/>
      <c r="HZ90" s="512"/>
      <c r="IA90" s="512"/>
      <c r="IB90" s="512"/>
      <c r="IC90" s="512"/>
      <c r="ID90" s="512"/>
      <c r="IE90" s="512"/>
      <c r="IF90" s="512"/>
      <c r="IG90" s="512"/>
      <c r="IH90" s="512"/>
      <c r="II90" s="512"/>
      <c r="IJ90" s="512"/>
      <c r="IK90" s="512"/>
      <c r="IL90" s="512"/>
      <c r="IM90" s="512"/>
      <c r="IN90" s="512"/>
      <c r="IO90" s="512"/>
      <c r="IP90" s="512"/>
      <c r="IQ90" s="512"/>
      <c r="IR90" s="512"/>
      <c r="IS90" s="512"/>
      <c r="IT90" s="512"/>
      <c r="IU90" s="512"/>
      <c r="IV90" s="512"/>
      <c r="IW90" s="512"/>
      <c r="IX90" s="512"/>
      <c r="IY90" s="512"/>
      <c r="IZ90" s="512"/>
      <c r="JA90" s="512"/>
      <c r="JB90" s="512"/>
      <c r="JC90" s="512"/>
      <c r="JD90" s="512"/>
      <c r="JE90" s="512"/>
      <c r="JF90" s="512"/>
      <c r="JG90" s="512"/>
      <c r="JH90" s="512"/>
      <c r="JI90" s="423"/>
      <c r="JJ90" s="423"/>
      <c r="JK90" s="423"/>
      <c r="JL90" s="423"/>
      <c r="JM90" s="423"/>
      <c r="JN90" s="517"/>
      <c r="JO90" s="517"/>
      <c r="JP90" s="517"/>
      <c r="JQ90" s="517"/>
      <c r="JR90" s="517"/>
      <c r="JS90" s="517"/>
      <c r="JT90" s="517"/>
      <c r="JU90" s="517"/>
      <c r="JV90" s="517"/>
      <c r="JW90" s="517"/>
      <c r="JX90" s="519"/>
      <c r="JY90" s="519"/>
      <c r="JZ90" s="519"/>
      <c r="KA90" s="519"/>
      <c r="KB90" s="519"/>
      <c r="KC90" s="519"/>
      <c r="KD90" s="519"/>
      <c r="KE90" s="519"/>
      <c r="KF90" s="519"/>
      <c r="KG90" s="519"/>
    </row>
    <row r="91" spans="1:293" s="515" customFormat="1" ht="107.25" customHeight="1">
      <c r="A91" s="509">
        <v>77</v>
      </c>
      <c r="B91" s="514" t="s">
        <v>1248</v>
      </c>
      <c r="C91" s="457" t="s">
        <v>1249</v>
      </c>
      <c r="D91" s="457" t="s">
        <v>1250</v>
      </c>
      <c r="E91" s="496" t="s">
        <v>1251</v>
      </c>
      <c r="F91" s="515" t="s">
        <v>1252</v>
      </c>
      <c r="G91" s="457" t="s">
        <v>645</v>
      </c>
      <c r="H91" s="476" t="s">
        <v>1253</v>
      </c>
      <c r="I91" s="459">
        <v>25514149430</v>
      </c>
      <c r="J91" s="459"/>
      <c r="K91" s="459">
        <v>100000000</v>
      </c>
      <c r="L91" s="459"/>
      <c r="M91" s="424">
        <f t="shared" si="3"/>
        <v>25614149430</v>
      </c>
      <c r="N91" s="516"/>
      <c r="O91" s="517"/>
      <c r="P91" s="517"/>
      <c r="Q91" s="517"/>
      <c r="R91" s="517"/>
      <c r="S91" s="517"/>
      <c r="T91" s="517"/>
      <c r="U91" s="517"/>
      <c r="V91" s="517"/>
      <c r="W91" s="517"/>
      <c r="X91" s="517"/>
      <c r="Y91" s="517"/>
      <c r="Z91" s="517"/>
      <c r="AA91" s="517"/>
      <c r="AB91" s="517"/>
      <c r="AC91" s="517">
        <v>5000000</v>
      </c>
      <c r="AD91" s="517"/>
      <c r="AE91" s="517"/>
      <c r="AF91" s="459" t="s">
        <v>1253</v>
      </c>
      <c r="AG91" s="459">
        <v>25514149430</v>
      </c>
      <c r="AH91" s="517"/>
      <c r="AI91" s="517"/>
      <c r="AJ91" s="517"/>
      <c r="AK91" s="459"/>
      <c r="AL91" s="517"/>
      <c r="AM91" s="517"/>
      <c r="AN91" s="517"/>
      <c r="AO91" s="517"/>
      <c r="AP91" s="517"/>
      <c r="AQ91" s="517"/>
      <c r="AR91" s="517"/>
      <c r="AS91" s="517"/>
      <c r="AT91" s="517"/>
      <c r="AU91" s="517"/>
      <c r="AV91" s="517"/>
      <c r="AW91" s="517"/>
      <c r="AX91" s="517"/>
      <c r="AY91" s="517"/>
      <c r="AZ91" s="517"/>
      <c r="BA91" s="517"/>
      <c r="BB91" s="517"/>
      <c r="BC91" s="517"/>
      <c r="BD91" s="517"/>
      <c r="BE91" s="517"/>
      <c r="BF91" s="517"/>
      <c r="BG91" s="517"/>
      <c r="BH91" s="517"/>
      <c r="BI91" s="517"/>
      <c r="BJ91" s="517"/>
      <c r="BK91" s="517"/>
      <c r="BL91" s="517"/>
      <c r="BM91" s="517"/>
      <c r="BN91" s="517"/>
      <c r="BO91" s="517"/>
      <c r="BP91" s="517"/>
      <c r="BQ91" s="517"/>
      <c r="BR91" s="517"/>
      <c r="BS91" s="517"/>
      <c r="BT91" s="517"/>
      <c r="BU91" s="517"/>
      <c r="BV91" s="517"/>
      <c r="BW91" s="517"/>
      <c r="BX91" s="517"/>
      <c r="BY91" s="517"/>
      <c r="BZ91" s="517"/>
      <c r="CA91" s="517"/>
      <c r="CB91" s="518"/>
      <c r="CC91" s="512"/>
      <c r="CD91" s="512"/>
      <c r="CE91" s="512"/>
      <c r="CF91" s="423"/>
      <c r="CG91" s="423"/>
      <c r="CH91" s="423"/>
      <c r="CI91" s="423"/>
      <c r="CJ91" s="423"/>
      <c r="CK91" s="512"/>
      <c r="CL91" s="512"/>
      <c r="CM91" s="512"/>
      <c r="CN91" s="512"/>
      <c r="CO91" s="512"/>
      <c r="CP91" s="512"/>
      <c r="CQ91" s="512"/>
      <c r="CR91" s="512"/>
      <c r="CS91" s="512"/>
      <c r="CT91" s="512"/>
      <c r="CU91" s="512"/>
      <c r="CV91" s="512"/>
      <c r="CW91" s="512"/>
      <c r="CX91" s="512"/>
      <c r="CY91" s="512"/>
      <c r="CZ91" s="512"/>
      <c r="DA91" s="512"/>
      <c r="DB91" s="512"/>
      <c r="DC91" s="512"/>
      <c r="DD91" s="512"/>
      <c r="DE91" s="512"/>
      <c r="DF91" s="512"/>
      <c r="DG91" s="512"/>
      <c r="DH91" s="512"/>
      <c r="DI91" s="512"/>
      <c r="DJ91" s="512"/>
      <c r="DK91" s="512"/>
      <c r="DL91" s="512"/>
      <c r="DM91" s="512"/>
      <c r="DN91" s="512"/>
      <c r="DO91" s="512"/>
      <c r="DP91" s="512"/>
      <c r="DQ91" s="512"/>
      <c r="DR91" s="512"/>
      <c r="DS91" s="512"/>
      <c r="DT91" s="512"/>
      <c r="DU91" s="512"/>
      <c r="DV91" s="512"/>
      <c r="DW91" s="512"/>
      <c r="DX91" s="512"/>
      <c r="DY91" s="512"/>
      <c r="DZ91" s="512"/>
      <c r="EA91" s="512"/>
      <c r="EB91" s="512"/>
      <c r="EC91" s="512"/>
      <c r="ED91" s="423"/>
      <c r="EE91" s="423"/>
      <c r="EF91" s="423"/>
      <c r="EG91" s="423"/>
      <c r="EH91" s="423"/>
      <c r="EI91" s="423"/>
      <c r="EJ91" s="423"/>
      <c r="EK91" s="423"/>
      <c r="EL91" s="423"/>
      <c r="EM91" s="423"/>
      <c r="EN91" s="423"/>
      <c r="EO91" s="423"/>
      <c r="EP91" s="423"/>
      <c r="EQ91" s="423"/>
      <c r="ER91" s="423"/>
      <c r="ES91" s="423"/>
      <c r="ET91" s="423"/>
      <c r="EU91" s="423"/>
      <c r="EV91" s="423"/>
      <c r="EW91" s="423"/>
      <c r="EX91" s="423"/>
      <c r="EY91" s="423"/>
      <c r="EZ91" s="423"/>
      <c r="FA91" s="423"/>
      <c r="FB91" s="423"/>
      <c r="FC91" s="423"/>
      <c r="FD91" s="423"/>
      <c r="FE91" s="423"/>
      <c r="FF91" s="423"/>
      <c r="FG91" s="423"/>
      <c r="FH91" s="423"/>
      <c r="FI91" s="423"/>
      <c r="FJ91" s="423"/>
      <c r="FK91" s="423"/>
      <c r="FL91" s="423"/>
      <c r="FM91" s="512"/>
      <c r="FN91" s="512"/>
      <c r="FO91" s="512"/>
      <c r="FP91" s="512"/>
      <c r="FQ91" s="512"/>
      <c r="FR91" s="512"/>
      <c r="FS91" s="512"/>
      <c r="FT91" s="512"/>
      <c r="FU91" s="512"/>
      <c r="FV91" s="512"/>
      <c r="FW91" s="512"/>
      <c r="FX91" s="512"/>
      <c r="FY91" s="512"/>
      <c r="FZ91" s="512"/>
      <c r="GA91" s="512"/>
      <c r="GB91" s="512"/>
      <c r="GC91" s="512"/>
      <c r="GD91" s="512"/>
      <c r="GE91" s="512"/>
      <c r="GF91" s="512"/>
      <c r="GG91" s="512"/>
      <c r="GH91" s="512"/>
      <c r="GI91" s="512"/>
      <c r="GJ91" s="512"/>
      <c r="GK91" s="512"/>
      <c r="GL91" s="512"/>
      <c r="GM91" s="512"/>
      <c r="GN91" s="512"/>
      <c r="GO91" s="512"/>
      <c r="GP91" s="512"/>
      <c r="GQ91" s="512"/>
      <c r="GR91" s="512"/>
      <c r="GS91" s="512"/>
      <c r="GT91" s="512"/>
      <c r="GU91" s="512"/>
      <c r="GV91" s="512"/>
      <c r="GW91" s="512"/>
      <c r="GX91" s="512"/>
      <c r="GY91" s="512"/>
      <c r="GZ91" s="512"/>
      <c r="HA91" s="512"/>
      <c r="HB91" s="512"/>
      <c r="HC91" s="512"/>
      <c r="HD91" s="512"/>
      <c r="HE91" s="512"/>
      <c r="HF91" s="512"/>
      <c r="HG91" s="512"/>
      <c r="HH91" s="512"/>
      <c r="HI91" s="512"/>
      <c r="HJ91" s="512"/>
      <c r="HK91" s="512"/>
      <c r="HL91" s="512"/>
      <c r="HM91" s="512"/>
      <c r="HN91" s="512"/>
      <c r="HO91" s="512"/>
      <c r="HP91" s="512"/>
      <c r="HQ91" s="512"/>
      <c r="HR91" s="512"/>
      <c r="HS91" s="512"/>
      <c r="HT91" s="512"/>
      <c r="HU91" s="512"/>
      <c r="HV91" s="512"/>
      <c r="HW91" s="512"/>
      <c r="HX91" s="512"/>
      <c r="HY91" s="512"/>
      <c r="HZ91" s="512"/>
      <c r="IA91" s="512"/>
      <c r="IB91" s="512"/>
      <c r="IC91" s="512"/>
      <c r="ID91" s="512"/>
      <c r="IE91" s="512"/>
      <c r="IF91" s="512"/>
      <c r="IG91" s="512"/>
      <c r="IH91" s="512"/>
      <c r="II91" s="512"/>
      <c r="IJ91" s="512"/>
      <c r="IK91" s="512"/>
      <c r="IL91" s="512"/>
      <c r="IM91" s="512"/>
      <c r="IN91" s="512"/>
      <c r="IO91" s="512"/>
      <c r="IP91" s="512"/>
      <c r="IQ91" s="512"/>
      <c r="IR91" s="512"/>
      <c r="IS91" s="512"/>
      <c r="IT91" s="512"/>
      <c r="IU91" s="512"/>
      <c r="IV91" s="512"/>
      <c r="IW91" s="512"/>
      <c r="IX91" s="512"/>
      <c r="IY91" s="512"/>
      <c r="IZ91" s="512"/>
      <c r="JA91" s="512"/>
      <c r="JB91" s="512"/>
      <c r="JC91" s="512"/>
      <c r="JD91" s="512"/>
      <c r="JE91" s="512"/>
      <c r="JF91" s="512"/>
      <c r="JG91" s="512"/>
      <c r="JH91" s="512"/>
      <c r="JI91" s="423"/>
      <c r="JJ91" s="423"/>
      <c r="JK91" s="423"/>
      <c r="JL91" s="423"/>
      <c r="JM91" s="423"/>
      <c r="JN91" s="517"/>
      <c r="JO91" s="517"/>
      <c r="JP91" s="517"/>
      <c r="JQ91" s="517"/>
      <c r="JR91" s="517"/>
      <c r="JS91" s="517"/>
      <c r="JT91" s="517"/>
      <c r="JU91" s="517"/>
      <c r="JV91" s="517"/>
      <c r="JW91" s="517"/>
      <c r="JX91" s="519"/>
      <c r="JY91" s="519"/>
      <c r="JZ91" s="519"/>
      <c r="KA91" s="519"/>
      <c r="KB91" s="519"/>
      <c r="KC91" s="519"/>
      <c r="KD91" s="519"/>
      <c r="KE91" s="519"/>
      <c r="KF91" s="519"/>
      <c r="KG91" s="519"/>
    </row>
    <row r="92" spans="1:293" s="515" customFormat="1" ht="84" customHeight="1">
      <c r="A92" s="509">
        <v>78</v>
      </c>
      <c r="B92" s="514" t="s">
        <v>1248</v>
      </c>
      <c r="C92" s="457" t="s">
        <v>1254</v>
      </c>
      <c r="D92" s="457" t="s">
        <v>1255</v>
      </c>
      <c r="E92" s="496" t="s">
        <v>1256</v>
      </c>
      <c r="F92" s="515" t="s">
        <v>345</v>
      </c>
      <c r="G92" s="450" t="s">
        <v>1257</v>
      </c>
      <c r="H92" s="476" t="s">
        <v>1258</v>
      </c>
      <c r="I92" s="459">
        <v>4711732800</v>
      </c>
      <c r="J92" s="459"/>
      <c r="K92" s="459">
        <v>20000000</v>
      </c>
      <c r="L92" s="459"/>
      <c r="M92" s="424">
        <f t="shared" si="3"/>
        <v>4731732800</v>
      </c>
      <c r="N92" s="516"/>
      <c r="O92" s="517"/>
      <c r="P92" s="517"/>
      <c r="Q92" s="517"/>
      <c r="R92" s="517"/>
      <c r="S92" s="517"/>
      <c r="T92" s="517"/>
      <c r="U92" s="517"/>
      <c r="V92" s="517"/>
      <c r="W92" s="517"/>
      <c r="X92" s="517"/>
      <c r="Y92" s="517"/>
      <c r="Z92" s="517"/>
      <c r="AA92" s="517"/>
      <c r="AB92" s="517"/>
      <c r="AC92" s="517"/>
      <c r="AD92" s="517"/>
      <c r="AE92" s="517"/>
      <c r="AF92" s="517"/>
      <c r="AG92" s="517"/>
      <c r="AH92" s="517"/>
      <c r="AI92" s="517"/>
      <c r="AJ92" s="517"/>
      <c r="AK92" s="459"/>
      <c r="AL92" s="517"/>
      <c r="AM92" s="517"/>
      <c r="AN92" s="517"/>
      <c r="AO92" s="517"/>
      <c r="AP92" s="517"/>
      <c r="AQ92" s="517"/>
      <c r="AR92" s="517"/>
      <c r="AS92" s="517"/>
      <c r="AT92" s="517"/>
      <c r="AU92" s="517"/>
      <c r="AV92" s="517"/>
      <c r="AW92" s="517"/>
      <c r="AX92" s="517"/>
      <c r="AY92" s="517"/>
      <c r="AZ92" s="517"/>
      <c r="BA92" s="517"/>
      <c r="BB92" s="517"/>
      <c r="BC92" s="517"/>
      <c r="BD92" s="517"/>
      <c r="BE92" s="517"/>
      <c r="BF92" s="517"/>
      <c r="BG92" s="517"/>
      <c r="BH92" s="517"/>
      <c r="BI92" s="517"/>
      <c r="BJ92" s="517"/>
      <c r="BK92" s="517"/>
      <c r="BL92" s="517"/>
      <c r="BM92" s="517"/>
      <c r="BN92" s="517"/>
      <c r="BO92" s="517"/>
      <c r="BP92" s="517"/>
      <c r="BQ92" s="517"/>
      <c r="BR92" s="517"/>
      <c r="BS92" s="517"/>
      <c r="BT92" s="517"/>
      <c r="BU92" s="517"/>
      <c r="BV92" s="517"/>
      <c r="BW92" s="517"/>
      <c r="BX92" s="517"/>
      <c r="BY92" s="517"/>
      <c r="BZ92" s="517"/>
      <c r="CA92" s="517"/>
      <c r="CB92" s="518"/>
      <c r="CC92" s="512"/>
      <c r="CD92" s="512"/>
      <c r="CE92" s="512"/>
      <c r="CF92" s="423"/>
      <c r="CG92" s="423"/>
      <c r="CH92" s="423"/>
      <c r="CI92" s="423"/>
      <c r="CJ92" s="423"/>
      <c r="CK92" s="512"/>
      <c r="CL92" s="512"/>
      <c r="CM92" s="512"/>
      <c r="CN92" s="512"/>
      <c r="CO92" s="512"/>
      <c r="CP92" s="512"/>
      <c r="CQ92" s="512"/>
      <c r="CR92" s="512"/>
      <c r="CS92" s="512"/>
      <c r="CT92" s="512"/>
      <c r="CU92" s="512"/>
      <c r="CV92" s="512"/>
      <c r="CW92" s="512"/>
      <c r="CX92" s="512"/>
      <c r="CY92" s="512"/>
      <c r="CZ92" s="512"/>
      <c r="DA92" s="512"/>
      <c r="DB92" s="512"/>
      <c r="DC92" s="512"/>
      <c r="DD92" s="512"/>
      <c r="DE92" s="512"/>
      <c r="DF92" s="512"/>
      <c r="DG92" s="512"/>
      <c r="DH92" s="512"/>
      <c r="DI92" s="512"/>
      <c r="DJ92" s="512"/>
      <c r="DK92" s="512"/>
      <c r="DL92" s="512"/>
      <c r="DM92" s="512"/>
      <c r="DN92" s="512"/>
      <c r="DO92" s="512"/>
      <c r="DP92" s="512"/>
      <c r="DQ92" s="512"/>
      <c r="DR92" s="512"/>
      <c r="DS92" s="512"/>
      <c r="DT92" s="512"/>
      <c r="DU92" s="512"/>
      <c r="DV92" s="512"/>
      <c r="DW92" s="512"/>
      <c r="DX92" s="512"/>
      <c r="DY92" s="512"/>
      <c r="DZ92" s="512"/>
      <c r="EA92" s="512"/>
      <c r="EB92" s="512"/>
      <c r="EC92" s="512"/>
      <c r="ED92" s="423"/>
      <c r="EE92" s="423"/>
      <c r="EF92" s="423"/>
      <c r="EG92" s="423"/>
      <c r="EH92" s="423"/>
      <c r="EI92" s="423"/>
      <c r="EJ92" s="423"/>
      <c r="EK92" s="423"/>
      <c r="EL92" s="423"/>
      <c r="EM92" s="423"/>
      <c r="EN92" s="423"/>
      <c r="EO92" s="423"/>
      <c r="EP92" s="423"/>
      <c r="EQ92" s="423"/>
      <c r="ER92" s="423"/>
      <c r="ES92" s="423"/>
      <c r="ET92" s="423"/>
      <c r="EU92" s="423"/>
      <c r="EV92" s="423"/>
      <c r="EW92" s="423"/>
      <c r="EX92" s="423"/>
      <c r="EY92" s="423"/>
      <c r="EZ92" s="423"/>
      <c r="FA92" s="423"/>
      <c r="FB92" s="423"/>
      <c r="FC92" s="423"/>
      <c r="FD92" s="423"/>
      <c r="FE92" s="423"/>
      <c r="FF92" s="423"/>
      <c r="FG92" s="423"/>
      <c r="FH92" s="423"/>
      <c r="FI92" s="423"/>
      <c r="FJ92" s="423"/>
      <c r="FK92" s="423"/>
      <c r="FL92" s="423"/>
      <c r="FM92" s="512"/>
      <c r="FN92" s="512"/>
      <c r="FO92" s="512"/>
      <c r="FP92" s="512"/>
      <c r="FQ92" s="512"/>
      <c r="FR92" s="512"/>
      <c r="FS92" s="512"/>
      <c r="FT92" s="512"/>
      <c r="FU92" s="512"/>
      <c r="FV92" s="512"/>
      <c r="FW92" s="512"/>
      <c r="FX92" s="512"/>
      <c r="FY92" s="512"/>
      <c r="FZ92" s="512"/>
      <c r="GA92" s="512"/>
      <c r="GB92" s="512"/>
      <c r="GC92" s="512"/>
      <c r="GD92" s="512"/>
      <c r="GE92" s="512"/>
      <c r="GF92" s="512"/>
      <c r="GG92" s="512"/>
      <c r="GH92" s="512"/>
      <c r="GI92" s="512"/>
      <c r="GJ92" s="512"/>
      <c r="GK92" s="512"/>
      <c r="GL92" s="512"/>
      <c r="GM92" s="512"/>
      <c r="GN92" s="512"/>
      <c r="GO92" s="512"/>
      <c r="GP92" s="512"/>
      <c r="GQ92" s="512">
        <v>10000</v>
      </c>
      <c r="GR92" s="512"/>
      <c r="GS92" s="512"/>
      <c r="GT92" s="512" t="s">
        <v>1258</v>
      </c>
      <c r="GU92" s="512">
        <v>4711732800</v>
      </c>
      <c r="GV92" s="512"/>
      <c r="GW92" s="512"/>
      <c r="GX92" s="512"/>
      <c r="GY92" s="512"/>
      <c r="GZ92" s="512"/>
      <c r="HA92" s="512"/>
      <c r="HB92" s="512"/>
      <c r="HC92" s="512"/>
      <c r="HD92" s="512"/>
      <c r="HE92" s="512"/>
      <c r="HF92" s="512"/>
      <c r="HG92" s="512"/>
      <c r="HH92" s="512"/>
      <c r="HI92" s="512"/>
      <c r="HJ92" s="512"/>
      <c r="HK92" s="512"/>
      <c r="HL92" s="512"/>
      <c r="HM92" s="512"/>
      <c r="HN92" s="512"/>
      <c r="HO92" s="512"/>
      <c r="HP92" s="512"/>
      <c r="HQ92" s="512"/>
      <c r="HR92" s="512"/>
      <c r="HS92" s="512"/>
      <c r="HT92" s="512"/>
      <c r="HU92" s="512"/>
      <c r="HV92" s="512"/>
      <c r="HW92" s="512"/>
      <c r="HX92" s="512"/>
      <c r="HY92" s="512"/>
      <c r="HZ92" s="512"/>
      <c r="IA92" s="512"/>
      <c r="IB92" s="512"/>
      <c r="IC92" s="512"/>
      <c r="ID92" s="512"/>
      <c r="IE92" s="512"/>
      <c r="IF92" s="512"/>
      <c r="IG92" s="512"/>
      <c r="IH92" s="512"/>
      <c r="II92" s="512"/>
      <c r="IJ92" s="512"/>
      <c r="IK92" s="512"/>
      <c r="IL92" s="512"/>
      <c r="IM92" s="512"/>
      <c r="IN92" s="512"/>
      <c r="IO92" s="512"/>
      <c r="IP92" s="512"/>
      <c r="IQ92" s="512"/>
      <c r="IR92" s="512"/>
      <c r="IS92" s="512"/>
      <c r="IT92" s="512"/>
      <c r="IU92" s="512"/>
      <c r="IV92" s="512"/>
      <c r="IW92" s="512"/>
      <c r="IX92" s="512"/>
      <c r="IY92" s="512"/>
      <c r="IZ92" s="512"/>
      <c r="JA92" s="512"/>
      <c r="JB92" s="512"/>
      <c r="JC92" s="512"/>
      <c r="JD92" s="512"/>
      <c r="JE92" s="512"/>
      <c r="JF92" s="512"/>
      <c r="JG92" s="512"/>
      <c r="JH92" s="512"/>
      <c r="JI92" s="423"/>
      <c r="JJ92" s="423"/>
      <c r="JK92" s="423"/>
      <c r="JL92" s="423"/>
      <c r="JM92" s="423"/>
      <c r="JN92" s="517"/>
      <c r="JO92" s="517"/>
      <c r="JP92" s="517"/>
      <c r="JQ92" s="517"/>
      <c r="JR92" s="517"/>
      <c r="JS92" s="517"/>
      <c r="JT92" s="517"/>
      <c r="JU92" s="517"/>
      <c r="JV92" s="517"/>
      <c r="JW92" s="517"/>
      <c r="JX92" s="519"/>
      <c r="JY92" s="519"/>
      <c r="JZ92" s="519"/>
      <c r="KA92" s="519"/>
      <c r="KB92" s="519"/>
      <c r="KC92" s="519"/>
      <c r="KD92" s="519"/>
      <c r="KE92" s="519"/>
      <c r="KF92" s="519"/>
      <c r="KG92" s="519"/>
    </row>
    <row r="93" spans="1:293" s="515" customFormat="1" ht="111" customHeight="1">
      <c r="A93" s="509">
        <v>79</v>
      </c>
      <c r="B93" s="514" t="s">
        <v>1259</v>
      </c>
      <c r="C93" s="457" t="s">
        <v>1260</v>
      </c>
      <c r="D93" s="457" t="s">
        <v>1261</v>
      </c>
      <c r="E93" s="496" t="s">
        <v>1262</v>
      </c>
      <c r="F93" s="515" t="s">
        <v>457</v>
      </c>
      <c r="G93" s="457" t="s">
        <v>1263</v>
      </c>
      <c r="H93" s="476"/>
      <c r="I93" s="459"/>
      <c r="J93" s="459"/>
      <c r="K93" s="459"/>
      <c r="L93" s="459"/>
      <c r="M93" s="424"/>
      <c r="N93" s="516"/>
      <c r="O93" s="517"/>
      <c r="P93" s="517"/>
      <c r="Q93" s="517"/>
      <c r="R93" s="517"/>
      <c r="S93" s="517"/>
      <c r="T93" s="517"/>
      <c r="U93" s="517"/>
      <c r="V93" s="517"/>
      <c r="W93" s="517"/>
      <c r="X93" s="517"/>
      <c r="Y93" s="517"/>
      <c r="Z93" s="517"/>
      <c r="AA93" s="517"/>
      <c r="AB93" s="517"/>
      <c r="AC93" s="517"/>
      <c r="AD93" s="517"/>
      <c r="AE93" s="517"/>
      <c r="AF93" s="517"/>
      <c r="AG93" s="517"/>
      <c r="AH93" s="517"/>
      <c r="AI93" s="517"/>
      <c r="AJ93" s="517"/>
      <c r="AK93" s="459"/>
      <c r="AL93" s="517"/>
      <c r="AM93" s="517"/>
      <c r="AN93" s="517"/>
      <c r="AO93" s="517"/>
      <c r="AP93" s="517"/>
      <c r="AQ93" s="517"/>
      <c r="AR93" s="517"/>
      <c r="AS93" s="517"/>
      <c r="AT93" s="517"/>
      <c r="AU93" s="517"/>
      <c r="AV93" s="517"/>
      <c r="AW93" s="517"/>
      <c r="AX93" s="517"/>
      <c r="AY93" s="517"/>
      <c r="AZ93" s="517"/>
      <c r="BA93" s="517"/>
      <c r="BB93" s="517"/>
      <c r="BC93" s="517"/>
      <c r="BD93" s="517"/>
      <c r="BE93" s="517"/>
      <c r="BF93" s="517"/>
      <c r="BG93" s="517"/>
      <c r="BH93" s="517"/>
      <c r="BI93" s="517"/>
      <c r="BJ93" s="517"/>
      <c r="BK93" s="517"/>
      <c r="BL93" s="517"/>
      <c r="BM93" s="517"/>
      <c r="BN93" s="517"/>
      <c r="BO93" s="517"/>
      <c r="BP93" s="517"/>
      <c r="BQ93" s="517"/>
      <c r="BR93" s="517"/>
      <c r="BS93" s="517"/>
      <c r="BT93" s="517"/>
      <c r="BU93" s="517"/>
      <c r="BV93" s="517"/>
      <c r="BW93" s="517"/>
      <c r="BX93" s="517"/>
      <c r="BY93" s="517"/>
      <c r="BZ93" s="517"/>
      <c r="CA93" s="517"/>
      <c r="CB93" s="518"/>
      <c r="CC93" s="512"/>
      <c r="CD93" s="512"/>
      <c r="CE93" s="512"/>
      <c r="CF93" s="423"/>
      <c r="CG93" s="423"/>
      <c r="CH93" s="423"/>
      <c r="CI93" s="423"/>
      <c r="CJ93" s="423"/>
      <c r="CK93" s="512"/>
      <c r="CL93" s="512"/>
      <c r="CM93" s="512"/>
      <c r="CN93" s="512"/>
      <c r="CO93" s="512"/>
      <c r="CP93" s="512"/>
      <c r="CQ93" s="512"/>
      <c r="CR93" s="512"/>
      <c r="CS93" s="512"/>
      <c r="CT93" s="512"/>
      <c r="CU93" s="512"/>
      <c r="CV93" s="512"/>
      <c r="CW93" s="512"/>
      <c r="CX93" s="512"/>
      <c r="CY93" s="512"/>
      <c r="CZ93" s="512"/>
      <c r="DA93" s="512"/>
      <c r="DB93" s="512"/>
      <c r="DC93" s="512"/>
      <c r="DD93" s="512"/>
      <c r="DE93" s="512"/>
      <c r="DF93" s="512"/>
      <c r="DG93" s="512"/>
      <c r="DH93" s="512"/>
      <c r="DI93" s="512"/>
      <c r="DJ93" s="512"/>
      <c r="DK93" s="512"/>
      <c r="DL93" s="512"/>
      <c r="DM93" s="512"/>
      <c r="DN93" s="512"/>
      <c r="DO93" s="512"/>
      <c r="DP93" s="512"/>
      <c r="DQ93" s="512"/>
      <c r="DR93" s="512"/>
      <c r="DS93" s="512"/>
      <c r="DT93" s="512"/>
      <c r="DU93" s="512"/>
      <c r="DV93" s="512"/>
      <c r="DW93" s="512"/>
      <c r="DX93" s="512"/>
      <c r="DY93" s="512"/>
      <c r="DZ93" s="512"/>
      <c r="EA93" s="512"/>
      <c r="EB93" s="512"/>
      <c r="EC93" s="512"/>
      <c r="ED93" s="423"/>
      <c r="EE93" s="423"/>
      <c r="EF93" s="423"/>
      <c r="EG93" s="423"/>
      <c r="EH93" s="423"/>
      <c r="EI93" s="423"/>
      <c r="EJ93" s="423"/>
      <c r="EK93" s="423"/>
      <c r="EL93" s="423"/>
      <c r="EM93" s="423"/>
      <c r="EN93" s="423"/>
      <c r="EO93" s="423"/>
      <c r="EP93" s="423"/>
      <c r="EQ93" s="423"/>
      <c r="ER93" s="423"/>
      <c r="ES93" s="423"/>
      <c r="ET93" s="423"/>
      <c r="EU93" s="423"/>
      <c r="EV93" s="423"/>
      <c r="EW93" s="423"/>
      <c r="EX93" s="423"/>
      <c r="EY93" s="423"/>
      <c r="EZ93" s="423"/>
      <c r="FA93" s="423"/>
      <c r="FB93" s="423"/>
      <c r="FC93" s="423"/>
      <c r="FD93" s="423"/>
      <c r="FE93" s="423"/>
      <c r="FF93" s="423"/>
      <c r="FG93" s="423"/>
      <c r="FH93" s="423"/>
      <c r="FI93" s="423"/>
      <c r="FJ93" s="423"/>
      <c r="FK93" s="423"/>
      <c r="FL93" s="423"/>
      <c r="FM93" s="512"/>
      <c r="FN93" s="512"/>
      <c r="FO93" s="512"/>
      <c r="FP93" s="512"/>
      <c r="FQ93" s="512"/>
      <c r="FR93" s="512"/>
      <c r="FS93" s="512"/>
      <c r="FT93" s="512"/>
      <c r="FU93" s="512"/>
      <c r="FV93" s="512"/>
      <c r="FW93" s="512"/>
      <c r="FX93" s="512"/>
      <c r="FY93" s="512"/>
      <c r="FZ93" s="512"/>
      <c r="GA93" s="512"/>
      <c r="GB93" s="512"/>
      <c r="GC93" s="512"/>
      <c r="GD93" s="512"/>
      <c r="GE93" s="512"/>
      <c r="GF93" s="512"/>
      <c r="GG93" s="512"/>
      <c r="GH93" s="512"/>
      <c r="GI93" s="512"/>
      <c r="GJ93" s="512"/>
      <c r="GK93" s="512"/>
      <c r="GL93" s="512"/>
      <c r="GM93" s="512"/>
      <c r="GN93" s="512"/>
      <c r="GO93" s="512"/>
      <c r="GP93" s="512"/>
      <c r="GQ93" s="512"/>
      <c r="GR93" s="512"/>
      <c r="GS93" s="512"/>
      <c r="GT93" s="512"/>
      <c r="GU93" s="512"/>
      <c r="GV93" s="512"/>
      <c r="GW93" s="512"/>
      <c r="GX93" s="512"/>
      <c r="GY93" s="512"/>
      <c r="GZ93" s="512"/>
      <c r="HA93" s="512"/>
      <c r="HB93" s="512"/>
      <c r="HC93" s="512"/>
      <c r="HD93" s="512"/>
      <c r="HE93" s="512"/>
      <c r="HF93" s="512">
        <v>150</v>
      </c>
      <c r="HG93" s="512"/>
      <c r="HH93" s="512"/>
      <c r="HI93" s="512"/>
      <c r="HJ93" s="512"/>
      <c r="HK93" s="512">
        <v>7200</v>
      </c>
      <c r="HL93" s="512"/>
      <c r="HM93" s="512"/>
      <c r="HN93" s="512"/>
      <c r="HO93" s="512"/>
      <c r="HP93" s="512"/>
      <c r="HQ93" s="512"/>
      <c r="HR93" s="512"/>
      <c r="HS93" s="512"/>
      <c r="HT93" s="512"/>
      <c r="HU93" s="512"/>
      <c r="HV93" s="512"/>
      <c r="HW93" s="512"/>
      <c r="HX93" s="512"/>
      <c r="HY93" s="512"/>
      <c r="HZ93" s="512"/>
      <c r="IA93" s="512"/>
      <c r="IB93" s="512"/>
      <c r="IC93" s="512"/>
      <c r="ID93" s="512"/>
      <c r="IE93" s="512"/>
      <c r="IF93" s="512"/>
      <c r="IG93" s="512"/>
      <c r="IH93" s="512"/>
      <c r="II93" s="512"/>
      <c r="IJ93" s="512"/>
      <c r="IK93" s="512"/>
      <c r="IL93" s="512"/>
      <c r="IM93" s="512"/>
      <c r="IN93" s="512"/>
      <c r="IO93" s="512"/>
      <c r="IP93" s="512"/>
      <c r="IQ93" s="512"/>
      <c r="IR93" s="512"/>
      <c r="IS93" s="512"/>
      <c r="IT93" s="512"/>
      <c r="IU93" s="512"/>
      <c r="IV93" s="512"/>
      <c r="IW93" s="512"/>
      <c r="IX93" s="512"/>
      <c r="IY93" s="512"/>
      <c r="IZ93" s="512"/>
      <c r="JA93" s="512"/>
      <c r="JB93" s="512"/>
      <c r="JC93" s="512"/>
      <c r="JD93" s="512"/>
      <c r="JE93" s="512"/>
      <c r="JF93" s="512"/>
      <c r="JG93" s="512"/>
      <c r="JH93" s="512"/>
      <c r="JI93" s="423"/>
      <c r="JJ93" s="423"/>
      <c r="JK93" s="423"/>
      <c r="JL93" s="423"/>
      <c r="JM93" s="423"/>
      <c r="JN93" s="517"/>
      <c r="JO93" s="517"/>
      <c r="JP93" s="517"/>
      <c r="JQ93" s="517"/>
      <c r="JR93" s="517"/>
      <c r="JS93" s="517"/>
      <c r="JT93" s="517"/>
      <c r="JU93" s="517"/>
      <c r="JV93" s="517"/>
      <c r="JW93" s="517"/>
      <c r="JX93" s="519"/>
      <c r="JY93" s="519"/>
      <c r="JZ93" s="519"/>
      <c r="KA93" s="519"/>
      <c r="KB93" s="519"/>
      <c r="KC93" s="519"/>
      <c r="KD93" s="519"/>
      <c r="KE93" s="519"/>
      <c r="KF93" s="519"/>
      <c r="KG93" s="519"/>
    </row>
    <row r="94" spans="1:293" s="515" customFormat="1" ht="354.75" customHeight="1">
      <c r="A94" s="509">
        <v>80</v>
      </c>
      <c r="B94" s="514" t="s">
        <v>1259</v>
      </c>
      <c r="C94" s="457" t="s">
        <v>1264</v>
      </c>
      <c r="D94" s="457" t="s">
        <v>1265</v>
      </c>
      <c r="E94" s="496" t="s">
        <v>1266</v>
      </c>
      <c r="F94" s="515" t="s">
        <v>457</v>
      </c>
      <c r="G94" s="457" t="s">
        <v>1263</v>
      </c>
      <c r="H94" s="476" t="s">
        <v>1267</v>
      </c>
      <c r="I94" s="459">
        <f>183719*31727</f>
        <v>5828852713</v>
      </c>
      <c r="J94" s="459"/>
      <c r="K94" s="459"/>
      <c r="L94" s="459"/>
      <c r="M94" s="424">
        <f t="shared" ref="M94:M105" si="4">I94+K94</f>
        <v>5828852713</v>
      </c>
      <c r="N94" s="516"/>
      <c r="O94" s="517"/>
      <c r="P94" s="517"/>
      <c r="Q94" s="517"/>
      <c r="R94" s="517"/>
      <c r="S94" s="517"/>
      <c r="T94" s="517"/>
      <c r="U94" s="517"/>
      <c r="V94" s="517"/>
      <c r="W94" s="517"/>
      <c r="X94" s="517"/>
      <c r="Y94" s="517"/>
      <c r="Z94" s="517"/>
      <c r="AA94" s="517"/>
      <c r="AB94" s="517"/>
      <c r="AC94" s="517"/>
      <c r="AD94" s="517"/>
      <c r="AE94" s="517"/>
      <c r="AF94" s="517"/>
      <c r="AG94" s="517"/>
      <c r="AH94" s="517"/>
      <c r="AI94" s="517"/>
      <c r="AJ94" s="517"/>
      <c r="AK94" s="459"/>
      <c r="AL94" s="517"/>
      <c r="AM94" s="517">
        <v>321220</v>
      </c>
      <c r="AN94" s="517" t="s">
        <v>1268</v>
      </c>
      <c r="AO94" s="517"/>
      <c r="AP94" s="517">
        <v>68546</v>
      </c>
      <c r="AQ94" s="517">
        <f>+AP94*31727</f>
        <v>2174758942</v>
      </c>
      <c r="AR94" s="517"/>
      <c r="AS94" s="517"/>
      <c r="AT94" s="517"/>
      <c r="AU94" s="517"/>
      <c r="AV94" s="517"/>
      <c r="AW94" s="517"/>
      <c r="AX94" s="517"/>
      <c r="AY94" s="517"/>
      <c r="AZ94" s="517"/>
      <c r="BA94" s="517"/>
      <c r="BB94" s="517">
        <v>12</v>
      </c>
      <c r="BC94" s="517">
        <v>60</v>
      </c>
      <c r="BD94" s="517">
        <f>+BC94*31727</f>
        <v>1903620</v>
      </c>
      <c r="BE94" s="517">
        <f>+BB94*BC94</f>
        <v>720</v>
      </c>
      <c r="BF94" s="517">
        <f>+BE94*31727</f>
        <v>22843440</v>
      </c>
      <c r="BG94" s="517">
        <v>213</v>
      </c>
      <c r="BH94" s="517" t="s">
        <v>1269</v>
      </c>
      <c r="BI94" s="517"/>
      <c r="BJ94" s="517">
        <v>50100</v>
      </c>
      <c r="BK94" s="517">
        <f>+BJ94*31727</f>
        <v>1589522700</v>
      </c>
      <c r="BL94" s="517"/>
      <c r="BM94" s="517"/>
      <c r="BN94" s="517"/>
      <c r="BO94" s="517"/>
      <c r="BP94" s="517"/>
      <c r="BQ94" s="517"/>
      <c r="BR94" s="517"/>
      <c r="BS94" s="517"/>
      <c r="BT94" s="517"/>
      <c r="BU94" s="517"/>
      <c r="BV94" s="517"/>
      <c r="BW94" s="517"/>
      <c r="BX94" s="517"/>
      <c r="BY94" s="517"/>
      <c r="BZ94" s="517"/>
      <c r="CA94" s="517"/>
      <c r="CB94" s="518"/>
      <c r="CC94" s="512"/>
      <c r="CD94" s="512"/>
      <c r="CE94" s="512"/>
      <c r="CF94" s="423"/>
      <c r="CG94" s="423"/>
      <c r="CH94" s="423"/>
      <c r="CI94" s="423"/>
      <c r="CJ94" s="423"/>
      <c r="CK94" s="512"/>
      <c r="CL94" s="512"/>
      <c r="CM94" s="512"/>
      <c r="CN94" s="512"/>
      <c r="CO94" s="512"/>
      <c r="CP94" s="512"/>
      <c r="CQ94" s="512"/>
      <c r="CR94" s="512"/>
      <c r="CS94" s="512"/>
      <c r="CT94" s="512"/>
      <c r="CU94" s="512"/>
      <c r="CV94" s="512"/>
      <c r="CW94" s="512"/>
      <c r="CX94" s="512"/>
      <c r="CY94" s="512"/>
      <c r="CZ94" s="512"/>
      <c r="DA94" s="512"/>
      <c r="DB94" s="512"/>
      <c r="DC94" s="512"/>
      <c r="DD94" s="512"/>
      <c r="DE94" s="512"/>
      <c r="DF94" s="512"/>
      <c r="DG94" s="512"/>
      <c r="DH94" s="512"/>
      <c r="DI94" s="512"/>
      <c r="DJ94" s="512"/>
      <c r="DK94" s="512"/>
      <c r="DL94" s="512"/>
      <c r="DM94" s="512"/>
      <c r="DN94" s="512"/>
      <c r="DO94" s="512"/>
      <c r="DP94" s="512"/>
      <c r="DQ94" s="512"/>
      <c r="DR94" s="512"/>
      <c r="DS94" s="512"/>
      <c r="DT94" s="512"/>
      <c r="DU94" s="512"/>
      <c r="DV94" s="512"/>
      <c r="DW94" s="512"/>
      <c r="DX94" s="512"/>
      <c r="DY94" s="512"/>
      <c r="DZ94" s="512"/>
      <c r="EA94" s="512"/>
      <c r="EB94" s="512"/>
      <c r="EC94" s="512"/>
      <c r="ED94" s="423"/>
      <c r="EE94" s="423"/>
      <c r="EF94" s="423"/>
      <c r="EG94" s="423"/>
      <c r="EH94" s="423"/>
      <c r="EI94" s="423">
        <v>37475</v>
      </c>
      <c r="EJ94" s="423">
        <v>0.3</v>
      </c>
      <c r="EK94" s="423">
        <v>9518</v>
      </c>
      <c r="EL94" s="423">
        <f>+EJ94*EI94</f>
        <v>11242.5</v>
      </c>
      <c r="EM94" s="423">
        <f>+EL94*31727</f>
        <v>356690797.5</v>
      </c>
      <c r="EN94" s="423"/>
      <c r="EO94" s="423"/>
      <c r="EP94" s="423"/>
      <c r="EQ94" s="423"/>
      <c r="ER94" s="423"/>
      <c r="ES94" s="423"/>
      <c r="ET94" s="423"/>
      <c r="EU94" s="423"/>
      <c r="EV94" s="423"/>
      <c r="EW94" s="423"/>
      <c r="EX94" s="423"/>
      <c r="EY94" s="423"/>
      <c r="EZ94" s="423"/>
      <c r="FA94" s="423"/>
      <c r="FB94" s="423"/>
      <c r="FC94" s="423"/>
      <c r="FD94" s="423"/>
      <c r="FE94" s="423"/>
      <c r="FF94" s="423"/>
      <c r="FG94" s="423"/>
      <c r="FH94" s="423">
        <v>1100</v>
      </c>
      <c r="FI94" s="423">
        <v>4</v>
      </c>
      <c r="FJ94" s="423">
        <f>+FI94*31727</f>
        <v>126908</v>
      </c>
      <c r="FK94" s="423">
        <f>+FI94*FH94</f>
        <v>4400</v>
      </c>
      <c r="FL94" s="423">
        <f>+FK94*31727</f>
        <v>139598800</v>
      </c>
      <c r="FM94" s="512"/>
      <c r="FN94" s="512"/>
      <c r="FO94" s="512"/>
      <c r="FP94" s="512"/>
      <c r="FQ94" s="512"/>
      <c r="FR94" s="512"/>
      <c r="FS94" s="512"/>
      <c r="FT94" s="512"/>
      <c r="FU94" s="512"/>
      <c r="FV94" s="512"/>
      <c r="FW94" s="512"/>
      <c r="FX94" s="512"/>
      <c r="FY94" s="512"/>
      <c r="FZ94" s="512"/>
      <c r="GA94" s="512"/>
      <c r="GB94" s="512"/>
      <c r="GC94" s="512"/>
      <c r="GD94" s="512"/>
      <c r="GE94" s="512"/>
      <c r="GF94" s="512"/>
      <c r="GG94" s="512"/>
      <c r="GH94" s="512"/>
      <c r="GI94" s="512"/>
      <c r="GJ94" s="512"/>
      <c r="GK94" s="512"/>
      <c r="GL94" s="512"/>
      <c r="GM94" s="512"/>
      <c r="GN94" s="512"/>
      <c r="GO94" s="512"/>
      <c r="GP94" s="512"/>
      <c r="GQ94" s="512">
        <v>400</v>
      </c>
      <c r="GR94" s="512">
        <v>15</v>
      </c>
      <c r="GS94" s="512">
        <f>+GR94*31727</f>
        <v>475905</v>
      </c>
      <c r="GT94" s="512">
        <f>+GR94*GQ94</f>
        <v>6000</v>
      </c>
      <c r="GU94" s="512">
        <f>+GT94*31727</f>
        <v>190362000</v>
      </c>
      <c r="GV94" s="512"/>
      <c r="GW94" s="512"/>
      <c r="GX94" s="512"/>
      <c r="GY94" s="512"/>
      <c r="GZ94" s="512"/>
      <c r="HA94" s="512"/>
      <c r="HB94" s="512"/>
      <c r="HC94" s="512"/>
      <c r="HD94" s="512"/>
      <c r="HE94" s="512"/>
      <c r="HF94" s="512"/>
      <c r="HG94" s="512"/>
      <c r="HH94" s="512"/>
      <c r="HI94" s="512"/>
      <c r="HJ94" s="512"/>
      <c r="HK94" s="512"/>
      <c r="HL94" s="512"/>
      <c r="HM94" s="512"/>
      <c r="HN94" s="512"/>
      <c r="HO94" s="512"/>
      <c r="HP94" s="512">
        <f>90+120</f>
        <v>210</v>
      </c>
      <c r="HQ94" s="512" t="s">
        <v>1269</v>
      </c>
      <c r="HR94" s="512"/>
      <c r="HS94" s="512">
        <v>5760</v>
      </c>
      <c r="HT94" s="512">
        <f>+HS94*31727</f>
        <v>182747520</v>
      </c>
      <c r="HU94" s="512">
        <v>12</v>
      </c>
      <c r="HV94" s="512">
        <v>50</v>
      </c>
      <c r="HW94" s="512">
        <v>1586350</v>
      </c>
      <c r="HX94" s="512">
        <f>+HV94*HU94</f>
        <v>600</v>
      </c>
      <c r="HY94" s="512">
        <f>+HX94*31727</f>
        <v>19036200</v>
      </c>
      <c r="HZ94" s="512">
        <v>20</v>
      </c>
      <c r="IA94" s="512">
        <v>25</v>
      </c>
      <c r="IB94" s="512">
        <f>+IA94*31727</f>
        <v>793175</v>
      </c>
      <c r="IC94" s="512">
        <f>+HZ94*IA94</f>
        <v>500</v>
      </c>
      <c r="ID94" s="512">
        <f>+IC94*31727</f>
        <v>15863500</v>
      </c>
      <c r="IE94" s="512">
        <v>1285</v>
      </c>
      <c r="IF94" s="512" t="s">
        <v>1268</v>
      </c>
      <c r="IG94" s="512"/>
      <c r="IH94" s="512">
        <v>39525</v>
      </c>
      <c r="II94" s="512">
        <f>+IH94*31727</f>
        <v>1254009675</v>
      </c>
      <c r="IJ94" s="512">
        <v>10</v>
      </c>
      <c r="IK94" s="512">
        <v>10</v>
      </c>
      <c r="IL94" s="512">
        <f>+IK94*31727</f>
        <v>317270</v>
      </c>
      <c r="IM94" s="512">
        <f>+IK94*IJ94</f>
        <v>100</v>
      </c>
      <c r="IN94" s="512">
        <f>+IM94*31727</f>
        <v>3172700</v>
      </c>
      <c r="IO94" s="512">
        <v>25</v>
      </c>
      <c r="IP94" s="512">
        <v>65</v>
      </c>
      <c r="IQ94" s="512">
        <f>+IP94*31727</f>
        <v>2062255</v>
      </c>
      <c r="IR94" s="512">
        <f>+IP94*IO94</f>
        <v>1625</v>
      </c>
      <c r="IS94" s="512">
        <f>+IR94*31727</f>
        <v>51556375</v>
      </c>
      <c r="IT94" s="512"/>
      <c r="IU94" s="512"/>
      <c r="IV94" s="512"/>
      <c r="IW94" s="512"/>
      <c r="IX94" s="512"/>
      <c r="IY94" s="512"/>
      <c r="IZ94" s="512"/>
      <c r="JA94" s="512"/>
      <c r="JB94" s="512"/>
      <c r="JC94" s="512"/>
      <c r="JD94" s="512"/>
      <c r="JE94" s="512"/>
      <c r="JF94" s="512"/>
      <c r="JG94" s="512"/>
      <c r="JH94" s="512"/>
      <c r="JI94" s="423"/>
      <c r="JJ94" s="423"/>
      <c r="JK94" s="423"/>
      <c r="JL94" s="423"/>
      <c r="JM94" s="423"/>
      <c r="JN94" s="517"/>
      <c r="JO94" s="517"/>
      <c r="JP94" s="517"/>
      <c r="JQ94" s="517"/>
      <c r="JR94" s="517"/>
      <c r="JS94" s="517"/>
      <c r="JT94" s="517"/>
      <c r="JU94" s="517"/>
      <c r="JV94" s="517"/>
      <c r="JW94" s="517"/>
      <c r="JX94" s="519"/>
      <c r="JY94" s="519"/>
      <c r="JZ94" s="519"/>
      <c r="KA94" s="519"/>
      <c r="KB94" s="519"/>
      <c r="KC94" s="519"/>
      <c r="KD94" s="519"/>
      <c r="KE94" s="519"/>
      <c r="KF94" s="519"/>
      <c r="KG94" s="519"/>
    </row>
    <row r="95" spans="1:293" s="515" customFormat="1" ht="69" customHeight="1">
      <c r="A95" s="509">
        <v>81</v>
      </c>
      <c r="B95" s="514" t="s">
        <v>1259</v>
      </c>
      <c r="C95" s="457" t="s">
        <v>1270</v>
      </c>
      <c r="D95" s="457" t="s">
        <v>1271</v>
      </c>
      <c r="E95" s="496" t="s">
        <v>1272</v>
      </c>
      <c r="F95" s="515" t="s">
        <v>391</v>
      </c>
      <c r="G95" s="457" t="s">
        <v>1273</v>
      </c>
      <c r="H95" s="476"/>
      <c r="I95" s="459"/>
      <c r="J95" s="459"/>
      <c r="K95" s="459">
        <v>80000000</v>
      </c>
      <c r="L95" s="459"/>
      <c r="M95" s="424">
        <f t="shared" si="4"/>
        <v>80000000</v>
      </c>
      <c r="N95" s="516"/>
      <c r="O95" s="517"/>
      <c r="P95" s="517"/>
      <c r="Q95" s="517"/>
      <c r="R95" s="517"/>
      <c r="S95" s="517"/>
      <c r="T95" s="517"/>
      <c r="U95" s="517"/>
      <c r="V95" s="517"/>
      <c r="W95" s="517"/>
      <c r="X95" s="517"/>
      <c r="Y95" s="517"/>
      <c r="Z95" s="517"/>
      <c r="AA95" s="517"/>
      <c r="AB95" s="517"/>
      <c r="AC95" s="517"/>
      <c r="AD95" s="517"/>
      <c r="AE95" s="517"/>
      <c r="AF95" s="517"/>
      <c r="AG95" s="517"/>
      <c r="AH95" s="517"/>
      <c r="AI95" s="517"/>
      <c r="AJ95" s="517"/>
      <c r="AK95" s="459"/>
      <c r="AL95" s="517"/>
      <c r="AM95" s="517"/>
      <c r="AN95" s="517"/>
      <c r="AO95" s="517"/>
      <c r="AP95" s="517"/>
      <c r="AQ95" s="517"/>
      <c r="AR95" s="517"/>
      <c r="AS95" s="517"/>
      <c r="AT95" s="517"/>
      <c r="AU95" s="517"/>
      <c r="AV95" s="517"/>
      <c r="AW95" s="517"/>
      <c r="AX95" s="517"/>
      <c r="AY95" s="517"/>
      <c r="AZ95" s="517"/>
      <c r="BA95" s="517"/>
      <c r="BB95" s="517"/>
      <c r="BC95" s="517"/>
      <c r="BD95" s="517"/>
      <c r="BE95" s="517"/>
      <c r="BF95" s="517"/>
      <c r="BG95" s="517"/>
      <c r="BH95" s="517"/>
      <c r="BI95" s="517"/>
      <c r="BJ95" s="517"/>
      <c r="BK95" s="517"/>
      <c r="BL95" s="517"/>
      <c r="BM95" s="517"/>
      <c r="BN95" s="517"/>
      <c r="BO95" s="517"/>
      <c r="BP95" s="517"/>
      <c r="BQ95" s="517">
        <v>400200</v>
      </c>
      <c r="BR95" s="517"/>
      <c r="BS95" s="517"/>
      <c r="BT95" s="517"/>
      <c r="BU95" s="517"/>
      <c r="BV95" s="517"/>
      <c r="BW95" s="517"/>
      <c r="BX95" s="517"/>
      <c r="BY95" s="517"/>
      <c r="BZ95" s="517"/>
      <c r="CA95" s="517"/>
      <c r="CB95" s="518"/>
      <c r="CC95" s="512"/>
      <c r="CD95" s="512"/>
      <c r="CE95" s="512"/>
      <c r="CF95" s="423"/>
      <c r="CG95" s="423"/>
      <c r="CH95" s="423"/>
      <c r="CI95" s="423"/>
      <c r="CJ95" s="423"/>
      <c r="CK95" s="512"/>
      <c r="CL95" s="512"/>
      <c r="CM95" s="512"/>
      <c r="CN95" s="512"/>
      <c r="CO95" s="512"/>
      <c r="CP95" s="512"/>
      <c r="CQ95" s="512"/>
      <c r="CR95" s="512"/>
      <c r="CS95" s="512"/>
      <c r="CT95" s="512"/>
      <c r="CU95" s="512"/>
      <c r="CV95" s="512"/>
      <c r="CW95" s="512"/>
      <c r="CX95" s="512"/>
      <c r="CY95" s="512"/>
      <c r="CZ95" s="512"/>
      <c r="DA95" s="512"/>
      <c r="DB95" s="512"/>
      <c r="DC95" s="512"/>
      <c r="DD95" s="512"/>
      <c r="DE95" s="512"/>
      <c r="DF95" s="512"/>
      <c r="DG95" s="512"/>
      <c r="DH95" s="512"/>
      <c r="DI95" s="512"/>
      <c r="DJ95" s="512"/>
      <c r="DK95" s="512"/>
      <c r="DL95" s="512"/>
      <c r="DM95" s="512"/>
      <c r="DN95" s="512"/>
      <c r="DO95" s="512"/>
      <c r="DP95" s="512"/>
      <c r="DQ95" s="512"/>
      <c r="DR95" s="512"/>
      <c r="DS95" s="512"/>
      <c r="DT95" s="512"/>
      <c r="DU95" s="512"/>
      <c r="DV95" s="512"/>
      <c r="DW95" s="512"/>
      <c r="DX95" s="512"/>
      <c r="DY95" s="512"/>
      <c r="DZ95" s="512"/>
      <c r="EA95" s="512"/>
      <c r="EB95" s="512"/>
      <c r="EC95" s="512"/>
      <c r="ED95" s="423"/>
      <c r="EE95" s="423"/>
      <c r="EF95" s="423"/>
      <c r="EG95" s="423"/>
      <c r="EH95" s="423"/>
      <c r="EI95" s="423"/>
      <c r="EJ95" s="423"/>
      <c r="EK95" s="423"/>
      <c r="EL95" s="423"/>
      <c r="EM95" s="423"/>
      <c r="EN95" s="423"/>
      <c r="EO95" s="423"/>
      <c r="EP95" s="423"/>
      <c r="EQ95" s="423"/>
      <c r="ER95" s="423"/>
      <c r="ES95" s="423"/>
      <c r="ET95" s="423"/>
      <c r="EU95" s="423"/>
      <c r="EV95" s="423"/>
      <c r="EW95" s="423"/>
      <c r="EX95" s="423"/>
      <c r="EY95" s="423"/>
      <c r="EZ95" s="423"/>
      <c r="FA95" s="423"/>
      <c r="FB95" s="423"/>
      <c r="FC95" s="423"/>
      <c r="FD95" s="423"/>
      <c r="FE95" s="423"/>
      <c r="FF95" s="423"/>
      <c r="FG95" s="423"/>
      <c r="FH95" s="423"/>
      <c r="FI95" s="423"/>
      <c r="FJ95" s="423"/>
      <c r="FK95" s="423"/>
      <c r="FL95" s="423"/>
      <c r="FM95" s="512"/>
      <c r="FN95" s="512"/>
      <c r="FO95" s="512"/>
      <c r="FP95" s="512"/>
      <c r="FQ95" s="512"/>
      <c r="FR95" s="512"/>
      <c r="FS95" s="512"/>
      <c r="FT95" s="512"/>
      <c r="FU95" s="512"/>
      <c r="FV95" s="512"/>
      <c r="FW95" s="512"/>
      <c r="FX95" s="512"/>
      <c r="FY95" s="512"/>
      <c r="FZ95" s="512"/>
      <c r="GA95" s="512"/>
      <c r="GB95" s="512"/>
      <c r="GC95" s="512"/>
      <c r="GD95" s="512"/>
      <c r="GE95" s="512"/>
      <c r="GF95" s="512"/>
      <c r="GG95" s="512"/>
      <c r="GH95" s="512"/>
      <c r="GI95" s="512"/>
      <c r="GJ95" s="512"/>
      <c r="GK95" s="512"/>
      <c r="GL95" s="512"/>
      <c r="GM95" s="512"/>
      <c r="GN95" s="512"/>
      <c r="GO95" s="512"/>
      <c r="GP95" s="512"/>
      <c r="GQ95" s="512"/>
      <c r="GR95" s="512"/>
      <c r="GS95" s="512"/>
      <c r="GT95" s="512"/>
      <c r="GU95" s="512"/>
      <c r="GV95" s="512"/>
      <c r="GW95" s="512"/>
      <c r="GX95" s="512"/>
      <c r="GY95" s="512"/>
      <c r="GZ95" s="512"/>
      <c r="HA95" s="512"/>
      <c r="HB95" s="512"/>
      <c r="HC95" s="512"/>
      <c r="HD95" s="512"/>
      <c r="HE95" s="512"/>
      <c r="HF95" s="512"/>
      <c r="HG95" s="512"/>
      <c r="HH95" s="512"/>
      <c r="HI95" s="512"/>
      <c r="HJ95" s="512"/>
      <c r="HK95" s="512"/>
      <c r="HL95" s="512"/>
      <c r="HM95" s="512"/>
      <c r="HN95" s="512"/>
      <c r="HO95" s="512"/>
      <c r="HP95" s="512"/>
      <c r="HQ95" s="512"/>
      <c r="HR95" s="512"/>
      <c r="HS95" s="512"/>
      <c r="HT95" s="512"/>
      <c r="HU95" s="512"/>
      <c r="HV95" s="512"/>
      <c r="HW95" s="512"/>
      <c r="HX95" s="512"/>
      <c r="HY95" s="512"/>
      <c r="HZ95" s="512"/>
      <c r="IA95" s="512"/>
      <c r="IB95" s="512"/>
      <c r="IC95" s="512"/>
      <c r="ID95" s="512"/>
      <c r="IE95" s="512"/>
      <c r="IF95" s="512"/>
      <c r="IG95" s="512"/>
      <c r="IH95" s="512"/>
      <c r="II95" s="512"/>
      <c r="IJ95" s="512"/>
      <c r="IK95" s="512"/>
      <c r="IL95" s="512"/>
      <c r="IM95" s="512"/>
      <c r="IN95" s="512"/>
      <c r="IO95" s="512"/>
      <c r="IP95" s="512"/>
      <c r="IQ95" s="512"/>
      <c r="IR95" s="512"/>
      <c r="IS95" s="512"/>
      <c r="IT95" s="512"/>
      <c r="IU95" s="512"/>
      <c r="IV95" s="512"/>
      <c r="IW95" s="512"/>
      <c r="IX95" s="512"/>
      <c r="IY95" s="512"/>
      <c r="IZ95" s="512"/>
      <c r="JA95" s="512"/>
      <c r="JB95" s="512"/>
      <c r="JC95" s="512"/>
      <c r="JD95" s="512"/>
      <c r="JE95" s="512"/>
      <c r="JF95" s="512"/>
      <c r="JG95" s="512"/>
      <c r="JH95" s="512"/>
      <c r="JI95" s="423"/>
      <c r="JJ95" s="423"/>
      <c r="JK95" s="423"/>
      <c r="JL95" s="423"/>
      <c r="JM95" s="423"/>
      <c r="JN95" s="517">
        <v>400140</v>
      </c>
      <c r="JO95" s="517"/>
      <c r="JP95" s="517"/>
      <c r="JQ95" s="517"/>
      <c r="JR95" s="517"/>
      <c r="JS95" s="517"/>
      <c r="JT95" s="517"/>
      <c r="JU95" s="517"/>
      <c r="JV95" s="517"/>
      <c r="JW95" s="517"/>
      <c r="JX95" s="519"/>
      <c r="JY95" s="519"/>
      <c r="JZ95" s="519"/>
      <c r="KA95" s="519"/>
      <c r="KB95" s="519"/>
      <c r="KC95" s="519"/>
      <c r="KD95" s="519"/>
      <c r="KE95" s="519"/>
      <c r="KF95" s="519"/>
      <c r="KG95" s="519"/>
    </row>
    <row r="96" spans="1:293" s="509" customFormat="1" ht="69" customHeight="1">
      <c r="A96" s="509">
        <v>82</v>
      </c>
      <c r="B96" s="510" t="s">
        <v>1274</v>
      </c>
      <c r="C96" s="450" t="s">
        <v>1275</v>
      </c>
      <c r="D96" s="450" t="s">
        <v>1276</v>
      </c>
      <c r="E96" s="496" t="s">
        <v>1277</v>
      </c>
      <c r="F96" s="509" t="s">
        <v>511</v>
      </c>
      <c r="G96" s="450" t="s">
        <v>1278</v>
      </c>
      <c r="H96" s="452"/>
      <c r="I96" s="423">
        <v>7490500564.4000006</v>
      </c>
      <c r="J96" s="423"/>
      <c r="K96" s="423">
        <v>112500000</v>
      </c>
      <c r="L96" s="423"/>
      <c r="M96" s="424">
        <f t="shared" si="4"/>
        <v>7603000564.4000006</v>
      </c>
      <c r="N96" s="511"/>
      <c r="O96" s="512"/>
      <c r="P96" s="512"/>
      <c r="Q96" s="512"/>
      <c r="R96" s="512"/>
      <c r="S96" s="512"/>
      <c r="T96" s="512"/>
      <c r="U96" s="512"/>
      <c r="V96" s="512"/>
      <c r="W96" s="512"/>
      <c r="X96" s="512"/>
      <c r="Y96" s="512"/>
      <c r="Z96" s="512"/>
      <c r="AA96" s="512"/>
      <c r="AB96" s="512"/>
      <c r="AC96" s="512"/>
      <c r="AD96" s="512"/>
      <c r="AE96" s="512"/>
      <c r="AF96" s="512"/>
      <c r="AG96" s="512"/>
      <c r="AH96" s="512"/>
      <c r="AI96" s="512"/>
      <c r="AJ96" s="512"/>
      <c r="AK96" s="423"/>
      <c r="AL96" s="512"/>
      <c r="AM96" s="512"/>
      <c r="AN96" s="512"/>
      <c r="AO96" s="512"/>
      <c r="AP96" s="512"/>
      <c r="AQ96" s="512"/>
      <c r="AR96" s="512"/>
      <c r="AS96" s="512"/>
      <c r="AT96" s="512"/>
      <c r="AU96" s="512"/>
      <c r="AV96" s="512"/>
      <c r="AW96" s="512">
        <v>10</v>
      </c>
      <c r="AX96" s="512"/>
      <c r="AY96" s="512"/>
      <c r="AZ96" s="512" t="s">
        <v>1279</v>
      </c>
      <c r="BA96" s="512">
        <v>4888171394.3999996</v>
      </c>
      <c r="BB96" s="512"/>
      <c r="BC96" s="512"/>
      <c r="BD96" s="512"/>
      <c r="BE96" s="512"/>
      <c r="BF96" s="512"/>
      <c r="BG96" s="512"/>
      <c r="BH96" s="512"/>
      <c r="BI96" s="512"/>
      <c r="BJ96" s="512"/>
      <c r="BK96" s="512"/>
      <c r="BL96" s="512"/>
      <c r="BM96" s="512"/>
      <c r="BN96" s="512"/>
      <c r="BO96" s="512"/>
      <c r="BP96" s="512"/>
      <c r="BQ96" s="512"/>
      <c r="BR96" s="512"/>
      <c r="BS96" s="512"/>
      <c r="BT96" s="512"/>
      <c r="BU96" s="512"/>
      <c r="BV96" s="512"/>
      <c r="BW96" s="512"/>
      <c r="BX96" s="512"/>
      <c r="BY96" s="512"/>
      <c r="BZ96" s="512"/>
      <c r="CA96" s="512"/>
      <c r="CB96" s="512"/>
      <c r="CC96" s="512"/>
      <c r="CD96" s="512"/>
      <c r="CE96" s="512"/>
      <c r="CF96" s="423"/>
      <c r="CG96" s="423"/>
      <c r="CH96" s="423"/>
      <c r="CI96" s="423"/>
      <c r="CJ96" s="423"/>
      <c r="CK96" s="512"/>
      <c r="CL96" s="512"/>
      <c r="CM96" s="512"/>
      <c r="CN96" s="512"/>
      <c r="CO96" s="512"/>
      <c r="CP96" s="512"/>
      <c r="CQ96" s="512"/>
      <c r="CR96" s="512"/>
      <c r="CS96" s="512"/>
      <c r="CT96" s="512"/>
      <c r="CU96" s="512"/>
      <c r="CV96" s="512"/>
      <c r="CW96" s="512"/>
      <c r="CX96" s="512"/>
      <c r="CY96" s="512"/>
      <c r="CZ96" s="512"/>
      <c r="DA96" s="512"/>
      <c r="DB96" s="512"/>
      <c r="DC96" s="512"/>
      <c r="DD96" s="512"/>
      <c r="DE96" s="512"/>
      <c r="DF96" s="512"/>
      <c r="DG96" s="512"/>
      <c r="DH96" s="512"/>
      <c r="DI96" s="512"/>
      <c r="DJ96" s="512"/>
      <c r="DK96" s="512"/>
      <c r="DL96" s="512"/>
      <c r="DM96" s="512"/>
      <c r="DN96" s="512"/>
      <c r="DO96" s="512"/>
      <c r="DP96" s="512"/>
      <c r="DQ96" s="512"/>
      <c r="DR96" s="512"/>
      <c r="DS96" s="512"/>
      <c r="DT96" s="512"/>
      <c r="DU96" s="512"/>
      <c r="DV96" s="512"/>
      <c r="DW96" s="512"/>
      <c r="DX96" s="512"/>
      <c r="DY96" s="512"/>
      <c r="DZ96" s="512"/>
      <c r="EA96" s="512"/>
      <c r="EB96" s="512"/>
      <c r="EC96" s="512"/>
      <c r="ED96" s="423"/>
      <c r="EE96" s="423"/>
      <c r="EF96" s="423"/>
      <c r="EG96" s="423"/>
      <c r="EH96" s="423"/>
      <c r="EI96" s="423"/>
      <c r="EJ96" s="423"/>
      <c r="EK96" s="423"/>
      <c r="EL96" s="423"/>
      <c r="EM96" s="423"/>
      <c r="EN96" s="423"/>
      <c r="EO96" s="423"/>
      <c r="EP96" s="423"/>
      <c r="EQ96" s="423"/>
      <c r="ER96" s="423"/>
      <c r="ES96" s="423"/>
      <c r="ET96" s="423"/>
      <c r="EU96" s="423"/>
      <c r="EV96" s="423"/>
      <c r="EW96" s="423"/>
      <c r="EX96" s="423"/>
      <c r="EY96" s="423"/>
      <c r="EZ96" s="423"/>
      <c r="FA96" s="423"/>
      <c r="FB96" s="423"/>
      <c r="FC96" s="423">
        <v>80</v>
      </c>
      <c r="FD96" s="423"/>
      <c r="FE96" s="423"/>
      <c r="FF96" s="423" t="s">
        <v>1280</v>
      </c>
      <c r="FG96" s="423">
        <v>2602329170</v>
      </c>
      <c r="FH96" s="423"/>
      <c r="FI96" s="423"/>
      <c r="FJ96" s="423"/>
      <c r="FK96" s="423"/>
      <c r="FL96" s="423"/>
      <c r="FM96" s="512"/>
      <c r="FN96" s="512"/>
      <c r="FO96" s="512"/>
      <c r="FP96" s="512"/>
      <c r="FQ96" s="512"/>
      <c r="FR96" s="512"/>
      <c r="FS96" s="512"/>
      <c r="FT96" s="512"/>
      <c r="FU96" s="512"/>
      <c r="FV96" s="512"/>
      <c r="FW96" s="512"/>
      <c r="FX96" s="512"/>
      <c r="FY96" s="512"/>
      <c r="FZ96" s="512"/>
      <c r="GA96" s="512"/>
      <c r="GB96" s="512"/>
      <c r="GC96" s="512"/>
      <c r="GD96" s="512"/>
      <c r="GE96" s="512"/>
      <c r="GF96" s="512"/>
      <c r="GG96" s="512"/>
      <c r="GH96" s="512"/>
      <c r="GI96" s="512"/>
      <c r="GJ96" s="512"/>
      <c r="GK96" s="512"/>
      <c r="GL96" s="512"/>
      <c r="GM96" s="512"/>
      <c r="GN96" s="512"/>
      <c r="GO96" s="512"/>
      <c r="GP96" s="512"/>
      <c r="GQ96" s="512"/>
      <c r="GR96" s="512"/>
      <c r="GS96" s="512"/>
      <c r="GT96" s="512"/>
      <c r="GU96" s="512"/>
      <c r="GV96" s="512"/>
      <c r="GW96" s="512"/>
      <c r="GX96" s="512"/>
      <c r="GY96" s="512"/>
      <c r="GZ96" s="512"/>
      <c r="HA96" s="512"/>
      <c r="HB96" s="512"/>
      <c r="HC96" s="512"/>
      <c r="HD96" s="512"/>
      <c r="HE96" s="512"/>
      <c r="HF96" s="512"/>
      <c r="HG96" s="512"/>
      <c r="HH96" s="512"/>
      <c r="HI96" s="512"/>
      <c r="HJ96" s="512"/>
      <c r="HK96" s="512"/>
      <c r="HL96" s="512"/>
      <c r="HM96" s="512"/>
      <c r="HN96" s="512"/>
      <c r="HO96" s="512"/>
      <c r="HP96" s="512"/>
      <c r="HQ96" s="512"/>
      <c r="HR96" s="512"/>
      <c r="HS96" s="512"/>
      <c r="HT96" s="512"/>
      <c r="HU96" s="512"/>
      <c r="HV96" s="512"/>
      <c r="HW96" s="512"/>
      <c r="HX96" s="512"/>
      <c r="HY96" s="512"/>
      <c r="HZ96" s="512"/>
      <c r="IA96" s="512"/>
      <c r="IB96" s="512"/>
      <c r="IC96" s="512"/>
      <c r="ID96" s="512"/>
      <c r="IE96" s="512"/>
      <c r="IF96" s="512"/>
      <c r="IG96" s="512"/>
      <c r="IH96" s="512"/>
      <c r="II96" s="512"/>
      <c r="IJ96" s="512"/>
      <c r="IK96" s="512"/>
      <c r="IL96" s="512"/>
      <c r="IM96" s="512"/>
      <c r="IN96" s="512"/>
      <c r="IO96" s="512"/>
      <c r="IP96" s="512"/>
      <c r="IQ96" s="512"/>
      <c r="IR96" s="512"/>
      <c r="IS96" s="512"/>
      <c r="IT96" s="512"/>
      <c r="IU96" s="512"/>
      <c r="IV96" s="512"/>
      <c r="IW96" s="512"/>
      <c r="IX96" s="512"/>
      <c r="IY96" s="512"/>
      <c r="IZ96" s="512"/>
      <c r="JA96" s="512"/>
      <c r="JB96" s="512"/>
      <c r="JC96" s="512"/>
      <c r="JD96" s="512"/>
      <c r="JE96" s="512"/>
      <c r="JF96" s="512"/>
      <c r="JG96" s="512"/>
      <c r="JH96" s="512"/>
      <c r="JI96" s="423"/>
      <c r="JJ96" s="423"/>
      <c r="JK96" s="423"/>
      <c r="JL96" s="423"/>
      <c r="JM96" s="423"/>
      <c r="JN96" s="512"/>
      <c r="JO96" s="512"/>
      <c r="JP96" s="512"/>
      <c r="JQ96" s="512"/>
      <c r="JR96" s="512"/>
      <c r="JS96" s="512"/>
      <c r="JT96" s="512"/>
      <c r="JU96" s="512"/>
      <c r="JV96" s="512"/>
      <c r="JW96" s="512"/>
      <c r="JX96" s="513"/>
      <c r="JY96" s="513"/>
      <c r="JZ96" s="513"/>
      <c r="KA96" s="513"/>
      <c r="KB96" s="513"/>
      <c r="KC96" s="513"/>
      <c r="KD96" s="513"/>
      <c r="KE96" s="513"/>
      <c r="KF96" s="513"/>
      <c r="KG96" s="513"/>
    </row>
    <row r="97" spans="1:293" s="509" customFormat="1" ht="130.5" customHeight="1">
      <c r="A97" s="509">
        <v>83</v>
      </c>
      <c r="B97" s="510" t="s">
        <v>1274</v>
      </c>
      <c r="C97" s="450" t="s">
        <v>1281</v>
      </c>
      <c r="D97" s="450" t="s">
        <v>1208</v>
      </c>
      <c r="E97" s="496" t="s">
        <v>1282</v>
      </c>
      <c r="F97" s="509" t="s">
        <v>451</v>
      </c>
      <c r="G97" s="450"/>
      <c r="H97" s="452"/>
      <c r="I97" s="423">
        <v>2423340000</v>
      </c>
      <c r="J97" s="423"/>
      <c r="K97" s="423"/>
      <c r="L97" s="423"/>
      <c r="M97" s="424">
        <f t="shared" si="4"/>
        <v>2423340000</v>
      </c>
      <c r="N97" s="511"/>
      <c r="O97" s="512"/>
      <c r="P97" s="512"/>
      <c r="Q97" s="512"/>
      <c r="R97" s="512"/>
      <c r="S97" s="512"/>
      <c r="T97" s="512"/>
      <c r="U97" s="512"/>
      <c r="V97" s="512"/>
      <c r="W97" s="512"/>
      <c r="X97" s="512"/>
      <c r="Y97" s="512"/>
      <c r="Z97" s="512"/>
      <c r="AA97" s="512"/>
      <c r="AB97" s="512"/>
      <c r="AC97" s="512">
        <v>200000</v>
      </c>
      <c r="AD97" s="512"/>
      <c r="AE97" s="512"/>
      <c r="AF97" s="512"/>
      <c r="AG97" s="512">
        <v>2423340000</v>
      </c>
      <c r="AH97" s="512"/>
      <c r="AI97" s="512"/>
      <c r="AJ97" s="512"/>
      <c r="AK97" s="423"/>
      <c r="AL97" s="512"/>
      <c r="AM97" s="512"/>
      <c r="AN97" s="512"/>
      <c r="AO97" s="512"/>
      <c r="AP97" s="512"/>
      <c r="AQ97" s="512"/>
      <c r="AR97" s="512"/>
      <c r="AS97" s="512"/>
      <c r="AT97" s="512"/>
      <c r="AU97" s="512"/>
      <c r="AV97" s="512"/>
      <c r="AW97" s="512"/>
      <c r="AX97" s="512"/>
      <c r="AY97" s="512"/>
      <c r="AZ97" s="512"/>
      <c r="BA97" s="512"/>
      <c r="BB97" s="512"/>
      <c r="BC97" s="512"/>
      <c r="BD97" s="512"/>
      <c r="BE97" s="512"/>
      <c r="BF97" s="512"/>
      <c r="BG97" s="512"/>
      <c r="BH97" s="512"/>
      <c r="BI97" s="512"/>
      <c r="BJ97" s="512"/>
      <c r="BK97" s="512"/>
      <c r="BL97" s="512"/>
      <c r="BM97" s="512"/>
      <c r="BN97" s="512"/>
      <c r="BO97" s="512"/>
      <c r="BP97" s="512"/>
      <c r="BQ97" s="512"/>
      <c r="BR97" s="512"/>
      <c r="BS97" s="512"/>
      <c r="BT97" s="512"/>
      <c r="BU97" s="512"/>
      <c r="BV97" s="512"/>
      <c r="BW97" s="512"/>
      <c r="BX97" s="512"/>
      <c r="BY97" s="512"/>
      <c r="BZ97" s="512"/>
      <c r="CA97" s="512"/>
      <c r="CB97" s="512"/>
      <c r="CC97" s="512"/>
      <c r="CD97" s="512"/>
      <c r="CE97" s="512"/>
      <c r="CF97" s="423"/>
      <c r="CG97" s="423"/>
      <c r="CH97" s="423"/>
      <c r="CI97" s="423"/>
      <c r="CJ97" s="423"/>
      <c r="CK97" s="512"/>
      <c r="CL97" s="512"/>
      <c r="CM97" s="512"/>
      <c r="CN97" s="512"/>
      <c r="CO97" s="512"/>
      <c r="CP97" s="512"/>
      <c r="CQ97" s="512"/>
      <c r="CR97" s="512"/>
      <c r="CS97" s="512"/>
      <c r="CT97" s="512"/>
      <c r="CU97" s="512"/>
      <c r="CV97" s="512"/>
      <c r="CW97" s="512"/>
      <c r="CX97" s="512"/>
      <c r="CY97" s="512"/>
      <c r="CZ97" s="512"/>
      <c r="DA97" s="512"/>
      <c r="DB97" s="512"/>
      <c r="DC97" s="512"/>
      <c r="DD97" s="512"/>
      <c r="DE97" s="512"/>
      <c r="DF97" s="512"/>
      <c r="DG97" s="512"/>
      <c r="DH97" s="512"/>
      <c r="DI97" s="512"/>
      <c r="DJ97" s="512"/>
      <c r="DK97" s="512"/>
      <c r="DL97" s="512"/>
      <c r="DM97" s="512"/>
      <c r="DN97" s="512"/>
      <c r="DO97" s="512"/>
      <c r="DP97" s="512"/>
      <c r="DQ97" s="512"/>
      <c r="DR97" s="512"/>
      <c r="DS97" s="512"/>
      <c r="DT97" s="512"/>
      <c r="DU97" s="512"/>
      <c r="DV97" s="512"/>
      <c r="DW97" s="512"/>
      <c r="DX97" s="512"/>
      <c r="DY97" s="512"/>
      <c r="DZ97" s="512"/>
      <c r="EA97" s="512"/>
      <c r="EB97" s="512"/>
      <c r="EC97" s="512"/>
      <c r="ED97" s="423"/>
      <c r="EE97" s="423"/>
      <c r="EF97" s="423"/>
      <c r="EG97" s="423"/>
      <c r="EH97" s="423"/>
      <c r="EI97" s="423"/>
      <c r="EJ97" s="423"/>
      <c r="EK97" s="423"/>
      <c r="EL97" s="423"/>
      <c r="EM97" s="423"/>
      <c r="EN97" s="423"/>
      <c r="EO97" s="423"/>
      <c r="EP97" s="423"/>
      <c r="EQ97" s="423"/>
      <c r="ER97" s="423"/>
      <c r="ES97" s="423"/>
      <c r="ET97" s="423"/>
      <c r="EU97" s="423"/>
      <c r="EV97" s="423"/>
      <c r="EW97" s="423"/>
      <c r="EX97" s="423"/>
      <c r="EY97" s="423"/>
      <c r="EZ97" s="423"/>
      <c r="FA97" s="423"/>
      <c r="FB97" s="423"/>
      <c r="FC97" s="423"/>
      <c r="FD97" s="423"/>
      <c r="FE97" s="423"/>
      <c r="FF97" s="423"/>
      <c r="FG97" s="423"/>
      <c r="FH97" s="423"/>
      <c r="FI97" s="423"/>
      <c r="FJ97" s="423"/>
      <c r="FK97" s="423"/>
      <c r="FL97" s="423"/>
      <c r="FM97" s="512"/>
      <c r="FN97" s="512"/>
      <c r="FO97" s="512"/>
      <c r="FP97" s="512"/>
      <c r="FQ97" s="512"/>
      <c r="FR97" s="512"/>
      <c r="FS97" s="512"/>
      <c r="FT97" s="512"/>
      <c r="FU97" s="512"/>
      <c r="FV97" s="512"/>
      <c r="FW97" s="512"/>
      <c r="FX97" s="512"/>
      <c r="FY97" s="512"/>
      <c r="FZ97" s="512"/>
      <c r="GA97" s="512"/>
      <c r="GB97" s="512"/>
      <c r="GC97" s="512"/>
      <c r="GD97" s="512"/>
      <c r="GE97" s="512"/>
      <c r="GF97" s="512"/>
      <c r="GG97" s="512"/>
      <c r="GH97" s="512"/>
      <c r="GI97" s="512"/>
      <c r="GJ97" s="512"/>
      <c r="GK97" s="512"/>
      <c r="GL97" s="512"/>
      <c r="GM97" s="512"/>
      <c r="GN97" s="512"/>
      <c r="GO97" s="512"/>
      <c r="GP97" s="512"/>
      <c r="GQ97" s="512"/>
      <c r="GR97" s="512"/>
      <c r="GS97" s="512"/>
      <c r="GT97" s="512"/>
      <c r="GU97" s="512"/>
      <c r="GV97" s="512"/>
      <c r="GW97" s="512"/>
      <c r="GX97" s="512"/>
      <c r="GY97" s="512"/>
      <c r="GZ97" s="512"/>
      <c r="HA97" s="512"/>
      <c r="HB97" s="512"/>
      <c r="HC97" s="512"/>
      <c r="HD97" s="512"/>
      <c r="HE97" s="512"/>
      <c r="HF97" s="512"/>
      <c r="HG97" s="512"/>
      <c r="HH97" s="512"/>
      <c r="HI97" s="512"/>
      <c r="HJ97" s="512"/>
      <c r="HK97" s="512"/>
      <c r="HL97" s="512"/>
      <c r="HM97" s="512"/>
      <c r="HN97" s="512"/>
      <c r="HO97" s="512"/>
      <c r="HP97" s="512"/>
      <c r="HQ97" s="512"/>
      <c r="HR97" s="512"/>
      <c r="HS97" s="512"/>
      <c r="HT97" s="512"/>
      <c r="HU97" s="512"/>
      <c r="HV97" s="512"/>
      <c r="HW97" s="512"/>
      <c r="HX97" s="512"/>
      <c r="HY97" s="512"/>
      <c r="HZ97" s="512"/>
      <c r="IA97" s="512"/>
      <c r="IB97" s="512"/>
      <c r="IC97" s="512"/>
      <c r="ID97" s="512"/>
      <c r="IE97" s="512"/>
      <c r="IF97" s="512"/>
      <c r="IG97" s="512"/>
      <c r="IH97" s="512"/>
      <c r="II97" s="512"/>
      <c r="IJ97" s="512"/>
      <c r="IK97" s="512"/>
      <c r="IL97" s="512"/>
      <c r="IM97" s="512"/>
      <c r="IN97" s="512"/>
      <c r="IO97" s="512"/>
      <c r="IP97" s="512"/>
      <c r="IQ97" s="512"/>
      <c r="IR97" s="512"/>
      <c r="IS97" s="512"/>
      <c r="IT97" s="512"/>
      <c r="IU97" s="512"/>
      <c r="IV97" s="512"/>
      <c r="IW97" s="512"/>
      <c r="IX97" s="512"/>
      <c r="IY97" s="512"/>
      <c r="IZ97" s="512"/>
      <c r="JA97" s="512"/>
      <c r="JB97" s="512"/>
      <c r="JC97" s="512"/>
      <c r="JD97" s="512"/>
      <c r="JE97" s="512"/>
      <c r="JF97" s="512"/>
      <c r="JG97" s="512"/>
      <c r="JH97" s="512"/>
      <c r="JI97" s="423"/>
      <c r="JJ97" s="423"/>
      <c r="JK97" s="423"/>
      <c r="JL97" s="423"/>
      <c r="JM97" s="423"/>
      <c r="JN97" s="512"/>
      <c r="JO97" s="512"/>
      <c r="JP97" s="512"/>
      <c r="JQ97" s="512"/>
      <c r="JR97" s="512"/>
      <c r="JS97" s="512"/>
      <c r="JT97" s="512"/>
      <c r="JU97" s="512"/>
      <c r="JV97" s="512"/>
      <c r="JW97" s="512"/>
      <c r="JX97" s="513"/>
      <c r="JY97" s="513"/>
      <c r="JZ97" s="513"/>
      <c r="KA97" s="513"/>
      <c r="KB97" s="513"/>
      <c r="KC97" s="513"/>
      <c r="KD97" s="513"/>
      <c r="KE97" s="513"/>
      <c r="KF97" s="513"/>
      <c r="KG97" s="513"/>
    </row>
    <row r="98" spans="1:293" s="509" customFormat="1" ht="114.75" customHeight="1">
      <c r="A98" s="509">
        <v>84</v>
      </c>
      <c r="B98" s="510" t="s">
        <v>1274</v>
      </c>
      <c r="C98" s="450" t="s">
        <v>1283</v>
      </c>
      <c r="D98" s="450" t="s">
        <v>1284</v>
      </c>
      <c r="E98" s="496" t="s">
        <v>1285</v>
      </c>
      <c r="F98" s="509" t="s">
        <v>511</v>
      </c>
      <c r="G98" s="450"/>
      <c r="H98" s="452"/>
      <c r="I98" s="423">
        <v>1518750000</v>
      </c>
      <c r="J98" s="423"/>
      <c r="K98" s="423"/>
      <c r="L98" s="423"/>
      <c r="M98" s="424">
        <f t="shared" si="4"/>
        <v>1518750000</v>
      </c>
      <c r="N98" s="511"/>
      <c r="O98" s="512"/>
      <c r="P98" s="512"/>
      <c r="Q98" s="512"/>
      <c r="R98" s="512"/>
      <c r="S98" s="512"/>
      <c r="T98" s="512"/>
      <c r="U98" s="512"/>
      <c r="V98" s="512"/>
      <c r="W98" s="512"/>
      <c r="X98" s="512"/>
      <c r="Y98" s="512"/>
      <c r="Z98" s="512"/>
      <c r="AA98" s="512"/>
      <c r="AB98" s="512"/>
      <c r="AC98" s="512"/>
      <c r="AD98" s="512"/>
      <c r="AE98" s="512"/>
      <c r="AF98" s="512"/>
      <c r="AG98" s="512"/>
      <c r="AH98" s="512"/>
      <c r="AI98" s="512">
        <v>3000000</v>
      </c>
      <c r="AJ98" s="512"/>
      <c r="AK98" s="423"/>
      <c r="AL98" s="512">
        <v>1518750000</v>
      </c>
      <c r="AM98" s="512"/>
      <c r="AN98" s="512"/>
      <c r="AO98" s="512"/>
      <c r="AP98" s="512"/>
      <c r="AQ98" s="512"/>
      <c r="AR98" s="512"/>
      <c r="AS98" s="512"/>
      <c r="AT98" s="512"/>
      <c r="AU98" s="512"/>
      <c r="AV98" s="512"/>
      <c r="AW98" s="512"/>
      <c r="AX98" s="512"/>
      <c r="AY98" s="512"/>
      <c r="AZ98" s="512"/>
      <c r="BA98" s="512"/>
      <c r="BB98" s="512"/>
      <c r="BC98" s="512"/>
      <c r="BD98" s="512"/>
      <c r="BE98" s="512"/>
      <c r="BF98" s="512"/>
      <c r="BG98" s="512"/>
      <c r="BH98" s="512"/>
      <c r="BI98" s="512"/>
      <c r="BJ98" s="512"/>
      <c r="BK98" s="512"/>
      <c r="BL98" s="512"/>
      <c r="BM98" s="512"/>
      <c r="BN98" s="512"/>
      <c r="BO98" s="512"/>
      <c r="BP98" s="512"/>
      <c r="BQ98" s="512"/>
      <c r="BR98" s="512"/>
      <c r="BS98" s="512"/>
      <c r="BT98" s="512"/>
      <c r="BU98" s="512"/>
      <c r="BV98" s="512"/>
      <c r="BW98" s="512"/>
      <c r="BX98" s="512"/>
      <c r="BY98" s="512"/>
      <c r="BZ98" s="512"/>
      <c r="CA98" s="512"/>
      <c r="CB98" s="512"/>
      <c r="CC98" s="512"/>
      <c r="CD98" s="512"/>
      <c r="CE98" s="512"/>
      <c r="CF98" s="423"/>
      <c r="CG98" s="423"/>
      <c r="CH98" s="423"/>
      <c r="CI98" s="423"/>
      <c r="CJ98" s="423"/>
      <c r="CK98" s="512"/>
      <c r="CL98" s="512"/>
      <c r="CM98" s="512"/>
      <c r="CN98" s="512"/>
      <c r="CO98" s="512"/>
      <c r="CP98" s="512"/>
      <c r="CQ98" s="512"/>
      <c r="CR98" s="512"/>
      <c r="CS98" s="512"/>
      <c r="CT98" s="512"/>
      <c r="CU98" s="512"/>
      <c r="CV98" s="512"/>
      <c r="CW98" s="512"/>
      <c r="CX98" s="512"/>
      <c r="CY98" s="512"/>
      <c r="CZ98" s="512"/>
      <c r="DA98" s="512"/>
      <c r="DB98" s="512"/>
      <c r="DC98" s="512"/>
      <c r="DD98" s="512"/>
      <c r="DE98" s="512"/>
      <c r="DF98" s="512"/>
      <c r="DG98" s="512"/>
      <c r="DH98" s="512"/>
      <c r="DI98" s="512"/>
      <c r="DJ98" s="512"/>
      <c r="DK98" s="512"/>
      <c r="DL98" s="512"/>
      <c r="DM98" s="512"/>
      <c r="DN98" s="512"/>
      <c r="DO98" s="512"/>
      <c r="DP98" s="512"/>
      <c r="DQ98" s="512"/>
      <c r="DR98" s="512"/>
      <c r="DS98" s="512"/>
      <c r="DT98" s="512"/>
      <c r="DU98" s="512"/>
      <c r="DV98" s="512"/>
      <c r="DW98" s="512"/>
      <c r="DX98" s="512"/>
      <c r="DY98" s="512"/>
      <c r="DZ98" s="512"/>
      <c r="EA98" s="512"/>
      <c r="EB98" s="512"/>
      <c r="EC98" s="512"/>
      <c r="ED98" s="423"/>
      <c r="EE98" s="423"/>
      <c r="EF98" s="423"/>
      <c r="EG98" s="423"/>
      <c r="EH98" s="423"/>
      <c r="EI98" s="423"/>
      <c r="EJ98" s="423"/>
      <c r="EK98" s="423"/>
      <c r="EL98" s="423"/>
      <c r="EM98" s="423"/>
      <c r="EN98" s="423"/>
      <c r="EO98" s="423"/>
      <c r="EP98" s="423"/>
      <c r="EQ98" s="423"/>
      <c r="ER98" s="423"/>
      <c r="ES98" s="423"/>
      <c r="ET98" s="423"/>
      <c r="EU98" s="423"/>
      <c r="EV98" s="423"/>
      <c r="EW98" s="423"/>
      <c r="EX98" s="423"/>
      <c r="EY98" s="423"/>
      <c r="EZ98" s="423"/>
      <c r="FA98" s="423"/>
      <c r="FB98" s="423"/>
      <c r="FC98" s="423"/>
      <c r="FD98" s="423"/>
      <c r="FE98" s="423"/>
      <c r="FF98" s="423"/>
      <c r="FG98" s="423"/>
      <c r="FH98" s="423"/>
      <c r="FI98" s="423"/>
      <c r="FJ98" s="423"/>
      <c r="FK98" s="423"/>
      <c r="FL98" s="423"/>
      <c r="FM98" s="512"/>
      <c r="FN98" s="512"/>
      <c r="FO98" s="512"/>
      <c r="FP98" s="512"/>
      <c r="FQ98" s="512"/>
      <c r="FR98" s="512"/>
      <c r="FS98" s="512"/>
      <c r="FT98" s="512"/>
      <c r="FU98" s="512"/>
      <c r="FV98" s="512"/>
      <c r="FW98" s="512"/>
      <c r="FX98" s="512"/>
      <c r="FY98" s="512"/>
      <c r="FZ98" s="512"/>
      <c r="GA98" s="512"/>
      <c r="GB98" s="512"/>
      <c r="GC98" s="512"/>
      <c r="GD98" s="512"/>
      <c r="GE98" s="512"/>
      <c r="GF98" s="512"/>
      <c r="GG98" s="512"/>
      <c r="GH98" s="512"/>
      <c r="GI98" s="512"/>
      <c r="GJ98" s="512"/>
      <c r="GK98" s="512"/>
      <c r="GL98" s="512"/>
      <c r="GM98" s="512"/>
      <c r="GN98" s="512"/>
      <c r="GO98" s="512"/>
      <c r="GP98" s="512"/>
      <c r="GQ98" s="512"/>
      <c r="GR98" s="512"/>
      <c r="GS98" s="512"/>
      <c r="GT98" s="512"/>
      <c r="GU98" s="512"/>
      <c r="GV98" s="512"/>
      <c r="GW98" s="512"/>
      <c r="GX98" s="512"/>
      <c r="GY98" s="512"/>
      <c r="GZ98" s="512"/>
      <c r="HA98" s="512"/>
      <c r="HB98" s="512"/>
      <c r="HC98" s="512"/>
      <c r="HD98" s="512"/>
      <c r="HE98" s="512"/>
      <c r="HF98" s="512"/>
      <c r="HG98" s="512"/>
      <c r="HH98" s="512"/>
      <c r="HI98" s="512"/>
      <c r="HJ98" s="512"/>
      <c r="HK98" s="512"/>
      <c r="HL98" s="512"/>
      <c r="HM98" s="512"/>
      <c r="HN98" s="512"/>
      <c r="HO98" s="512"/>
      <c r="HP98" s="512"/>
      <c r="HQ98" s="512"/>
      <c r="HR98" s="512"/>
      <c r="HS98" s="512"/>
      <c r="HT98" s="512"/>
      <c r="HU98" s="512"/>
      <c r="HV98" s="512"/>
      <c r="HW98" s="512"/>
      <c r="HX98" s="512"/>
      <c r="HY98" s="512"/>
      <c r="HZ98" s="512"/>
      <c r="IA98" s="512"/>
      <c r="IB98" s="512"/>
      <c r="IC98" s="512"/>
      <c r="ID98" s="512"/>
      <c r="IE98" s="512"/>
      <c r="IF98" s="512"/>
      <c r="IG98" s="512"/>
      <c r="IH98" s="512"/>
      <c r="II98" s="512"/>
      <c r="IJ98" s="512"/>
      <c r="IK98" s="512"/>
      <c r="IL98" s="512"/>
      <c r="IM98" s="512"/>
      <c r="IN98" s="512"/>
      <c r="IO98" s="512"/>
      <c r="IP98" s="512"/>
      <c r="IQ98" s="512"/>
      <c r="IR98" s="512"/>
      <c r="IS98" s="512"/>
      <c r="IT98" s="512"/>
      <c r="IU98" s="512"/>
      <c r="IV98" s="512"/>
      <c r="IW98" s="512"/>
      <c r="IX98" s="512"/>
      <c r="IY98" s="512"/>
      <c r="IZ98" s="512"/>
      <c r="JA98" s="512"/>
      <c r="JB98" s="512"/>
      <c r="JC98" s="512"/>
      <c r="JD98" s="512"/>
      <c r="JE98" s="512"/>
      <c r="JF98" s="512"/>
      <c r="JG98" s="512"/>
      <c r="JH98" s="512"/>
      <c r="JI98" s="423"/>
      <c r="JJ98" s="423"/>
      <c r="JK98" s="423"/>
      <c r="JL98" s="423"/>
      <c r="JM98" s="423"/>
      <c r="JN98" s="512"/>
      <c r="JO98" s="512"/>
      <c r="JP98" s="512"/>
      <c r="JQ98" s="512"/>
      <c r="JR98" s="512"/>
      <c r="JS98" s="512"/>
      <c r="JT98" s="512"/>
      <c r="JU98" s="512"/>
      <c r="JV98" s="512"/>
      <c r="JW98" s="512"/>
      <c r="JX98" s="513"/>
      <c r="JY98" s="513"/>
      <c r="JZ98" s="513"/>
      <c r="KA98" s="513"/>
      <c r="KB98" s="513"/>
      <c r="KC98" s="513"/>
      <c r="KD98" s="513"/>
      <c r="KE98" s="513"/>
      <c r="KF98" s="513"/>
      <c r="KG98" s="513"/>
    </row>
    <row r="99" spans="1:293" s="509" customFormat="1" ht="302.25" customHeight="1">
      <c r="A99" s="509">
        <v>85</v>
      </c>
      <c r="B99" s="510" t="s">
        <v>1286</v>
      </c>
      <c r="C99" s="450" t="s">
        <v>1287</v>
      </c>
      <c r="D99" s="450" t="s">
        <v>1288</v>
      </c>
      <c r="E99" s="496" t="s">
        <v>1289</v>
      </c>
      <c r="F99" s="509" t="s">
        <v>391</v>
      </c>
      <c r="G99" s="450" t="s">
        <v>1290</v>
      </c>
      <c r="H99" s="452"/>
      <c r="I99" s="423">
        <v>35891800000</v>
      </c>
      <c r="J99" s="423"/>
      <c r="K99" s="423"/>
      <c r="L99" s="423"/>
      <c r="M99" s="425">
        <f t="shared" si="4"/>
        <v>35891800000</v>
      </c>
      <c r="N99" s="511">
        <v>160000</v>
      </c>
      <c r="O99" s="512" t="s">
        <v>1291</v>
      </c>
      <c r="P99" s="512">
        <v>69468</v>
      </c>
      <c r="Q99" s="512" t="s">
        <v>1292</v>
      </c>
      <c r="R99" s="512">
        <v>11114880000</v>
      </c>
      <c r="S99" s="512"/>
      <c r="T99" s="512"/>
      <c r="U99" s="512"/>
      <c r="V99" s="512"/>
      <c r="W99" s="512"/>
      <c r="X99" s="512"/>
      <c r="Y99" s="512"/>
      <c r="Z99" s="512"/>
      <c r="AA99" s="512"/>
      <c r="AB99" s="512"/>
      <c r="AC99" s="512">
        <v>125000</v>
      </c>
      <c r="AD99" s="512" t="s">
        <v>1293</v>
      </c>
      <c r="AE99" s="512">
        <v>55805.960000000006</v>
      </c>
      <c r="AF99" s="512" t="s">
        <v>1294</v>
      </c>
      <c r="AG99" s="512">
        <v>6976902800</v>
      </c>
      <c r="AH99" s="512"/>
      <c r="AI99" s="512"/>
      <c r="AJ99" s="512"/>
      <c r="AK99" s="423"/>
      <c r="AL99" s="512"/>
      <c r="AM99" s="512"/>
      <c r="AN99" s="512"/>
      <c r="AO99" s="512"/>
      <c r="AP99" s="512"/>
      <c r="AQ99" s="512"/>
      <c r="AR99" s="512">
        <v>59900</v>
      </c>
      <c r="AS99" s="512" t="s">
        <v>1295</v>
      </c>
      <c r="AT99" s="512">
        <v>85214.080000000002</v>
      </c>
      <c r="AU99" s="512" t="s">
        <v>1296</v>
      </c>
      <c r="AV99" s="512">
        <v>51043223392</v>
      </c>
      <c r="AW99" s="512"/>
      <c r="AX99" s="512"/>
      <c r="AY99" s="512"/>
      <c r="AZ99" s="512"/>
      <c r="BA99" s="512"/>
      <c r="BB99" s="512"/>
      <c r="BC99" s="512"/>
      <c r="BD99" s="512"/>
      <c r="BE99" s="512"/>
      <c r="BF99" s="512"/>
      <c r="BG99" s="512"/>
      <c r="BH99" s="512"/>
      <c r="BI99" s="512"/>
      <c r="BJ99" s="512"/>
      <c r="BK99" s="512"/>
      <c r="BL99" s="512"/>
      <c r="BM99" s="512"/>
      <c r="BN99" s="512"/>
      <c r="BO99" s="512"/>
      <c r="BP99" s="512"/>
      <c r="BQ99" s="512">
        <v>2500000</v>
      </c>
      <c r="BR99" s="512" t="s">
        <v>1297</v>
      </c>
      <c r="BS99" s="512">
        <v>1273.58</v>
      </c>
      <c r="BT99" s="512" t="s">
        <v>1298</v>
      </c>
      <c r="BU99" s="512">
        <v>3183950000</v>
      </c>
      <c r="BV99" s="512"/>
      <c r="BW99" s="512"/>
      <c r="BX99" s="512"/>
      <c r="BY99" s="512"/>
      <c r="BZ99" s="512"/>
      <c r="CA99" s="512"/>
      <c r="CB99" s="512"/>
      <c r="CC99" s="512"/>
      <c r="CD99" s="512"/>
      <c r="CE99" s="512"/>
      <c r="CF99" s="423"/>
      <c r="CG99" s="423"/>
      <c r="CH99" s="423"/>
      <c r="CI99" s="423"/>
      <c r="CJ99" s="423"/>
      <c r="CK99" s="512"/>
      <c r="CL99" s="512"/>
      <c r="CM99" s="512"/>
      <c r="CN99" s="512"/>
      <c r="CO99" s="512"/>
      <c r="CP99" s="512"/>
      <c r="CQ99" s="512"/>
      <c r="CR99" s="512"/>
      <c r="CS99" s="512"/>
      <c r="CT99" s="512"/>
      <c r="CU99" s="512"/>
      <c r="CV99" s="512"/>
      <c r="CW99" s="512"/>
      <c r="CX99" s="512"/>
      <c r="CY99" s="512"/>
      <c r="CZ99" s="512"/>
      <c r="DA99" s="512"/>
      <c r="DB99" s="512"/>
      <c r="DC99" s="512"/>
      <c r="DD99" s="512"/>
      <c r="DE99" s="512"/>
      <c r="DF99" s="512"/>
      <c r="DG99" s="512"/>
      <c r="DH99" s="512"/>
      <c r="DI99" s="512"/>
      <c r="DJ99" s="512"/>
      <c r="DK99" s="512"/>
      <c r="DL99" s="512"/>
      <c r="DM99" s="512"/>
      <c r="DN99" s="512"/>
      <c r="DO99" s="512"/>
      <c r="DP99" s="512"/>
      <c r="DQ99" s="512"/>
      <c r="DR99" s="512"/>
      <c r="DS99" s="512"/>
      <c r="DT99" s="512"/>
      <c r="DU99" s="512"/>
      <c r="DV99" s="512"/>
      <c r="DW99" s="512"/>
      <c r="DX99" s="512"/>
      <c r="DY99" s="512"/>
      <c r="DZ99" s="512"/>
      <c r="EA99" s="512"/>
      <c r="EB99" s="512"/>
      <c r="EC99" s="512"/>
      <c r="ED99" s="423"/>
      <c r="EE99" s="423"/>
      <c r="EF99" s="423"/>
      <c r="EG99" s="423"/>
      <c r="EH99" s="423"/>
      <c r="EI99" s="423"/>
      <c r="EJ99" s="423"/>
      <c r="EK99" s="423"/>
      <c r="EL99" s="423"/>
      <c r="EM99" s="423"/>
      <c r="EN99" s="423"/>
      <c r="EO99" s="423"/>
      <c r="EP99" s="423"/>
      <c r="EQ99" s="423"/>
      <c r="ER99" s="423"/>
      <c r="ES99" s="423"/>
      <c r="ET99" s="423"/>
      <c r="EU99" s="423"/>
      <c r="EV99" s="423"/>
      <c r="EW99" s="423"/>
      <c r="EX99" s="423"/>
      <c r="EY99" s="423"/>
      <c r="EZ99" s="423"/>
      <c r="FA99" s="423"/>
      <c r="FB99" s="423"/>
      <c r="FC99" s="423">
        <v>250</v>
      </c>
      <c r="FD99" s="423" t="s">
        <v>1299</v>
      </c>
      <c r="FE99" s="423">
        <v>19682600</v>
      </c>
      <c r="FF99" s="423">
        <v>212500</v>
      </c>
      <c r="FG99" s="423">
        <v>4920650000</v>
      </c>
      <c r="FH99" s="423"/>
      <c r="FI99" s="423"/>
      <c r="FJ99" s="423"/>
      <c r="FK99" s="423"/>
      <c r="FL99" s="423"/>
      <c r="FM99" s="512"/>
      <c r="FN99" s="512"/>
      <c r="FO99" s="512"/>
      <c r="FP99" s="512"/>
      <c r="FQ99" s="512"/>
      <c r="FR99" s="512"/>
      <c r="FS99" s="512"/>
      <c r="FT99" s="512"/>
      <c r="FU99" s="512"/>
      <c r="FV99" s="512"/>
      <c r="FW99" s="512"/>
      <c r="FX99" s="512"/>
      <c r="FY99" s="512"/>
      <c r="FZ99" s="512"/>
      <c r="GA99" s="512"/>
      <c r="GB99" s="512"/>
      <c r="GC99" s="512"/>
      <c r="GD99" s="512"/>
      <c r="GE99" s="512"/>
      <c r="GF99" s="512"/>
      <c r="GG99" s="512"/>
      <c r="GH99" s="512"/>
      <c r="GI99" s="512"/>
      <c r="GJ99" s="512"/>
      <c r="GK99" s="512"/>
      <c r="GL99" s="512"/>
      <c r="GM99" s="512"/>
      <c r="GN99" s="512"/>
      <c r="GO99" s="512"/>
      <c r="GP99" s="512"/>
      <c r="GQ99" s="512"/>
      <c r="GR99" s="512"/>
      <c r="GS99" s="512"/>
      <c r="GT99" s="512"/>
      <c r="GU99" s="512"/>
      <c r="GV99" s="512"/>
      <c r="GW99" s="512"/>
      <c r="GX99" s="512"/>
      <c r="GY99" s="512"/>
      <c r="GZ99" s="512"/>
      <c r="HA99" s="512"/>
      <c r="HB99" s="512"/>
      <c r="HC99" s="512"/>
      <c r="HD99" s="512"/>
      <c r="HE99" s="512"/>
      <c r="HF99" s="512"/>
      <c r="HG99" s="512"/>
      <c r="HH99" s="512"/>
      <c r="HI99" s="512"/>
      <c r="HJ99" s="512"/>
      <c r="HK99" s="512"/>
      <c r="HL99" s="512"/>
      <c r="HM99" s="512"/>
      <c r="HN99" s="512"/>
      <c r="HO99" s="512"/>
      <c r="HP99" s="512"/>
      <c r="HQ99" s="512"/>
      <c r="HR99" s="512"/>
      <c r="HS99" s="512"/>
      <c r="HT99" s="512"/>
      <c r="HU99" s="512"/>
      <c r="HV99" s="512"/>
      <c r="HW99" s="512"/>
      <c r="HX99" s="512"/>
      <c r="HY99" s="512"/>
      <c r="HZ99" s="512"/>
      <c r="IA99" s="512"/>
      <c r="IB99" s="512"/>
      <c r="IC99" s="512"/>
      <c r="ID99" s="512"/>
      <c r="IE99" s="512"/>
      <c r="IF99" s="512"/>
      <c r="IG99" s="512"/>
      <c r="IH99" s="512"/>
      <c r="II99" s="512"/>
      <c r="IJ99" s="512"/>
      <c r="IK99" s="512"/>
      <c r="IL99" s="512"/>
      <c r="IM99" s="512"/>
      <c r="IN99" s="512"/>
      <c r="IO99" s="512"/>
      <c r="IP99" s="512"/>
      <c r="IQ99" s="512"/>
      <c r="IR99" s="512"/>
      <c r="IS99" s="512"/>
      <c r="IT99" s="512"/>
      <c r="IU99" s="512"/>
      <c r="IV99" s="512"/>
      <c r="IW99" s="512"/>
      <c r="IX99" s="512"/>
      <c r="IY99" s="512"/>
      <c r="IZ99" s="512"/>
      <c r="JA99" s="512"/>
      <c r="JB99" s="512"/>
      <c r="JC99" s="512"/>
      <c r="JD99" s="512"/>
      <c r="JE99" s="512"/>
      <c r="JF99" s="512"/>
      <c r="JG99" s="512"/>
      <c r="JH99" s="512"/>
      <c r="JI99" s="423"/>
      <c r="JJ99" s="423"/>
      <c r="JK99" s="423"/>
      <c r="JL99" s="423"/>
      <c r="JM99" s="423"/>
      <c r="JN99" s="512"/>
      <c r="JO99" s="512"/>
      <c r="JP99" s="512"/>
      <c r="JQ99" s="512"/>
      <c r="JR99" s="512"/>
      <c r="JS99" s="512"/>
      <c r="JT99" s="512"/>
      <c r="JU99" s="512"/>
      <c r="JV99" s="512"/>
      <c r="JW99" s="512"/>
      <c r="JX99" s="513"/>
      <c r="JY99" s="513"/>
      <c r="JZ99" s="513"/>
      <c r="KA99" s="513"/>
      <c r="KB99" s="513"/>
      <c r="KC99" s="513"/>
      <c r="KD99" s="513"/>
      <c r="KE99" s="513"/>
      <c r="KF99" s="513"/>
      <c r="KG99" s="513"/>
    </row>
    <row r="100" spans="1:293" s="509" customFormat="1" ht="69" customHeight="1">
      <c r="A100" s="509">
        <v>86</v>
      </c>
      <c r="B100" s="510" t="s">
        <v>1286</v>
      </c>
      <c r="C100" s="450" t="s">
        <v>1300</v>
      </c>
      <c r="D100" s="450" t="s">
        <v>1301</v>
      </c>
      <c r="E100" s="496" t="s">
        <v>1302</v>
      </c>
      <c r="F100" s="509" t="s">
        <v>391</v>
      </c>
      <c r="G100" s="450"/>
      <c r="H100" s="452"/>
      <c r="I100" s="423"/>
      <c r="J100" s="423"/>
      <c r="K100" s="423">
        <v>40000000</v>
      </c>
      <c r="L100" s="423"/>
      <c r="M100" s="424">
        <f t="shared" si="4"/>
        <v>40000000</v>
      </c>
      <c r="N100" s="511"/>
      <c r="O100" s="512"/>
      <c r="P100" s="512"/>
      <c r="Q100" s="512"/>
      <c r="R100" s="512"/>
      <c r="S100" s="512"/>
      <c r="T100" s="512"/>
      <c r="U100" s="512"/>
      <c r="V100" s="512"/>
      <c r="W100" s="512"/>
      <c r="X100" s="512"/>
      <c r="Y100" s="512"/>
      <c r="Z100" s="512"/>
      <c r="AA100" s="512"/>
      <c r="AB100" s="512"/>
      <c r="AC100" s="512"/>
      <c r="AD100" s="512"/>
      <c r="AE100" s="512"/>
      <c r="AF100" s="512"/>
      <c r="AG100" s="512"/>
      <c r="AH100" s="512"/>
      <c r="AI100" s="512"/>
      <c r="AJ100" s="512"/>
      <c r="AK100" s="423"/>
      <c r="AL100" s="512"/>
      <c r="AM100" s="512"/>
      <c r="AN100" s="512"/>
      <c r="AO100" s="512"/>
      <c r="AP100" s="512"/>
      <c r="AQ100" s="512"/>
      <c r="AR100" s="512"/>
      <c r="AS100" s="512"/>
      <c r="AT100" s="512"/>
      <c r="AU100" s="512"/>
      <c r="AV100" s="512"/>
      <c r="AW100" s="512"/>
      <c r="AX100" s="512"/>
      <c r="AY100" s="512"/>
      <c r="AZ100" s="512"/>
      <c r="BA100" s="512"/>
      <c r="BB100" s="512"/>
      <c r="BC100" s="512"/>
      <c r="BD100" s="512"/>
      <c r="BE100" s="512"/>
      <c r="BF100" s="512"/>
      <c r="BG100" s="512"/>
      <c r="BH100" s="512"/>
      <c r="BI100" s="512"/>
      <c r="BJ100" s="512"/>
      <c r="BK100" s="512"/>
      <c r="BL100" s="512"/>
      <c r="BM100" s="512"/>
      <c r="BN100" s="512"/>
      <c r="BO100" s="512"/>
      <c r="BP100" s="512"/>
      <c r="BQ100" s="512"/>
      <c r="BR100" s="512"/>
      <c r="BS100" s="512"/>
      <c r="BT100" s="512"/>
      <c r="BU100" s="512"/>
      <c r="BV100" s="512"/>
      <c r="BW100" s="512"/>
      <c r="BX100" s="512"/>
      <c r="BY100" s="512"/>
      <c r="BZ100" s="512"/>
      <c r="CA100" s="512"/>
      <c r="CB100" s="512"/>
      <c r="CC100" s="512"/>
      <c r="CD100" s="512"/>
      <c r="CE100" s="512"/>
      <c r="CF100" s="423"/>
      <c r="CG100" s="423"/>
      <c r="CH100" s="423"/>
      <c r="CI100" s="423"/>
      <c r="CJ100" s="423"/>
      <c r="CK100" s="512"/>
      <c r="CL100" s="512"/>
      <c r="CM100" s="512"/>
      <c r="CN100" s="512"/>
      <c r="CO100" s="512"/>
      <c r="CP100" s="512"/>
      <c r="CQ100" s="512"/>
      <c r="CR100" s="512"/>
      <c r="CS100" s="512"/>
      <c r="CT100" s="512"/>
      <c r="CU100" s="512"/>
      <c r="CV100" s="512"/>
      <c r="CW100" s="512"/>
      <c r="CX100" s="512"/>
      <c r="CY100" s="512"/>
      <c r="CZ100" s="512"/>
      <c r="DA100" s="512"/>
      <c r="DB100" s="512"/>
      <c r="DC100" s="512"/>
      <c r="DD100" s="512"/>
      <c r="DE100" s="512"/>
      <c r="DF100" s="512"/>
      <c r="DG100" s="512"/>
      <c r="DH100" s="512"/>
      <c r="DI100" s="512"/>
      <c r="DJ100" s="512"/>
      <c r="DK100" s="512"/>
      <c r="DL100" s="512"/>
      <c r="DM100" s="512"/>
      <c r="DN100" s="512"/>
      <c r="DO100" s="512"/>
      <c r="DP100" s="512"/>
      <c r="DQ100" s="512"/>
      <c r="DR100" s="512"/>
      <c r="DS100" s="512"/>
      <c r="DT100" s="512"/>
      <c r="DU100" s="512"/>
      <c r="DV100" s="512"/>
      <c r="DW100" s="512"/>
      <c r="DX100" s="512"/>
      <c r="DY100" s="512"/>
      <c r="DZ100" s="512"/>
      <c r="EA100" s="512"/>
      <c r="EB100" s="512"/>
      <c r="EC100" s="512"/>
      <c r="ED100" s="423"/>
      <c r="EE100" s="423"/>
      <c r="EF100" s="423"/>
      <c r="EG100" s="423"/>
      <c r="EH100" s="423"/>
      <c r="EI100" s="423"/>
      <c r="EJ100" s="423"/>
      <c r="EK100" s="423"/>
      <c r="EL100" s="423"/>
      <c r="EM100" s="423"/>
      <c r="EN100" s="423"/>
      <c r="EO100" s="423"/>
      <c r="EP100" s="423"/>
      <c r="EQ100" s="423"/>
      <c r="ER100" s="423"/>
      <c r="ES100" s="423"/>
      <c r="ET100" s="423"/>
      <c r="EU100" s="423"/>
      <c r="EV100" s="423"/>
      <c r="EW100" s="423"/>
      <c r="EX100" s="423"/>
      <c r="EY100" s="423"/>
      <c r="EZ100" s="423"/>
      <c r="FA100" s="423"/>
      <c r="FB100" s="423"/>
      <c r="FC100" s="423"/>
      <c r="FD100" s="423"/>
      <c r="FE100" s="423"/>
      <c r="FF100" s="423"/>
      <c r="FG100" s="423"/>
      <c r="FH100" s="423"/>
      <c r="FI100" s="423"/>
      <c r="FJ100" s="423"/>
      <c r="FK100" s="423"/>
      <c r="FL100" s="423"/>
      <c r="FM100" s="512"/>
      <c r="FN100" s="512"/>
      <c r="FO100" s="512"/>
      <c r="FP100" s="512"/>
      <c r="FQ100" s="512"/>
      <c r="FR100" s="512"/>
      <c r="FS100" s="512"/>
      <c r="FT100" s="512"/>
      <c r="FU100" s="512"/>
      <c r="FV100" s="512"/>
      <c r="FW100" s="512"/>
      <c r="FX100" s="512"/>
      <c r="FY100" s="512"/>
      <c r="FZ100" s="512"/>
      <c r="GA100" s="512"/>
      <c r="GB100" s="512"/>
      <c r="GC100" s="512"/>
      <c r="GD100" s="512"/>
      <c r="GE100" s="512"/>
      <c r="GF100" s="512"/>
      <c r="GG100" s="512"/>
      <c r="GH100" s="512"/>
      <c r="GI100" s="512"/>
      <c r="GJ100" s="512"/>
      <c r="GK100" s="512"/>
      <c r="GL100" s="512"/>
      <c r="GM100" s="512"/>
      <c r="GN100" s="512"/>
      <c r="GO100" s="512"/>
      <c r="GP100" s="512"/>
      <c r="GQ100" s="512"/>
      <c r="GR100" s="512"/>
      <c r="GS100" s="512"/>
      <c r="GT100" s="512"/>
      <c r="GU100" s="512"/>
      <c r="GV100" s="512"/>
      <c r="GW100" s="512"/>
      <c r="GX100" s="512"/>
      <c r="GY100" s="512"/>
      <c r="GZ100" s="512"/>
      <c r="HA100" s="512"/>
      <c r="HB100" s="512"/>
      <c r="HC100" s="512"/>
      <c r="HD100" s="512"/>
      <c r="HE100" s="512"/>
      <c r="HF100" s="512"/>
      <c r="HG100" s="512"/>
      <c r="HH100" s="512"/>
      <c r="HI100" s="512"/>
      <c r="HJ100" s="512"/>
      <c r="HK100" s="512"/>
      <c r="HL100" s="512"/>
      <c r="HM100" s="512"/>
      <c r="HN100" s="512"/>
      <c r="HO100" s="512"/>
      <c r="HP100" s="512"/>
      <c r="HQ100" s="512"/>
      <c r="HR100" s="512"/>
      <c r="HS100" s="512"/>
      <c r="HT100" s="512"/>
      <c r="HU100" s="512"/>
      <c r="HV100" s="512"/>
      <c r="HW100" s="512"/>
      <c r="HX100" s="512"/>
      <c r="HY100" s="512"/>
      <c r="HZ100" s="512"/>
      <c r="IA100" s="512"/>
      <c r="IB100" s="512"/>
      <c r="IC100" s="512"/>
      <c r="ID100" s="512"/>
      <c r="IE100" s="512"/>
      <c r="IF100" s="512"/>
      <c r="IG100" s="512"/>
      <c r="IH100" s="512"/>
      <c r="II100" s="512"/>
      <c r="IJ100" s="512"/>
      <c r="IK100" s="512"/>
      <c r="IL100" s="512"/>
      <c r="IM100" s="512"/>
      <c r="IN100" s="512"/>
      <c r="IO100" s="512"/>
      <c r="IP100" s="512"/>
      <c r="IQ100" s="512"/>
      <c r="IR100" s="512"/>
      <c r="IS100" s="512"/>
      <c r="IT100" s="512">
        <v>50000</v>
      </c>
      <c r="IU100" s="512"/>
      <c r="IV100" s="512"/>
      <c r="IW100" s="512"/>
      <c r="IX100" s="512"/>
      <c r="IY100" s="512"/>
      <c r="IZ100" s="512"/>
      <c r="JA100" s="512"/>
      <c r="JB100" s="512"/>
      <c r="JC100" s="512"/>
      <c r="JD100" s="512"/>
      <c r="JE100" s="512"/>
      <c r="JF100" s="512"/>
      <c r="JG100" s="512"/>
      <c r="JH100" s="512"/>
      <c r="JI100" s="423"/>
      <c r="JJ100" s="423"/>
      <c r="JK100" s="423"/>
      <c r="JL100" s="423"/>
      <c r="JM100" s="423"/>
      <c r="JN100" s="512"/>
      <c r="JO100" s="512"/>
      <c r="JP100" s="512"/>
      <c r="JQ100" s="512"/>
      <c r="JR100" s="512"/>
      <c r="JS100" s="512"/>
      <c r="JT100" s="512"/>
      <c r="JU100" s="512"/>
      <c r="JV100" s="512"/>
      <c r="JW100" s="512"/>
      <c r="JX100" s="513"/>
      <c r="JY100" s="513"/>
      <c r="JZ100" s="513"/>
      <c r="KA100" s="513"/>
      <c r="KB100" s="513"/>
      <c r="KC100" s="513"/>
      <c r="KD100" s="513"/>
      <c r="KE100" s="513"/>
      <c r="KF100" s="513"/>
      <c r="KG100" s="513"/>
    </row>
    <row r="101" spans="1:293" s="456" customFormat="1" ht="113.25" customHeight="1">
      <c r="A101" s="509">
        <v>87</v>
      </c>
      <c r="B101" s="524" t="s">
        <v>1303</v>
      </c>
      <c r="C101" s="450" t="s">
        <v>1304</v>
      </c>
      <c r="D101" s="456" t="s">
        <v>1305</v>
      </c>
      <c r="E101" s="450" t="s">
        <v>1306</v>
      </c>
      <c r="F101" s="450" t="s">
        <v>391</v>
      </c>
      <c r="G101" s="450"/>
      <c r="H101" s="525"/>
      <c r="I101" s="425"/>
      <c r="J101" s="425"/>
      <c r="K101" s="425">
        <v>70000000</v>
      </c>
      <c r="L101" s="425"/>
      <c r="M101" s="424">
        <f t="shared" si="4"/>
        <v>70000000</v>
      </c>
      <c r="N101" s="425"/>
      <c r="O101" s="425"/>
      <c r="P101" s="425"/>
      <c r="Q101" s="425"/>
      <c r="R101" s="425"/>
      <c r="S101" s="425"/>
      <c r="T101" s="425"/>
      <c r="U101" s="425"/>
      <c r="V101" s="425"/>
      <c r="W101" s="425"/>
      <c r="X101" s="425"/>
      <c r="Y101" s="425"/>
      <c r="Z101" s="425"/>
      <c r="AA101" s="425"/>
      <c r="AB101" s="425"/>
      <c r="AC101" s="425"/>
      <c r="AD101" s="425"/>
      <c r="AE101" s="425"/>
      <c r="AF101" s="425"/>
      <c r="AG101" s="425"/>
      <c r="AH101" s="425"/>
      <c r="AI101" s="425"/>
      <c r="AJ101" s="425"/>
      <c r="AK101" s="425"/>
      <c r="AL101" s="425"/>
      <c r="AM101" s="425"/>
      <c r="AN101" s="425"/>
      <c r="AO101" s="425"/>
      <c r="AP101" s="425"/>
      <c r="AQ101" s="425"/>
      <c r="AR101" s="425"/>
      <c r="AS101" s="425"/>
      <c r="AT101" s="425"/>
      <c r="AU101" s="425"/>
      <c r="AV101" s="425"/>
      <c r="AW101" s="425"/>
      <c r="AX101" s="425"/>
      <c r="AY101" s="425"/>
      <c r="AZ101" s="425"/>
      <c r="BA101" s="425"/>
      <c r="BB101" s="425"/>
      <c r="BC101" s="425"/>
      <c r="BD101" s="425"/>
      <c r="BE101" s="425"/>
      <c r="BF101" s="425"/>
      <c r="BG101" s="425"/>
      <c r="BH101" s="425"/>
      <c r="BI101" s="425"/>
      <c r="BJ101" s="425"/>
      <c r="BK101" s="425"/>
      <c r="BL101" s="425"/>
      <c r="BM101" s="425"/>
      <c r="BN101" s="425"/>
      <c r="BO101" s="425"/>
      <c r="BP101" s="425"/>
      <c r="BQ101" s="425"/>
      <c r="BR101" s="425"/>
      <c r="BS101" s="425"/>
      <c r="BT101" s="425"/>
      <c r="BU101" s="425"/>
      <c r="BV101" s="425"/>
      <c r="BW101" s="425"/>
      <c r="BX101" s="425"/>
      <c r="BY101" s="425"/>
      <c r="BZ101" s="425"/>
      <c r="CA101" s="425"/>
      <c r="CB101" s="425"/>
      <c r="CC101" s="425"/>
      <c r="CD101" s="425"/>
      <c r="CE101" s="425"/>
      <c r="CF101" s="423"/>
      <c r="CG101" s="423"/>
      <c r="CH101" s="423"/>
      <c r="CI101" s="423"/>
      <c r="CJ101" s="423"/>
      <c r="CK101" s="425"/>
      <c r="CL101" s="425"/>
      <c r="CM101" s="425"/>
      <c r="CN101" s="425"/>
      <c r="CO101" s="425"/>
      <c r="CP101" s="425"/>
      <c r="CQ101" s="425"/>
      <c r="CR101" s="425"/>
      <c r="CS101" s="425"/>
      <c r="CT101" s="425"/>
      <c r="CU101" s="425"/>
      <c r="CV101" s="425"/>
      <c r="CW101" s="425"/>
      <c r="CX101" s="425"/>
      <c r="CY101" s="425"/>
      <c r="CZ101" s="425"/>
      <c r="DA101" s="425"/>
      <c r="DB101" s="425"/>
      <c r="DC101" s="425"/>
      <c r="DD101" s="425"/>
      <c r="DE101" s="425"/>
      <c r="DF101" s="425"/>
      <c r="DG101" s="425"/>
      <c r="DH101" s="425"/>
      <c r="DI101" s="425"/>
      <c r="DJ101" s="425"/>
      <c r="DK101" s="425"/>
      <c r="DL101" s="425"/>
      <c r="DM101" s="425"/>
      <c r="DN101" s="425"/>
      <c r="DO101" s="425"/>
      <c r="DP101" s="425"/>
      <c r="DQ101" s="425"/>
      <c r="DR101" s="425"/>
      <c r="DS101" s="425"/>
      <c r="DT101" s="425"/>
      <c r="DU101" s="425"/>
      <c r="DV101" s="425"/>
      <c r="DW101" s="425"/>
      <c r="DX101" s="425"/>
      <c r="DY101" s="425"/>
      <c r="DZ101" s="425"/>
      <c r="EA101" s="425"/>
      <c r="EB101" s="425"/>
      <c r="EC101" s="425"/>
      <c r="ED101" s="423"/>
      <c r="EE101" s="423"/>
      <c r="EF101" s="423"/>
      <c r="EG101" s="423"/>
      <c r="EH101" s="423"/>
      <c r="EI101" s="423"/>
      <c r="EJ101" s="423"/>
      <c r="EK101" s="423"/>
      <c r="EL101" s="423"/>
      <c r="EM101" s="423"/>
      <c r="EN101" s="423"/>
      <c r="EO101" s="423"/>
      <c r="EP101" s="423"/>
      <c r="EQ101" s="423"/>
      <c r="ER101" s="423"/>
      <c r="ES101" s="423"/>
      <c r="ET101" s="423"/>
      <c r="EU101" s="423"/>
      <c r="EV101" s="423"/>
      <c r="EW101" s="423"/>
      <c r="EX101" s="423"/>
      <c r="EY101" s="423"/>
      <c r="EZ101" s="423"/>
      <c r="FA101" s="423"/>
      <c r="FB101" s="423"/>
      <c r="FC101" s="512"/>
      <c r="FD101" s="512"/>
      <c r="FE101" s="512"/>
      <c r="FF101" s="512"/>
      <c r="FG101" s="512"/>
      <c r="FH101" s="512"/>
      <c r="FI101" s="512"/>
      <c r="FJ101" s="512"/>
      <c r="FK101" s="512"/>
      <c r="FL101" s="512"/>
      <c r="FM101" s="425"/>
      <c r="FN101" s="425"/>
      <c r="FO101" s="425"/>
      <c r="FP101" s="425"/>
      <c r="FQ101" s="425"/>
      <c r="FR101" s="425"/>
      <c r="FS101" s="425"/>
      <c r="FT101" s="425"/>
      <c r="FU101" s="425"/>
      <c r="FV101" s="425"/>
      <c r="FW101" s="425"/>
      <c r="FX101" s="425"/>
      <c r="FY101" s="425"/>
      <c r="FZ101" s="425"/>
      <c r="GA101" s="425"/>
      <c r="GB101" s="425"/>
      <c r="GC101" s="425"/>
      <c r="GD101" s="425"/>
      <c r="GE101" s="425"/>
      <c r="GF101" s="425"/>
      <c r="GG101" s="425"/>
      <c r="GH101" s="425"/>
      <c r="GI101" s="425"/>
      <c r="GJ101" s="425"/>
      <c r="GK101" s="425"/>
      <c r="GL101" s="425"/>
      <c r="GM101" s="425"/>
      <c r="GN101" s="425"/>
      <c r="GO101" s="425"/>
      <c r="GP101" s="425"/>
      <c r="GQ101" s="425"/>
      <c r="GR101" s="425"/>
      <c r="GS101" s="425"/>
      <c r="GT101" s="425"/>
      <c r="GU101" s="425"/>
      <c r="GV101" s="425"/>
      <c r="GW101" s="425"/>
      <c r="GX101" s="425"/>
      <c r="GY101" s="425"/>
      <c r="GZ101" s="425"/>
      <c r="HA101" s="425"/>
      <c r="HB101" s="425"/>
      <c r="HC101" s="425"/>
      <c r="HD101" s="425"/>
      <c r="HE101" s="425"/>
      <c r="HF101" s="425"/>
      <c r="HG101" s="425"/>
      <c r="HH101" s="425"/>
      <c r="HI101" s="425"/>
      <c r="HJ101" s="425"/>
      <c r="HK101" s="425"/>
      <c r="HL101" s="425"/>
      <c r="HM101" s="425"/>
      <c r="HN101" s="425"/>
      <c r="HO101" s="425"/>
      <c r="HP101" s="425"/>
      <c r="HQ101" s="425"/>
      <c r="HR101" s="425"/>
      <c r="HS101" s="425"/>
      <c r="HT101" s="425"/>
      <c r="HU101" s="425"/>
      <c r="HV101" s="425"/>
      <c r="HW101" s="425"/>
      <c r="HX101" s="425"/>
      <c r="HY101" s="425"/>
      <c r="HZ101" s="425"/>
      <c r="IA101" s="425"/>
      <c r="IB101" s="425"/>
      <c r="IC101" s="425"/>
      <c r="ID101" s="425"/>
      <c r="IE101" s="425"/>
      <c r="IF101" s="425"/>
      <c r="IG101" s="425"/>
      <c r="IH101" s="425"/>
      <c r="II101" s="425"/>
      <c r="IJ101" s="425"/>
      <c r="IK101" s="425"/>
      <c r="IL101" s="425"/>
      <c r="IM101" s="425"/>
      <c r="IN101" s="425"/>
      <c r="IO101" s="425"/>
      <c r="IP101" s="425"/>
      <c r="IQ101" s="425"/>
      <c r="IR101" s="425"/>
      <c r="IS101" s="425"/>
      <c r="IT101" s="425">
        <v>500000</v>
      </c>
      <c r="IU101" s="425"/>
      <c r="IV101" s="425"/>
      <c r="IW101" s="425"/>
      <c r="IX101" s="425"/>
      <c r="IY101" s="425"/>
      <c r="IZ101" s="425"/>
      <c r="JA101" s="425"/>
      <c r="JB101" s="425"/>
      <c r="JC101" s="425"/>
      <c r="JD101" s="425"/>
      <c r="JE101" s="425"/>
      <c r="JF101" s="425"/>
      <c r="JG101" s="425"/>
      <c r="JH101" s="425"/>
      <c r="JI101" s="512"/>
      <c r="JJ101" s="512"/>
      <c r="JK101" s="512"/>
      <c r="JL101" s="512"/>
      <c r="JM101" s="512"/>
      <c r="JN101" s="425"/>
      <c r="JO101" s="425"/>
      <c r="JP101" s="425"/>
      <c r="JQ101" s="425"/>
      <c r="JR101" s="425"/>
      <c r="JS101" s="425"/>
      <c r="JT101" s="425"/>
      <c r="JU101" s="425"/>
      <c r="JV101" s="425"/>
      <c r="JW101" s="425"/>
      <c r="JX101" s="455"/>
      <c r="JY101" s="455"/>
      <c r="JZ101" s="455"/>
      <c r="KA101" s="455"/>
      <c r="KB101" s="455"/>
      <c r="KC101" s="455"/>
      <c r="KD101" s="455"/>
      <c r="KE101" s="455"/>
      <c r="KF101" s="455"/>
      <c r="KG101" s="455"/>
    </row>
    <row r="102" spans="1:293" s="456" customFormat="1" ht="89.25">
      <c r="A102" s="526">
        <v>88</v>
      </c>
      <c r="B102" s="527" t="s">
        <v>1307</v>
      </c>
      <c r="C102" s="528" t="s">
        <v>1308</v>
      </c>
      <c r="D102" s="528" t="s">
        <v>1309</v>
      </c>
      <c r="E102" s="529" t="s">
        <v>1310</v>
      </c>
      <c r="F102" s="526" t="s">
        <v>1311</v>
      </c>
      <c r="G102" s="529" t="s">
        <v>1310</v>
      </c>
      <c r="H102" s="530"/>
      <c r="I102" s="531">
        <v>8197224000</v>
      </c>
      <c r="J102" s="531"/>
      <c r="K102" s="531"/>
      <c r="L102" s="531"/>
      <c r="M102" s="424">
        <f t="shared" si="4"/>
        <v>8197224000</v>
      </c>
      <c r="N102" s="511">
        <v>118000</v>
      </c>
      <c r="O102" s="512"/>
      <c r="P102" s="512"/>
      <c r="Q102" s="512"/>
      <c r="R102" s="531">
        <v>8197224000</v>
      </c>
      <c r="S102" s="512"/>
      <c r="T102" s="512"/>
      <c r="U102" s="512"/>
      <c r="V102" s="512"/>
      <c r="W102" s="512"/>
      <c r="X102" s="512"/>
      <c r="Y102" s="512"/>
      <c r="Z102" s="512"/>
      <c r="AA102" s="512"/>
      <c r="AB102" s="512"/>
      <c r="AC102" s="512"/>
      <c r="AD102" s="512"/>
      <c r="AE102" s="512"/>
      <c r="AF102" s="512"/>
      <c r="AG102" s="423"/>
      <c r="AH102" s="512"/>
      <c r="AI102" s="512"/>
      <c r="AJ102" s="512"/>
      <c r="AK102" s="423"/>
      <c r="AL102" s="512"/>
      <c r="AM102" s="512"/>
      <c r="AN102" s="512"/>
      <c r="AO102" s="512"/>
      <c r="AP102" s="512"/>
      <c r="AQ102" s="512"/>
      <c r="AR102" s="512"/>
      <c r="AS102" s="512"/>
      <c r="AT102" s="512"/>
      <c r="AU102" s="512"/>
      <c r="AV102" s="512"/>
      <c r="AW102" s="512"/>
      <c r="AX102" s="512"/>
      <c r="AY102" s="512"/>
      <c r="AZ102" s="512"/>
      <c r="BA102" s="512"/>
      <c r="BB102" s="512"/>
      <c r="BC102" s="512"/>
      <c r="BD102" s="512"/>
      <c r="BE102" s="512"/>
      <c r="BF102" s="512"/>
      <c r="BG102" s="512"/>
      <c r="BH102" s="512"/>
      <c r="BI102" s="512"/>
      <c r="BJ102" s="512"/>
      <c r="BK102" s="512"/>
      <c r="BL102" s="512"/>
      <c r="BM102" s="512"/>
      <c r="BN102" s="512"/>
      <c r="BO102" s="512"/>
      <c r="BP102" s="512"/>
      <c r="BQ102" s="512"/>
      <c r="BR102" s="512"/>
      <c r="BS102" s="512"/>
      <c r="BT102" s="512"/>
      <c r="BU102" s="512"/>
      <c r="BV102" s="512"/>
      <c r="BW102" s="512"/>
      <c r="BX102" s="512"/>
      <c r="BY102" s="512"/>
      <c r="BZ102" s="512"/>
      <c r="CA102" s="512"/>
      <c r="CB102" s="512"/>
      <c r="CC102" s="512"/>
      <c r="CD102" s="512"/>
      <c r="CE102" s="512"/>
      <c r="CF102" s="423"/>
      <c r="CG102" s="423"/>
      <c r="CH102" s="423"/>
      <c r="CI102" s="423"/>
      <c r="CJ102" s="423"/>
      <c r="CK102" s="512"/>
      <c r="CL102" s="512"/>
      <c r="CM102" s="512"/>
      <c r="CN102" s="512"/>
      <c r="CO102" s="512"/>
      <c r="CP102" s="512"/>
      <c r="CQ102" s="512"/>
      <c r="CR102" s="512"/>
      <c r="CS102" s="512"/>
      <c r="CT102" s="512"/>
      <c r="CU102" s="512"/>
      <c r="CV102" s="512"/>
      <c r="CW102" s="512"/>
      <c r="CX102" s="512"/>
      <c r="CY102" s="512"/>
      <c r="CZ102" s="512"/>
      <c r="DA102" s="512"/>
      <c r="DB102" s="512"/>
      <c r="DC102" s="512"/>
      <c r="DD102" s="512"/>
      <c r="DE102" s="512"/>
      <c r="DF102" s="512"/>
      <c r="DG102" s="512"/>
      <c r="DH102" s="512"/>
      <c r="DI102" s="512"/>
      <c r="DJ102" s="512"/>
      <c r="DK102" s="512"/>
      <c r="DL102" s="512"/>
      <c r="DM102" s="512"/>
      <c r="DN102" s="512"/>
      <c r="DO102" s="512"/>
      <c r="DP102" s="512"/>
      <c r="DQ102" s="512"/>
      <c r="DR102" s="512"/>
      <c r="DS102" s="512"/>
      <c r="DT102" s="512"/>
      <c r="DU102" s="512"/>
      <c r="DV102" s="512"/>
      <c r="DW102" s="512"/>
      <c r="DX102" s="512"/>
      <c r="DY102" s="512"/>
      <c r="DZ102" s="512"/>
      <c r="EA102" s="512"/>
      <c r="EB102" s="512"/>
      <c r="EC102" s="512"/>
      <c r="ED102" s="423"/>
      <c r="EE102" s="423"/>
      <c r="EF102" s="423"/>
      <c r="EG102" s="423"/>
      <c r="EH102" s="423"/>
      <c r="EI102" s="423"/>
      <c r="EJ102" s="423"/>
      <c r="EK102" s="423"/>
      <c r="EL102" s="423"/>
      <c r="EM102" s="423"/>
      <c r="EN102" s="423"/>
      <c r="EO102" s="423"/>
      <c r="EP102" s="423"/>
      <c r="EQ102" s="423"/>
      <c r="ER102" s="423"/>
      <c r="ES102" s="423"/>
      <c r="ET102" s="423"/>
      <c r="EU102" s="423"/>
      <c r="EV102" s="423"/>
      <c r="EW102" s="423"/>
      <c r="EX102" s="423"/>
      <c r="EY102" s="423"/>
      <c r="EZ102" s="423"/>
      <c r="FA102" s="423"/>
      <c r="FB102" s="423"/>
      <c r="FC102" s="423"/>
      <c r="FD102" s="423"/>
      <c r="FE102" s="423"/>
      <c r="FF102" s="423"/>
      <c r="FG102" s="423"/>
      <c r="FH102" s="423"/>
      <c r="FI102" s="423"/>
      <c r="FJ102" s="423"/>
      <c r="FK102" s="423"/>
      <c r="FL102" s="423"/>
      <c r="FM102" s="512"/>
      <c r="FN102" s="512"/>
      <c r="FO102" s="512"/>
      <c r="FP102" s="512"/>
      <c r="FQ102" s="512"/>
      <c r="FR102" s="512"/>
      <c r="FS102" s="512"/>
      <c r="FT102" s="512"/>
      <c r="FU102" s="512"/>
      <c r="FV102" s="512"/>
      <c r="FW102" s="512"/>
      <c r="FX102" s="512"/>
      <c r="FY102" s="512"/>
      <c r="FZ102" s="512"/>
      <c r="GA102" s="512"/>
      <c r="GB102" s="512"/>
      <c r="GC102" s="512"/>
      <c r="GD102" s="512"/>
      <c r="GE102" s="512"/>
      <c r="GF102" s="512"/>
      <c r="GG102" s="512"/>
      <c r="GH102" s="512"/>
      <c r="GI102" s="512"/>
      <c r="GJ102" s="512"/>
      <c r="GK102" s="512"/>
      <c r="GL102" s="512"/>
      <c r="GM102" s="512"/>
      <c r="GN102" s="512"/>
      <c r="GO102" s="512"/>
      <c r="GP102" s="512"/>
      <c r="GQ102" s="512"/>
      <c r="GR102" s="512"/>
      <c r="GS102" s="512"/>
      <c r="GT102" s="512"/>
      <c r="GU102" s="512"/>
      <c r="GV102" s="512"/>
      <c r="GW102" s="512"/>
      <c r="GX102" s="512"/>
      <c r="GY102" s="512"/>
      <c r="GZ102" s="512"/>
      <c r="HA102" s="512"/>
      <c r="HB102" s="512"/>
      <c r="HC102" s="512"/>
      <c r="HD102" s="512"/>
      <c r="HE102" s="512"/>
      <c r="HF102" s="512"/>
      <c r="HG102" s="512"/>
      <c r="HH102" s="512"/>
      <c r="HI102" s="512"/>
      <c r="HJ102" s="512"/>
      <c r="HK102" s="512"/>
      <c r="HL102" s="512"/>
      <c r="HM102" s="512"/>
      <c r="HN102" s="512"/>
      <c r="HO102" s="512"/>
      <c r="HP102" s="512"/>
      <c r="HQ102" s="512"/>
      <c r="HR102" s="512"/>
      <c r="HS102" s="512"/>
      <c r="HT102" s="512"/>
      <c r="HU102" s="512"/>
      <c r="HV102" s="512"/>
      <c r="HW102" s="512"/>
      <c r="HX102" s="512"/>
      <c r="HY102" s="512"/>
      <c r="HZ102" s="512"/>
      <c r="IA102" s="512"/>
      <c r="IB102" s="512"/>
      <c r="IC102" s="512"/>
      <c r="ID102" s="512"/>
      <c r="IE102" s="512"/>
      <c r="IF102" s="512"/>
      <c r="IG102" s="512"/>
      <c r="IH102" s="512"/>
      <c r="II102" s="512"/>
      <c r="IJ102" s="512"/>
      <c r="IK102" s="512"/>
      <c r="IL102" s="512"/>
      <c r="IM102" s="512"/>
      <c r="IN102" s="512"/>
      <c r="IO102" s="512"/>
      <c r="IP102" s="512"/>
      <c r="IQ102" s="512"/>
      <c r="IR102" s="512"/>
      <c r="IS102" s="512"/>
      <c r="IT102" s="512"/>
      <c r="IU102" s="512"/>
      <c r="IV102" s="512"/>
      <c r="IW102" s="512"/>
      <c r="IX102" s="512"/>
      <c r="IY102" s="512"/>
      <c r="IZ102" s="512"/>
      <c r="JA102" s="512"/>
      <c r="JB102" s="512"/>
      <c r="JC102" s="512"/>
      <c r="JD102" s="512"/>
      <c r="JE102" s="512"/>
      <c r="JF102" s="512"/>
      <c r="JG102" s="512"/>
      <c r="JH102" s="512"/>
      <c r="JI102" s="423"/>
      <c r="JJ102" s="423"/>
      <c r="JK102" s="423"/>
      <c r="JL102" s="423"/>
      <c r="JM102" s="423"/>
      <c r="JN102" s="425"/>
      <c r="JO102" s="425"/>
      <c r="JP102" s="425"/>
      <c r="JQ102" s="425"/>
      <c r="JR102" s="425"/>
      <c r="JS102" s="425"/>
      <c r="JT102" s="425"/>
      <c r="JU102" s="425"/>
      <c r="JV102" s="425"/>
      <c r="JW102" s="425"/>
      <c r="JX102" s="455"/>
      <c r="JY102" s="455"/>
      <c r="JZ102" s="455"/>
      <c r="KA102" s="455"/>
      <c r="KB102" s="455"/>
      <c r="KC102" s="455"/>
      <c r="KD102" s="455"/>
      <c r="KE102" s="455"/>
      <c r="KF102" s="455"/>
      <c r="KG102" s="455"/>
    </row>
    <row r="103" spans="1:293" s="456" customFormat="1" ht="63.75">
      <c r="A103" s="526">
        <v>89</v>
      </c>
      <c r="B103" s="527" t="s">
        <v>1312</v>
      </c>
      <c r="C103" s="528" t="s">
        <v>1313</v>
      </c>
      <c r="D103" s="528" t="s">
        <v>1314</v>
      </c>
      <c r="E103" s="529" t="s">
        <v>1315</v>
      </c>
      <c r="F103" s="509" t="s">
        <v>391</v>
      </c>
      <c r="G103" s="529"/>
      <c r="H103" s="530"/>
      <c r="I103" s="531"/>
      <c r="J103" s="531"/>
      <c r="K103" s="531">
        <v>2535315000</v>
      </c>
      <c r="L103" s="531"/>
      <c r="M103" s="424">
        <f t="shared" si="4"/>
        <v>2535315000</v>
      </c>
      <c r="N103" s="511"/>
      <c r="O103" s="512"/>
      <c r="P103" s="512"/>
      <c r="Q103" s="512"/>
      <c r="R103" s="531"/>
      <c r="S103" s="512"/>
      <c r="T103" s="512"/>
      <c r="U103" s="512"/>
      <c r="V103" s="512"/>
      <c r="W103" s="512"/>
      <c r="X103" s="512"/>
      <c r="Y103" s="512"/>
      <c r="Z103" s="512"/>
      <c r="AA103" s="512"/>
      <c r="AB103" s="512"/>
      <c r="AC103" s="512"/>
      <c r="AD103" s="512"/>
      <c r="AE103" s="512"/>
      <c r="AF103" s="512"/>
      <c r="AG103" s="423"/>
      <c r="AH103" s="512"/>
      <c r="AI103" s="512"/>
      <c r="AJ103" s="512"/>
      <c r="AK103" s="423"/>
      <c r="AL103" s="512"/>
      <c r="AM103" s="512"/>
      <c r="AN103" s="512"/>
      <c r="AO103" s="512"/>
      <c r="AP103" s="512"/>
      <c r="AQ103" s="512"/>
      <c r="AR103" s="512"/>
      <c r="AS103" s="512"/>
      <c r="AT103" s="512"/>
      <c r="AU103" s="512"/>
      <c r="AV103" s="512"/>
      <c r="AW103" s="512"/>
      <c r="AX103" s="512"/>
      <c r="AY103" s="512"/>
      <c r="AZ103" s="512"/>
      <c r="BA103" s="512"/>
      <c r="BB103" s="512"/>
      <c r="BC103" s="512"/>
      <c r="BD103" s="512"/>
      <c r="BE103" s="512"/>
      <c r="BF103" s="512"/>
      <c r="BG103" s="512"/>
      <c r="BH103" s="512"/>
      <c r="BI103" s="512"/>
      <c r="BJ103" s="512"/>
      <c r="BK103" s="512"/>
      <c r="BL103" s="512"/>
      <c r="BM103" s="512"/>
      <c r="BN103" s="512"/>
      <c r="BO103" s="512"/>
      <c r="BP103" s="512"/>
      <c r="BQ103" s="512">
        <v>3300000</v>
      </c>
      <c r="BR103" s="512"/>
      <c r="BS103" s="512"/>
      <c r="BT103" s="512"/>
      <c r="BU103" s="512"/>
      <c r="BV103" s="512"/>
      <c r="BW103" s="512"/>
      <c r="BX103" s="512"/>
      <c r="BY103" s="512"/>
      <c r="BZ103" s="512"/>
      <c r="CA103" s="512"/>
      <c r="CB103" s="512"/>
      <c r="CC103" s="512"/>
      <c r="CD103" s="512"/>
      <c r="CE103" s="512"/>
      <c r="CF103" s="423"/>
      <c r="CG103" s="423"/>
      <c r="CH103" s="423"/>
      <c r="CI103" s="423"/>
      <c r="CJ103" s="423"/>
      <c r="CK103" s="512"/>
      <c r="CL103" s="512"/>
      <c r="CM103" s="512"/>
      <c r="CN103" s="512"/>
      <c r="CO103" s="512"/>
      <c r="CP103" s="512"/>
      <c r="CQ103" s="512"/>
      <c r="CR103" s="512"/>
      <c r="CS103" s="512"/>
      <c r="CT103" s="512"/>
      <c r="CU103" s="512"/>
      <c r="CV103" s="512"/>
      <c r="CW103" s="512"/>
      <c r="CX103" s="512"/>
      <c r="CY103" s="512"/>
      <c r="CZ103" s="512"/>
      <c r="DA103" s="512"/>
      <c r="DB103" s="512"/>
      <c r="DC103" s="512"/>
      <c r="DD103" s="512"/>
      <c r="DE103" s="512"/>
      <c r="DF103" s="512"/>
      <c r="DG103" s="512"/>
      <c r="DH103" s="512"/>
      <c r="DI103" s="512"/>
      <c r="DJ103" s="512"/>
      <c r="DK103" s="512"/>
      <c r="DL103" s="512"/>
      <c r="DM103" s="512"/>
      <c r="DN103" s="512"/>
      <c r="DO103" s="512"/>
      <c r="DP103" s="512"/>
      <c r="DQ103" s="512"/>
      <c r="DR103" s="512"/>
      <c r="DS103" s="512"/>
      <c r="DT103" s="512"/>
      <c r="DU103" s="512"/>
      <c r="DV103" s="512"/>
      <c r="DW103" s="512"/>
      <c r="DX103" s="512"/>
      <c r="DY103" s="512"/>
      <c r="DZ103" s="512"/>
      <c r="EA103" s="512"/>
      <c r="EB103" s="512"/>
      <c r="EC103" s="512"/>
      <c r="ED103" s="423"/>
      <c r="EE103" s="423"/>
      <c r="EF103" s="423"/>
      <c r="EG103" s="423"/>
      <c r="EH103" s="423"/>
      <c r="EI103" s="423"/>
      <c r="EJ103" s="423"/>
      <c r="EK103" s="423"/>
      <c r="EL103" s="423"/>
      <c r="EM103" s="423"/>
      <c r="EN103" s="423"/>
      <c r="EO103" s="423"/>
      <c r="EP103" s="423"/>
      <c r="EQ103" s="423"/>
      <c r="ER103" s="423"/>
      <c r="ES103" s="423"/>
      <c r="ET103" s="423"/>
      <c r="EU103" s="423"/>
      <c r="EV103" s="423"/>
      <c r="EW103" s="423"/>
      <c r="EX103" s="423"/>
      <c r="EY103" s="423"/>
      <c r="EZ103" s="423"/>
      <c r="FA103" s="423"/>
      <c r="FB103" s="423"/>
      <c r="FC103" s="423"/>
      <c r="FD103" s="423"/>
      <c r="FE103" s="423"/>
      <c r="FF103" s="423"/>
      <c r="FG103" s="423"/>
      <c r="FH103" s="423"/>
      <c r="FI103" s="423"/>
      <c r="FJ103" s="423"/>
      <c r="FK103" s="423"/>
      <c r="FL103" s="423"/>
      <c r="FM103" s="512"/>
      <c r="FN103" s="512"/>
      <c r="FO103" s="512"/>
      <c r="FP103" s="512"/>
      <c r="FQ103" s="512"/>
      <c r="FR103" s="512"/>
      <c r="FS103" s="512"/>
      <c r="FT103" s="512"/>
      <c r="FU103" s="512"/>
      <c r="FV103" s="512"/>
      <c r="FW103" s="512"/>
      <c r="FX103" s="512"/>
      <c r="FY103" s="512"/>
      <c r="FZ103" s="512"/>
      <c r="GA103" s="512"/>
      <c r="GB103" s="512"/>
      <c r="GC103" s="512"/>
      <c r="GD103" s="512"/>
      <c r="GE103" s="512"/>
      <c r="GF103" s="512"/>
      <c r="GG103" s="512"/>
      <c r="GH103" s="512"/>
      <c r="GI103" s="512"/>
      <c r="GJ103" s="512"/>
      <c r="GK103" s="512"/>
      <c r="GL103" s="512"/>
      <c r="GM103" s="512"/>
      <c r="GN103" s="512"/>
      <c r="GO103" s="512"/>
      <c r="GP103" s="512"/>
      <c r="GQ103" s="512"/>
      <c r="GR103" s="512"/>
      <c r="GS103" s="512"/>
      <c r="GT103" s="512"/>
      <c r="GU103" s="512"/>
      <c r="GV103" s="512"/>
      <c r="GW103" s="512"/>
      <c r="GX103" s="512"/>
      <c r="GY103" s="512"/>
      <c r="GZ103" s="512"/>
      <c r="HA103" s="512"/>
      <c r="HB103" s="512"/>
      <c r="HC103" s="512"/>
      <c r="HD103" s="512"/>
      <c r="HE103" s="512"/>
      <c r="HF103" s="512"/>
      <c r="HG103" s="512"/>
      <c r="HH103" s="512"/>
      <c r="HI103" s="512"/>
      <c r="HJ103" s="512"/>
      <c r="HK103" s="512"/>
      <c r="HL103" s="512"/>
      <c r="HM103" s="512"/>
      <c r="HN103" s="512"/>
      <c r="HO103" s="512"/>
      <c r="HP103" s="512"/>
      <c r="HQ103" s="512"/>
      <c r="HR103" s="512"/>
      <c r="HS103" s="512"/>
      <c r="HT103" s="512"/>
      <c r="HU103" s="512"/>
      <c r="HV103" s="512"/>
      <c r="HW103" s="512"/>
      <c r="HX103" s="512"/>
      <c r="HY103" s="512"/>
      <c r="HZ103" s="512"/>
      <c r="IA103" s="512"/>
      <c r="IB103" s="512"/>
      <c r="IC103" s="512"/>
      <c r="ID103" s="512"/>
      <c r="IE103" s="512"/>
      <c r="IF103" s="512"/>
      <c r="IG103" s="512"/>
      <c r="IH103" s="512"/>
      <c r="II103" s="512"/>
      <c r="IJ103" s="512"/>
      <c r="IK103" s="512"/>
      <c r="IL103" s="512"/>
      <c r="IM103" s="512"/>
      <c r="IN103" s="512"/>
      <c r="IO103" s="512"/>
      <c r="IP103" s="512"/>
      <c r="IQ103" s="512"/>
      <c r="IR103" s="512"/>
      <c r="IS103" s="512"/>
      <c r="IT103" s="512"/>
      <c r="IU103" s="512"/>
      <c r="IV103" s="512"/>
      <c r="IW103" s="512"/>
      <c r="IX103" s="512"/>
      <c r="IY103" s="512">
        <v>3000000</v>
      </c>
      <c r="IZ103" s="512"/>
      <c r="JA103" s="512"/>
      <c r="JB103" s="512"/>
      <c r="JC103" s="512"/>
      <c r="JD103" s="512"/>
      <c r="JE103" s="512"/>
      <c r="JF103" s="512"/>
      <c r="JG103" s="512"/>
      <c r="JH103" s="512"/>
      <c r="JI103" s="423"/>
      <c r="JJ103" s="423"/>
      <c r="JK103" s="423"/>
      <c r="JL103" s="423"/>
      <c r="JM103" s="423"/>
      <c r="JN103" s="425"/>
      <c r="JO103" s="425"/>
      <c r="JP103" s="425"/>
      <c r="JQ103" s="425"/>
      <c r="JR103" s="425"/>
      <c r="JS103" s="425"/>
      <c r="JT103" s="425"/>
      <c r="JU103" s="425"/>
      <c r="JV103" s="425"/>
      <c r="JW103" s="425"/>
      <c r="JX103" s="455"/>
      <c r="JY103" s="455"/>
      <c r="JZ103" s="455"/>
      <c r="KA103" s="455"/>
      <c r="KB103" s="455"/>
      <c r="KC103" s="455"/>
      <c r="KD103" s="455"/>
      <c r="KE103" s="455"/>
      <c r="KF103" s="455"/>
      <c r="KG103" s="455"/>
    </row>
    <row r="104" spans="1:293" s="456" customFormat="1" ht="76.5">
      <c r="A104" s="526">
        <v>90</v>
      </c>
      <c r="B104" s="527" t="s">
        <v>1316</v>
      </c>
      <c r="C104" s="528" t="s">
        <v>1317</v>
      </c>
      <c r="D104" s="528" t="s">
        <v>1318</v>
      </c>
      <c r="E104" s="529" t="s">
        <v>1319</v>
      </c>
      <c r="F104" s="509" t="s">
        <v>391</v>
      </c>
      <c r="G104" s="529"/>
      <c r="H104" s="530"/>
      <c r="I104" s="531">
        <v>28491026620</v>
      </c>
      <c r="J104" s="531"/>
      <c r="K104" s="531">
        <v>500000000</v>
      </c>
      <c r="L104" s="531"/>
      <c r="M104" s="424">
        <f t="shared" si="4"/>
        <v>28991026620</v>
      </c>
      <c r="N104" s="511"/>
      <c r="O104" s="512"/>
      <c r="P104" s="512"/>
      <c r="Q104" s="512"/>
      <c r="R104" s="531"/>
      <c r="S104" s="512"/>
      <c r="T104" s="512"/>
      <c r="U104" s="512"/>
      <c r="V104" s="512"/>
      <c r="W104" s="512"/>
      <c r="X104" s="512"/>
      <c r="Y104" s="512"/>
      <c r="Z104" s="512"/>
      <c r="AA104" s="512"/>
      <c r="AB104" s="512"/>
      <c r="AC104" s="512"/>
      <c r="AD104" s="512"/>
      <c r="AE104" s="512"/>
      <c r="AF104" s="512"/>
      <c r="AG104" s="423"/>
      <c r="AH104" s="512"/>
      <c r="AI104" s="512"/>
      <c r="AJ104" s="512"/>
      <c r="AK104" s="423"/>
      <c r="AL104" s="512"/>
      <c r="AM104" s="512"/>
      <c r="AN104" s="512"/>
      <c r="AO104" s="512"/>
      <c r="AP104" s="512"/>
      <c r="AQ104" s="512"/>
      <c r="AR104" s="512"/>
      <c r="AS104" s="512"/>
      <c r="AT104" s="512"/>
      <c r="AU104" s="512"/>
      <c r="AV104" s="512"/>
      <c r="AW104" s="512"/>
      <c r="AX104" s="512"/>
      <c r="AY104" s="512"/>
      <c r="AZ104" s="512"/>
      <c r="BA104" s="512"/>
      <c r="BB104" s="512"/>
      <c r="BC104" s="512"/>
      <c r="BD104" s="512"/>
      <c r="BE104" s="512"/>
      <c r="BF104" s="512"/>
      <c r="BG104" s="512"/>
      <c r="BH104" s="512"/>
      <c r="BI104" s="512"/>
      <c r="BJ104" s="512"/>
      <c r="BK104" s="512"/>
      <c r="BL104" s="512"/>
      <c r="BM104" s="512"/>
      <c r="BN104" s="512"/>
      <c r="BO104" s="512"/>
      <c r="BP104" s="512"/>
      <c r="BQ104" s="512"/>
      <c r="BR104" s="512"/>
      <c r="BS104" s="512"/>
      <c r="BT104" s="512"/>
      <c r="BU104" s="512"/>
      <c r="BV104" s="512"/>
      <c r="BW104" s="512"/>
      <c r="BX104" s="512"/>
      <c r="BY104" s="512"/>
      <c r="BZ104" s="512"/>
      <c r="CA104" s="512"/>
      <c r="CB104" s="512"/>
      <c r="CC104" s="512"/>
      <c r="CD104" s="512"/>
      <c r="CE104" s="512"/>
      <c r="CF104" s="423"/>
      <c r="CG104" s="423"/>
      <c r="CH104" s="423"/>
      <c r="CI104" s="423"/>
      <c r="CJ104" s="423"/>
      <c r="CK104" s="512">
        <v>220</v>
      </c>
      <c r="CL104" s="512"/>
      <c r="CM104" s="512"/>
      <c r="CN104" s="512"/>
      <c r="CO104" s="531">
        <v>28491026620</v>
      </c>
      <c r="CP104" s="512"/>
      <c r="CQ104" s="512"/>
      <c r="CR104" s="512"/>
      <c r="CS104" s="512"/>
      <c r="CT104" s="512"/>
      <c r="CU104" s="512"/>
      <c r="CV104" s="512"/>
      <c r="CW104" s="512"/>
      <c r="CX104" s="512"/>
      <c r="CY104" s="512"/>
      <c r="CZ104" s="512"/>
      <c r="DA104" s="512"/>
      <c r="DB104" s="512"/>
      <c r="DC104" s="512"/>
      <c r="DD104" s="512"/>
      <c r="DE104" s="512"/>
      <c r="DF104" s="512"/>
      <c r="DG104" s="512"/>
      <c r="DH104" s="512"/>
      <c r="DI104" s="512"/>
      <c r="DJ104" s="512"/>
      <c r="DK104" s="512"/>
      <c r="DL104" s="512"/>
      <c r="DM104" s="512"/>
      <c r="DN104" s="512"/>
      <c r="DO104" s="512"/>
      <c r="DP104" s="512"/>
      <c r="DQ104" s="512"/>
      <c r="DR104" s="512"/>
      <c r="DS104" s="512"/>
      <c r="DT104" s="512"/>
      <c r="DU104" s="512"/>
      <c r="DV104" s="512"/>
      <c r="DW104" s="512"/>
      <c r="DX104" s="512"/>
      <c r="DY104" s="512"/>
      <c r="DZ104" s="512"/>
      <c r="EA104" s="512"/>
      <c r="EB104" s="512"/>
      <c r="EC104" s="512"/>
      <c r="ED104" s="423"/>
      <c r="EE104" s="423"/>
      <c r="EF104" s="423"/>
      <c r="EG104" s="423"/>
      <c r="EH104" s="423"/>
      <c r="EI104" s="423"/>
      <c r="EJ104" s="423"/>
      <c r="EK104" s="423"/>
      <c r="EL104" s="423"/>
      <c r="EM104" s="423"/>
      <c r="EN104" s="423"/>
      <c r="EO104" s="423"/>
      <c r="EP104" s="423"/>
      <c r="EQ104" s="423"/>
      <c r="ER104" s="423"/>
      <c r="ES104" s="423"/>
      <c r="ET104" s="423"/>
      <c r="EU104" s="423"/>
      <c r="EV104" s="423"/>
      <c r="EW104" s="423"/>
      <c r="EX104" s="423"/>
      <c r="EY104" s="423"/>
      <c r="EZ104" s="423"/>
      <c r="FA104" s="423"/>
      <c r="FB104" s="423"/>
      <c r="FC104" s="423"/>
      <c r="FD104" s="423"/>
      <c r="FE104" s="423"/>
      <c r="FF104" s="423"/>
      <c r="FG104" s="423"/>
      <c r="FH104" s="423"/>
      <c r="FI104" s="423"/>
      <c r="FJ104" s="423"/>
      <c r="FK104" s="423"/>
      <c r="FL104" s="423"/>
      <c r="FM104" s="512"/>
      <c r="FN104" s="512"/>
      <c r="FO104" s="512"/>
      <c r="FP104" s="512"/>
      <c r="FQ104" s="512"/>
      <c r="FR104" s="512"/>
      <c r="FS104" s="512"/>
      <c r="FT104" s="512"/>
      <c r="FU104" s="512"/>
      <c r="FV104" s="512"/>
      <c r="FW104" s="512"/>
      <c r="FX104" s="512"/>
      <c r="FY104" s="512"/>
      <c r="FZ104" s="512"/>
      <c r="GA104" s="512"/>
      <c r="GB104" s="512"/>
      <c r="GC104" s="512"/>
      <c r="GD104" s="512"/>
      <c r="GE104" s="512"/>
      <c r="GF104" s="512"/>
      <c r="GG104" s="512"/>
      <c r="GH104" s="512"/>
      <c r="GI104" s="512"/>
      <c r="GJ104" s="512"/>
      <c r="GK104" s="512"/>
      <c r="GL104" s="512"/>
      <c r="GM104" s="512"/>
      <c r="GN104" s="512"/>
      <c r="GO104" s="512"/>
      <c r="GP104" s="512"/>
      <c r="GQ104" s="512"/>
      <c r="GR104" s="512"/>
      <c r="GS104" s="512"/>
      <c r="GT104" s="512"/>
      <c r="GU104" s="512"/>
      <c r="GV104" s="512"/>
      <c r="GW104" s="512"/>
      <c r="GX104" s="512"/>
      <c r="GY104" s="512"/>
      <c r="GZ104" s="512"/>
      <c r="HA104" s="512"/>
      <c r="HB104" s="512"/>
      <c r="HC104" s="512"/>
      <c r="HD104" s="512"/>
      <c r="HE104" s="512"/>
      <c r="HF104" s="512"/>
      <c r="HG104" s="512"/>
      <c r="HH104" s="512"/>
      <c r="HI104" s="512"/>
      <c r="HJ104" s="512"/>
      <c r="HK104" s="512"/>
      <c r="HL104" s="512"/>
      <c r="HM104" s="512"/>
      <c r="HN104" s="512"/>
      <c r="HO104" s="512"/>
      <c r="HP104" s="512"/>
      <c r="HQ104" s="512"/>
      <c r="HR104" s="512"/>
      <c r="HS104" s="512"/>
      <c r="HT104" s="512"/>
      <c r="HU104" s="512"/>
      <c r="HV104" s="512"/>
      <c r="HW104" s="512"/>
      <c r="HX104" s="512"/>
      <c r="HY104" s="512"/>
      <c r="HZ104" s="512"/>
      <c r="IA104" s="512"/>
      <c r="IB104" s="512"/>
      <c r="IC104" s="512"/>
      <c r="ID104" s="512"/>
      <c r="IE104" s="512"/>
      <c r="IF104" s="512"/>
      <c r="IG104" s="512"/>
      <c r="IH104" s="512"/>
      <c r="II104" s="512"/>
      <c r="IJ104" s="512"/>
      <c r="IK104" s="512"/>
      <c r="IL104" s="512"/>
      <c r="IM104" s="512"/>
      <c r="IN104" s="512"/>
      <c r="IO104" s="512"/>
      <c r="IP104" s="512"/>
      <c r="IQ104" s="512"/>
      <c r="IR104" s="512"/>
      <c r="IS104" s="512"/>
      <c r="IT104" s="512"/>
      <c r="IU104" s="512"/>
      <c r="IV104" s="512"/>
      <c r="IW104" s="512"/>
      <c r="IX104" s="512"/>
      <c r="IY104" s="512"/>
      <c r="IZ104" s="512"/>
      <c r="JA104" s="512"/>
      <c r="JB104" s="512"/>
      <c r="JC104" s="512"/>
      <c r="JD104" s="512"/>
      <c r="JE104" s="512"/>
      <c r="JF104" s="512"/>
      <c r="JG104" s="512"/>
      <c r="JH104" s="512"/>
      <c r="JI104" s="423"/>
      <c r="JJ104" s="423"/>
      <c r="JK104" s="423"/>
      <c r="JL104" s="423"/>
      <c r="JM104" s="423"/>
      <c r="JN104" s="425"/>
      <c r="JO104" s="425"/>
      <c r="JP104" s="425"/>
      <c r="JQ104" s="425"/>
      <c r="JR104" s="425"/>
      <c r="JS104" s="425"/>
      <c r="JT104" s="425"/>
      <c r="JU104" s="425"/>
      <c r="JV104" s="425"/>
      <c r="JW104" s="425"/>
      <c r="JX104" s="455"/>
      <c r="JY104" s="455"/>
      <c r="JZ104" s="455"/>
      <c r="KA104" s="455"/>
      <c r="KB104" s="455"/>
      <c r="KC104" s="455"/>
      <c r="KD104" s="455"/>
      <c r="KE104" s="455"/>
      <c r="KF104" s="455"/>
      <c r="KG104" s="455"/>
    </row>
    <row r="105" spans="1:293" s="456" customFormat="1" ht="127.5">
      <c r="A105" s="526">
        <v>91</v>
      </c>
      <c r="B105" s="527" t="s">
        <v>1320</v>
      </c>
      <c r="C105" s="528" t="s">
        <v>1321</v>
      </c>
      <c r="D105" s="528" t="s">
        <v>1322</v>
      </c>
      <c r="E105" s="529" t="s">
        <v>1323</v>
      </c>
      <c r="F105" s="509" t="s">
        <v>391</v>
      </c>
      <c r="G105" s="529"/>
      <c r="H105" s="530"/>
      <c r="I105" s="531"/>
      <c r="J105" s="531"/>
      <c r="K105" s="531">
        <v>229000000</v>
      </c>
      <c r="L105" s="531"/>
      <c r="M105" s="424">
        <f t="shared" si="4"/>
        <v>229000000</v>
      </c>
      <c r="N105" s="511">
        <v>505000</v>
      </c>
      <c r="O105" s="512"/>
      <c r="P105" s="512"/>
      <c r="Q105" s="512"/>
      <c r="R105" s="531"/>
      <c r="S105" s="512"/>
      <c r="T105" s="512"/>
      <c r="U105" s="512"/>
      <c r="V105" s="512"/>
      <c r="W105" s="512"/>
      <c r="X105" s="512"/>
      <c r="Y105" s="512"/>
      <c r="Z105" s="512"/>
      <c r="AA105" s="512"/>
      <c r="AB105" s="512"/>
      <c r="AC105" s="512"/>
      <c r="AD105" s="512"/>
      <c r="AE105" s="512"/>
      <c r="AF105" s="512"/>
      <c r="AG105" s="423"/>
      <c r="AH105" s="512"/>
      <c r="AI105" s="512"/>
      <c r="AJ105" s="512"/>
      <c r="AK105" s="423"/>
      <c r="AL105" s="512"/>
      <c r="AM105" s="512"/>
      <c r="AN105" s="512"/>
      <c r="AO105" s="512"/>
      <c r="AP105" s="512"/>
      <c r="AQ105" s="512"/>
      <c r="AR105" s="512"/>
      <c r="AS105" s="512"/>
      <c r="AT105" s="512"/>
      <c r="AU105" s="512"/>
      <c r="AV105" s="512"/>
      <c r="AW105" s="512"/>
      <c r="AX105" s="512"/>
      <c r="AY105" s="512"/>
      <c r="AZ105" s="512"/>
      <c r="BA105" s="512"/>
      <c r="BB105" s="512"/>
      <c r="BC105" s="512"/>
      <c r="BD105" s="512"/>
      <c r="BE105" s="512"/>
      <c r="BF105" s="512"/>
      <c r="BG105" s="512"/>
      <c r="BH105" s="512"/>
      <c r="BI105" s="512"/>
      <c r="BJ105" s="512"/>
      <c r="BK105" s="512"/>
      <c r="BL105" s="512"/>
      <c r="BM105" s="512"/>
      <c r="BN105" s="512"/>
      <c r="BO105" s="512"/>
      <c r="BP105" s="512"/>
      <c r="BQ105" s="512"/>
      <c r="BR105" s="512"/>
      <c r="BS105" s="512"/>
      <c r="BT105" s="512"/>
      <c r="BU105" s="512"/>
      <c r="BV105" s="512"/>
      <c r="BW105" s="512"/>
      <c r="BX105" s="512"/>
      <c r="BY105" s="512"/>
      <c r="BZ105" s="512"/>
      <c r="CA105" s="512"/>
      <c r="CB105" s="512"/>
      <c r="CC105" s="512"/>
      <c r="CD105" s="512"/>
      <c r="CE105" s="512"/>
      <c r="CF105" s="423"/>
      <c r="CG105" s="423"/>
      <c r="CH105" s="423"/>
      <c r="CI105" s="423"/>
      <c r="CJ105" s="423"/>
      <c r="CK105" s="512"/>
      <c r="CL105" s="512"/>
      <c r="CM105" s="512"/>
      <c r="CN105" s="512"/>
      <c r="CO105" s="531"/>
      <c r="CP105" s="512"/>
      <c r="CQ105" s="512"/>
      <c r="CR105" s="512"/>
      <c r="CS105" s="512"/>
      <c r="CT105" s="512"/>
      <c r="CU105" s="512"/>
      <c r="CV105" s="512"/>
      <c r="CW105" s="512"/>
      <c r="CX105" s="512"/>
      <c r="CY105" s="512"/>
      <c r="CZ105" s="512"/>
      <c r="DA105" s="512"/>
      <c r="DB105" s="512"/>
      <c r="DC105" s="512"/>
      <c r="DD105" s="512"/>
      <c r="DE105" s="512"/>
      <c r="DF105" s="512"/>
      <c r="DG105" s="512"/>
      <c r="DH105" s="512"/>
      <c r="DI105" s="512"/>
      <c r="DJ105" s="512"/>
      <c r="DK105" s="512"/>
      <c r="DL105" s="512"/>
      <c r="DM105" s="512"/>
      <c r="DN105" s="512"/>
      <c r="DO105" s="512"/>
      <c r="DP105" s="512"/>
      <c r="DQ105" s="512"/>
      <c r="DR105" s="512"/>
      <c r="DS105" s="512"/>
      <c r="DT105" s="512"/>
      <c r="DU105" s="512"/>
      <c r="DV105" s="512"/>
      <c r="DW105" s="512"/>
      <c r="DX105" s="512"/>
      <c r="DY105" s="512"/>
      <c r="DZ105" s="512"/>
      <c r="EA105" s="512"/>
      <c r="EB105" s="512"/>
      <c r="EC105" s="512"/>
      <c r="ED105" s="423"/>
      <c r="EE105" s="423"/>
      <c r="EF105" s="423"/>
      <c r="EG105" s="423"/>
      <c r="EH105" s="423"/>
      <c r="EI105" s="423"/>
      <c r="EJ105" s="423"/>
      <c r="EK105" s="423"/>
      <c r="EL105" s="423"/>
      <c r="EM105" s="423"/>
      <c r="EN105" s="423"/>
      <c r="EO105" s="423"/>
      <c r="EP105" s="423"/>
      <c r="EQ105" s="423"/>
      <c r="ER105" s="423"/>
      <c r="ES105" s="423"/>
      <c r="ET105" s="423"/>
      <c r="EU105" s="423"/>
      <c r="EV105" s="423"/>
      <c r="EW105" s="423"/>
      <c r="EX105" s="423"/>
      <c r="EY105" s="423"/>
      <c r="EZ105" s="423"/>
      <c r="FA105" s="423"/>
      <c r="FB105" s="423"/>
      <c r="FC105" s="423"/>
      <c r="FD105" s="423"/>
      <c r="FE105" s="423"/>
      <c r="FF105" s="423"/>
      <c r="FG105" s="423"/>
      <c r="FH105" s="423"/>
      <c r="FI105" s="423"/>
      <c r="FJ105" s="423"/>
      <c r="FK105" s="423"/>
      <c r="FL105" s="423"/>
      <c r="FM105" s="512"/>
      <c r="FN105" s="512"/>
      <c r="FO105" s="512"/>
      <c r="FP105" s="512"/>
      <c r="FQ105" s="512"/>
      <c r="FR105" s="512"/>
      <c r="FS105" s="512"/>
      <c r="FT105" s="512"/>
      <c r="FU105" s="512"/>
      <c r="FV105" s="512"/>
      <c r="FW105" s="512"/>
      <c r="FX105" s="512"/>
      <c r="FY105" s="512"/>
      <c r="FZ105" s="512"/>
      <c r="GA105" s="512"/>
      <c r="GB105" s="512"/>
      <c r="GC105" s="512"/>
      <c r="GD105" s="512"/>
      <c r="GE105" s="512"/>
      <c r="GF105" s="512"/>
      <c r="GG105" s="512"/>
      <c r="GH105" s="512"/>
      <c r="GI105" s="512"/>
      <c r="GJ105" s="512"/>
      <c r="GK105" s="512"/>
      <c r="GL105" s="512"/>
      <c r="GM105" s="512"/>
      <c r="GN105" s="512"/>
      <c r="GO105" s="512"/>
      <c r="GP105" s="512"/>
      <c r="GQ105" s="512"/>
      <c r="GR105" s="512"/>
      <c r="GS105" s="512"/>
      <c r="GT105" s="512"/>
      <c r="GU105" s="512"/>
      <c r="GV105" s="512"/>
      <c r="GW105" s="512"/>
      <c r="GX105" s="512"/>
      <c r="GY105" s="512"/>
      <c r="GZ105" s="512"/>
      <c r="HA105" s="512"/>
      <c r="HB105" s="512"/>
      <c r="HC105" s="512"/>
      <c r="HD105" s="512"/>
      <c r="HE105" s="512"/>
      <c r="HF105" s="512"/>
      <c r="HG105" s="512"/>
      <c r="HH105" s="512"/>
      <c r="HI105" s="512"/>
      <c r="HJ105" s="512"/>
      <c r="HK105" s="512"/>
      <c r="HL105" s="512"/>
      <c r="HM105" s="512"/>
      <c r="HN105" s="512"/>
      <c r="HO105" s="512"/>
      <c r="HP105" s="512"/>
      <c r="HQ105" s="512"/>
      <c r="HR105" s="512"/>
      <c r="HS105" s="512"/>
      <c r="HT105" s="512"/>
      <c r="HU105" s="512"/>
      <c r="HV105" s="512"/>
      <c r="HW105" s="512"/>
      <c r="HX105" s="512"/>
      <c r="HY105" s="512"/>
      <c r="HZ105" s="512"/>
      <c r="IA105" s="512"/>
      <c r="IB105" s="512"/>
      <c r="IC105" s="512"/>
      <c r="ID105" s="512"/>
      <c r="IE105" s="512"/>
      <c r="IF105" s="512"/>
      <c r="IG105" s="512"/>
      <c r="IH105" s="512"/>
      <c r="II105" s="512"/>
      <c r="IJ105" s="512"/>
      <c r="IK105" s="512"/>
      <c r="IL105" s="512"/>
      <c r="IM105" s="512"/>
      <c r="IN105" s="512"/>
      <c r="IO105" s="512"/>
      <c r="IP105" s="512"/>
      <c r="IQ105" s="512"/>
      <c r="IR105" s="512"/>
      <c r="IS105" s="512"/>
      <c r="IT105" s="512"/>
      <c r="IU105" s="512"/>
      <c r="IV105" s="512"/>
      <c r="IW105" s="512"/>
      <c r="IX105" s="512"/>
      <c r="IY105" s="512"/>
      <c r="IZ105" s="512"/>
      <c r="JA105" s="512"/>
      <c r="JB105" s="512"/>
      <c r="JC105" s="512"/>
      <c r="JD105" s="512"/>
      <c r="JE105" s="512"/>
      <c r="JF105" s="512"/>
      <c r="JG105" s="512"/>
      <c r="JH105" s="512"/>
      <c r="JI105" s="423"/>
      <c r="JJ105" s="423"/>
      <c r="JK105" s="423"/>
      <c r="JL105" s="423"/>
      <c r="JM105" s="423"/>
      <c r="JN105" s="425"/>
      <c r="JO105" s="425"/>
      <c r="JP105" s="425"/>
      <c r="JQ105" s="425"/>
      <c r="JR105" s="425"/>
      <c r="JS105" s="425"/>
      <c r="JT105" s="425"/>
      <c r="JU105" s="425"/>
      <c r="JV105" s="425"/>
      <c r="JW105" s="425"/>
      <c r="JX105" s="455"/>
      <c r="JY105" s="455"/>
      <c r="JZ105" s="455"/>
      <c r="KA105" s="455"/>
      <c r="KB105" s="455"/>
      <c r="KC105" s="455"/>
      <c r="KD105" s="455"/>
      <c r="KE105" s="455"/>
      <c r="KF105" s="455"/>
      <c r="KG105" s="455"/>
    </row>
    <row r="106" spans="1:293" s="456" customFormat="1" ht="102">
      <c r="A106" s="526">
        <v>92</v>
      </c>
      <c r="B106" s="532" t="s">
        <v>1324</v>
      </c>
      <c r="C106" s="528" t="s">
        <v>1325</v>
      </c>
      <c r="D106" s="528" t="s">
        <v>1326</v>
      </c>
      <c r="E106" s="529" t="s">
        <v>1327</v>
      </c>
      <c r="F106" s="526" t="s">
        <v>345</v>
      </c>
      <c r="G106" s="529" t="s">
        <v>1328</v>
      </c>
      <c r="H106" s="530"/>
      <c r="I106" s="531">
        <v>3315000000</v>
      </c>
      <c r="J106" s="531"/>
      <c r="K106" s="531"/>
      <c r="L106" s="531"/>
      <c r="M106" s="533"/>
      <c r="N106" s="511"/>
      <c r="O106" s="512"/>
      <c r="P106" s="512"/>
      <c r="Q106" s="512"/>
      <c r="R106" s="531"/>
      <c r="S106" s="512"/>
      <c r="T106" s="512"/>
      <c r="U106" s="512"/>
      <c r="V106" s="512"/>
      <c r="W106" s="512"/>
      <c r="X106" s="512"/>
      <c r="Y106" s="512"/>
      <c r="Z106" s="512"/>
      <c r="AA106" s="512"/>
      <c r="AB106" s="512"/>
      <c r="AC106" s="512"/>
      <c r="AD106" s="512"/>
      <c r="AE106" s="512"/>
      <c r="AF106" s="512"/>
      <c r="AG106" s="423"/>
      <c r="AH106" s="512"/>
      <c r="AI106" s="512"/>
      <c r="AJ106" s="512"/>
      <c r="AK106" s="423"/>
      <c r="AL106" s="512"/>
      <c r="AM106" s="512"/>
      <c r="AN106" s="512"/>
      <c r="AO106" s="512"/>
      <c r="AP106" s="512"/>
      <c r="AQ106" s="512"/>
      <c r="AR106" s="512"/>
      <c r="AS106" s="512"/>
      <c r="AT106" s="512"/>
      <c r="AU106" s="512"/>
      <c r="AV106" s="512"/>
      <c r="AW106" s="512"/>
      <c r="AX106" s="512"/>
      <c r="AY106" s="512"/>
      <c r="AZ106" s="512"/>
      <c r="BA106" s="512"/>
      <c r="BB106" s="512">
        <v>25</v>
      </c>
      <c r="BC106" s="512"/>
      <c r="BD106" s="512">
        <v>120000000</v>
      </c>
      <c r="BE106" s="512"/>
      <c r="BF106" s="512">
        <f>BB106*BD106</f>
        <v>3000000000</v>
      </c>
      <c r="BG106" s="512">
        <v>35</v>
      </c>
      <c r="BH106" s="512"/>
      <c r="BI106" s="512">
        <v>9000000</v>
      </c>
      <c r="BJ106" s="512"/>
      <c r="BK106" s="512">
        <f>BG106*BI106</f>
        <v>315000000</v>
      </c>
      <c r="BL106" s="512"/>
      <c r="BM106" s="512"/>
      <c r="BN106" s="512"/>
      <c r="BO106" s="512"/>
      <c r="BP106" s="512"/>
      <c r="BQ106" s="512"/>
      <c r="BR106" s="512"/>
      <c r="BS106" s="512"/>
      <c r="BT106" s="512"/>
      <c r="BU106" s="512"/>
      <c r="BV106" s="512"/>
      <c r="BW106" s="512"/>
      <c r="BX106" s="512"/>
      <c r="BY106" s="512"/>
      <c r="BZ106" s="512"/>
      <c r="CA106" s="512"/>
      <c r="CB106" s="512"/>
      <c r="CC106" s="512"/>
      <c r="CD106" s="512"/>
      <c r="CE106" s="512"/>
      <c r="CF106" s="423"/>
      <c r="CG106" s="423"/>
      <c r="CH106" s="423"/>
      <c r="CI106" s="423"/>
      <c r="CJ106" s="423"/>
      <c r="CK106" s="512"/>
      <c r="CL106" s="512"/>
      <c r="CM106" s="512"/>
      <c r="CN106" s="512"/>
      <c r="CO106" s="531"/>
      <c r="CP106" s="512"/>
      <c r="CQ106" s="512"/>
      <c r="CR106" s="512"/>
      <c r="CS106" s="512"/>
      <c r="CT106" s="512"/>
      <c r="CU106" s="512"/>
      <c r="CV106" s="512"/>
      <c r="CW106" s="512"/>
      <c r="CX106" s="512"/>
      <c r="CY106" s="512"/>
      <c r="CZ106" s="512"/>
      <c r="DA106" s="512"/>
      <c r="DB106" s="512"/>
      <c r="DC106" s="512"/>
      <c r="DD106" s="512"/>
      <c r="DE106" s="512"/>
      <c r="DF106" s="512"/>
      <c r="DG106" s="512"/>
      <c r="DH106" s="512"/>
      <c r="DI106" s="512"/>
      <c r="DJ106" s="512"/>
      <c r="DK106" s="512"/>
      <c r="DL106" s="512"/>
      <c r="DM106" s="512"/>
      <c r="DN106" s="512"/>
      <c r="DO106" s="512"/>
      <c r="DP106" s="512"/>
      <c r="DQ106" s="512"/>
      <c r="DR106" s="512"/>
      <c r="DS106" s="512"/>
      <c r="DT106" s="512"/>
      <c r="DU106" s="512"/>
      <c r="DV106" s="512"/>
      <c r="DW106" s="512"/>
      <c r="DX106" s="512"/>
      <c r="DY106" s="512"/>
      <c r="DZ106" s="512"/>
      <c r="EA106" s="512"/>
      <c r="EB106" s="512"/>
      <c r="EC106" s="512"/>
      <c r="ED106" s="423"/>
      <c r="EE106" s="423"/>
      <c r="EF106" s="423"/>
      <c r="EG106" s="423"/>
      <c r="EH106" s="423"/>
      <c r="EI106" s="423"/>
      <c r="EJ106" s="423"/>
      <c r="EK106" s="423"/>
      <c r="EL106" s="423"/>
      <c r="EM106" s="423"/>
      <c r="EN106" s="423"/>
      <c r="EO106" s="423"/>
      <c r="EP106" s="423"/>
      <c r="EQ106" s="423"/>
      <c r="ER106" s="423"/>
      <c r="ES106" s="423"/>
      <c r="ET106" s="423"/>
      <c r="EU106" s="423"/>
      <c r="EV106" s="423"/>
      <c r="EW106" s="423"/>
      <c r="EX106" s="423"/>
      <c r="EY106" s="423"/>
      <c r="EZ106" s="423"/>
      <c r="FA106" s="423"/>
      <c r="FB106" s="423"/>
      <c r="FC106" s="423"/>
      <c r="FD106" s="423"/>
      <c r="FE106" s="423"/>
      <c r="FF106" s="423"/>
      <c r="FG106" s="423"/>
      <c r="FH106" s="423"/>
      <c r="FI106" s="423"/>
      <c r="FJ106" s="423"/>
      <c r="FK106" s="423"/>
      <c r="FL106" s="423"/>
      <c r="FM106" s="512"/>
      <c r="FN106" s="512"/>
      <c r="FO106" s="512"/>
      <c r="FP106" s="512"/>
      <c r="FQ106" s="512"/>
      <c r="FR106" s="512"/>
      <c r="FS106" s="512"/>
      <c r="FT106" s="512"/>
      <c r="FU106" s="512"/>
      <c r="FV106" s="512"/>
      <c r="FW106" s="512"/>
      <c r="FX106" s="512"/>
      <c r="FY106" s="512"/>
      <c r="FZ106" s="512"/>
      <c r="GA106" s="512"/>
      <c r="GB106" s="512"/>
      <c r="GC106" s="512"/>
      <c r="GD106" s="512"/>
      <c r="GE106" s="512"/>
      <c r="GF106" s="512"/>
      <c r="GG106" s="512"/>
      <c r="GH106" s="512"/>
      <c r="GI106" s="512"/>
      <c r="GJ106" s="512"/>
      <c r="GK106" s="512"/>
      <c r="GL106" s="512"/>
      <c r="GM106" s="512"/>
      <c r="GN106" s="512"/>
      <c r="GO106" s="512"/>
      <c r="GP106" s="512"/>
      <c r="GQ106" s="512"/>
      <c r="GR106" s="512"/>
      <c r="GS106" s="512"/>
      <c r="GT106" s="512"/>
      <c r="GU106" s="512"/>
      <c r="GV106" s="512"/>
      <c r="GW106" s="512"/>
      <c r="GX106" s="512"/>
      <c r="GY106" s="512"/>
      <c r="GZ106" s="512"/>
      <c r="HA106" s="512"/>
      <c r="HB106" s="512"/>
      <c r="HC106" s="512"/>
      <c r="HD106" s="512"/>
      <c r="HE106" s="512"/>
      <c r="HF106" s="512"/>
      <c r="HG106" s="512"/>
      <c r="HH106" s="512"/>
      <c r="HI106" s="512"/>
      <c r="HJ106" s="512"/>
      <c r="HK106" s="512"/>
      <c r="HL106" s="512"/>
      <c r="HM106" s="512"/>
      <c r="HN106" s="512"/>
      <c r="HO106" s="512"/>
      <c r="HP106" s="512"/>
      <c r="HQ106" s="512"/>
      <c r="HR106" s="512"/>
      <c r="HS106" s="512"/>
      <c r="HT106" s="512"/>
      <c r="HU106" s="512"/>
      <c r="HV106" s="512"/>
      <c r="HW106" s="512"/>
      <c r="HX106" s="512"/>
      <c r="HY106" s="512"/>
      <c r="HZ106" s="512"/>
      <c r="IA106" s="512"/>
      <c r="IB106" s="512"/>
      <c r="IC106" s="512"/>
      <c r="ID106" s="512"/>
      <c r="IE106" s="512"/>
      <c r="IF106" s="512"/>
      <c r="IG106" s="512"/>
      <c r="IH106" s="512"/>
      <c r="II106" s="512"/>
      <c r="IJ106" s="512"/>
      <c r="IK106" s="512"/>
      <c r="IL106" s="512"/>
      <c r="IM106" s="512"/>
      <c r="IN106" s="512"/>
      <c r="IO106" s="512"/>
      <c r="IP106" s="512"/>
      <c r="IQ106" s="512"/>
      <c r="IR106" s="512"/>
      <c r="IS106" s="512"/>
      <c r="IT106" s="512"/>
      <c r="IU106" s="512"/>
      <c r="IV106" s="512"/>
      <c r="IW106" s="512"/>
      <c r="IX106" s="512"/>
      <c r="IY106" s="512"/>
      <c r="IZ106" s="512"/>
      <c r="JA106" s="512"/>
      <c r="JB106" s="512"/>
      <c r="JC106" s="512"/>
      <c r="JD106" s="512"/>
      <c r="JE106" s="512"/>
      <c r="JF106" s="512"/>
      <c r="JG106" s="512"/>
      <c r="JH106" s="512"/>
      <c r="JI106" s="423"/>
      <c r="JJ106" s="423"/>
      <c r="JK106" s="423"/>
      <c r="JL106" s="423"/>
      <c r="JM106" s="423"/>
      <c r="JN106" s="425"/>
      <c r="JO106" s="425"/>
      <c r="JP106" s="425"/>
      <c r="JQ106" s="425"/>
      <c r="JR106" s="425"/>
      <c r="JS106" s="425"/>
      <c r="JT106" s="425"/>
      <c r="JU106" s="425"/>
      <c r="JV106" s="425"/>
      <c r="JW106" s="425"/>
      <c r="JX106" s="455"/>
      <c r="JY106" s="455"/>
      <c r="JZ106" s="455"/>
      <c r="KA106" s="455"/>
      <c r="KB106" s="455"/>
      <c r="KC106" s="455"/>
      <c r="KD106" s="455"/>
      <c r="KE106" s="455"/>
      <c r="KF106" s="455"/>
      <c r="KG106" s="455"/>
    </row>
    <row r="107" spans="1:293" s="456" customFormat="1" ht="114.75">
      <c r="A107" s="526">
        <v>93</v>
      </c>
      <c r="B107" s="527" t="s">
        <v>1329</v>
      </c>
      <c r="C107" s="528" t="s">
        <v>1330</v>
      </c>
      <c r="D107" s="528" t="s">
        <v>1331</v>
      </c>
      <c r="E107" s="529" t="s">
        <v>1332</v>
      </c>
      <c r="F107" s="526" t="s">
        <v>1333</v>
      </c>
      <c r="G107" s="529" t="s">
        <v>1334</v>
      </c>
      <c r="H107" s="530"/>
      <c r="I107" s="531">
        <v>1250483742</v>
      </c>
      <c r="J107" s="531"/>
      <c r="K107" s="531">
        <v>98000000</v>
      </c>
      <c r="L107" s="531"/>
      <c r="M107" s="533">
        <f>I107+K107</f>
        <v>1348483742</v>
      </c>
      <c r="N107" s="511"/>
      <c r="O107" s="512"/>
      <c r="P107" s="512"/>
      <c r="Q107" s="512"/>
      <c r="R107" s="531"/>
      <c r="S107" s="512"/>
      <c r="T107" s="512"/>
      <c r="U107" s="512"/>
      <c r="V107" s="512"/>
      <c r="W107" s="512"/>
      <c r="X107" s="512"/>
      <c r="Y107" s="512"/>
      <c r="Z107" s="512"/>
      <c r="AA107" s="512"/>
      <c r="AB107" s="512"/>
      <c r="AC107" s="512"/>
      <c r="AD107" s="512"/>
      <c r="AE107" s="512"/>
      <c r="AF107" s="512"/>
      <c r="AG107" s="423"/>
      <c r="AH107" s="512">
        <v>10000</v>
      </c>
      <c r="AI107" s="512"/>
      <c r="AJ107" s="512"/>
      <c r="AK107" s="423"/>
      <c r="AL107" s="512">
        <v>185248</v>
      </c>
      <c r="AM107" s="512"/>
      <c r="AN107" s="512"/>
      <c r="AO107" s="512"/>
      <c r="AP107" s="512"/>
      <c r="AQ107" s="512"/>
      <c r="AR107" s="512"/>
      <c r="AS107" s="512"/>
      <c r="AT107" s="512"/>
      <c r="AU107" s="512"/>
      <c r="AV107" s="512"/>
      <c r="AW107" s="512"/>
      <c r="AX107" s="512"/>
      <c r="AY107" s="512"/>
      <c r="AZ107" s="512"/>
      <c r="BA107" s="512"/>
      <c r="BB107" s="512"/>
      <c r="BC107" s="512"/>
      <c r="BD107" s="512"/>
      <c r="BE107" s="512"/>
      <c r="BF107" s="512"/>
      <c r="BG107" s="512"/>
      <c r="BH107" s="512"/>
      <c r="BI107" s="512"/>
      <c r="BJ107" s="512"/>
      <c r="BK107" s="512"/>
      <c r="BL107" s="512"/>
      <c r="BM107" s="512"/>
      <c r="BN107" s="512"/>
      <c r="BO107" s="512"/>
      <c r="BP107" s="512"/>
      <c r="BQ107" s="512"/>
      <c r="BR107" s="512"/>
      <c r="BS107" s="512"/>
      <c r="BT107" s="512"/>
      <c r="BU107" s="512"/>
      <c r="BV107" s="512"/>
      <c r="BW107" s="512"/>
      <c r="BX107" s="512"/>
      <c r="BY107" s="512"/>
      <c r="BZ107" s="512"/>
      <c r="CA107" s="512"/>
      <c r="CB107" s="512"/>
      <c r="CC107" s="512"/>
      <c r="CD107" s="512"/>
      <c r="CE107" s="512"/>
      <c r="CF107" s="423"/>
      <c r="CG107" s="423"/>
      <c r="CH107" s="423"/>
      <c r="CI107" s="423"/>
      <c r="CJ107" s="423"/>
      <c r="CK107" s="512"/>
      <c r="CL107" s="512"/>
      <c r="CM107" s="512"/>
      <c r="CN107" s="512"/>
      <c r="CO107" s="531"/>
      <c r="CP107" s="512"/>
      <c r="CQ107" s="512"/>
      <c r="CR107" s="512"/>
      <c r="CS107" s="512"/>
      <c r="CT107" s="512"/>
      <c r="CU107" s="512"/>
      <c r="CV107" s="512"/>
      <c r="CW107" s="512"/>
      <c r="CX107" s="512"/>
      <c r="CY107" s="512"/>
      <c r="CZ107" s="512"/>
      <c r="DA107" s="512"/>
      <c r="DB107" s="512"/>
      <c r="DC107" s="512"/>
      <c r="DD107" s="512"/>
      <c r="DE107" s="512">
        <v>10</v>
      </c>
      <c r="DF107" s="512"/>
      <c r="DG107" s="512"/>
      <c r="DH107" s="512"/>
      <c r="DI107" s="512">
        <v>175985600</v>
      </c>
      <c r="DJ107" s="512"/>
      <c r="DK107" s="512"/>
      <c r="DL107" s="512"/>
      <c r="DM107" s="512"/>
      <c r="DN107" s="512"/>
      <c r="DO107" s="512"/>
      <c r="DP107" s="512"/>
      <c r="DQ107" s="512"/>
      <c r="DR107" s="512"/>
      <c r="DS107" s="512"/>
      <c r="DT107" s="512"/>
      <c r="DU107" s="512"/>
      <c r="DV107" s="512"/>
      <c r="DW107" s="512"/>
      <c r="DX107" s="512"/>
      <c r="DY107" s="512"/>
      <c r="DZ107" s="512"/>
      <c r="EA107" s="512"/>
      <c r="EB107" s="512"/>
      <c r="EC107" s="512"/>
      <c r="ED107" s="423"/>
      <c r="EE107" s="423"/>
      <c r="EF107" s="423"/>
      <c r="EG107" s="423"/>
      <c r="EH107" s="423"/>
      <c r="EI107" s="423"/>
      <c r="EJ107" s="423"/>
      <c r="EK107" s="423"/>
      <c r="EL107" s="423"/>
      <c r="EM107" s="423"/>
      <c r="EN107" s="423"/>
      <c r="EO107" s="423"/>
      <c r="EP107" s="423"/>
      <c r="EQ107" s="423"/>
      <c r="ER107" s="423"/>
      <c r="ES107" s="423"/>
      <c r="ET107" s="423"/>
      <c r="EU107" s="423"/>
      <c r="EV107" s="423"/>
      <c r="EW107" s="423"/>
      <c r="EX107" s="423"/>
      <c r="EY107" s="423"/>
      <c r="EZ107" s="423"/>
      <c r="FA107" s="423"/>
      <c r="FB107" s="423"/>
      <c r="FC107" s="423"/>
      <c r="FD107" s="423"/>
      <c r="FE107" s="423"/>
      <c r="FF107" s="423"/>
      <c r="FG107" s="423"/>
      <c r="FH107" s="423"/>
      <c r="FI107" s="423"/>
      <c r="FJ107" s="423"/>
      <c r="FK107" s="423"/>
      <c r="FL107" s="423"/>
      <c r="FM107" s="512"/>
      <c r="FN107" s="512"/>
      <c r="FO107" s="512"/>
      <c r="FP107" s="512"/>
      <c r="FQ107" s="512"/>
      <c r="FR107" s="512">
        <v>10</v>
      </c>
      <c r="FS107" s="512"/>
      <c r="FT107" s="512"/>
      <c r="FU107" s="512"/>
      <c r="FV107" s="512">
        <v>94469533</v>
      </c>
      <c r="FW107" s="512"/>
      <c r="FX107" s="512"/>
      <c r="FY107" s="512"/>
      <c r="FZ107" s="512"/>
      <c r="GA107" s="512"/>
      <c r="GB107" s="512"/>
      <c r="GC107" s="512"/>
      <c r="GD107" s="512"/>
      <c r="GE107" s="512"/>
      <c r="GF107" s="512"/>
      <c r="GG107" s="512"/>
      <c r="GH107" s="512"/>
      <c r="GI107" s="512"/>
      <c r="GJ107" s="512"/>
      <c r="GK107" s="512"/>
      <c r="GL107" s="512"/>
      <c r="GM107" s="512"/>
      <c r="GN107" s="512"/>
      <c r="GO107" s="512"/>
      <c r="GP107" s="512"/>
      <c r="GQ107" s="512"/>
      <c r="GR107" s="512"/>
      <c r="GS107" s="512"/>
      <c r="GT107" s="512"/>
      <c r="GU107" s="512"/>
      <c r="GV107" s="512"/>
      <c r="GW107" s="512"/>
      <c r="GX107" s="512"/>
      <c r="GY107" s="512"/>
      <c r="GZ107" s="512"/>
      <c r="HA107" s="512"/>
      <c r="HB107" s="512"/>
      <c r="HC107" s="512"/>
      <c r="HD107" s="512"/>
      <c r="HE107" s="512"/>
      <c r="HF107" s="512"/>
      <c r="HG107" s="512"/>
      <c r="HH107" s="512"/>
      <c r="HI107" s="512"/>
      <c r="HJ107" s="512"/>
      <c r="HK107" s="512"/>
      <c r="HL107" s="512"/>
      <c r="HM107" s="512"/>
      <c r="HN107" s="512"/>
      <c r="HO107" s="512"/>
      <c r="HP107" s="512"/>
      <c r="HQ107" s="512"/>
      <c r="HR107" s="512"/>
      <c r="HS107" s="512"/>
      <c r="HT107" s="512"/>
      <c r="HU107" s="512"/>
      <c r="HV107" s="512"/>
      <c r="HW107" s="512"/>
      <c r="HX107" s="512"/>
      <c r="HY107" s="512"/>
      <c r="HZ107" s="512"/>
      <c r="IA107" s="512"/>
      <c r="IB107" s="512"/>
      <c r="IC107" s="512"/>
      <c r="ID107" s="512"/>
      <c r="IE107" s="512"/>
      <c r="IF107" s="512"/>
      <c r="IG107" s="512"/>
      <c r="IH107" s="512"/>
      <c r="II107" s="512"/>
      <c r="IJ107" s="512"/>
      <c r="IK107" s="512"/>
      <c r="IL107" s="512"/>
      <c r="IM107" s="512"/>
      <c r="IN107" s="512"/>
      <c r="IO107" s="512"/>
      <c r="IP107" s="512"/>
      <c r="IQ107" s="512"/>
      <c r="IR107" s="512"/>
      <c r="IS107" s="512"/>
      <c r="IT107" s="512"/>
      <c r="IU107" s="512"/>
      <c r="IV107" s="512"/>
      <c r="IW107" s="512"/>
      <c r="IX107" s="512"/>
      <c r="IY107" s="512"/>
      <c r="IZ107" s="512"/>
      <c r="JA107" s="512"/>
      <c r="JB107" s="512"/>
      <c r="JC107" s="512"/>
      <c r="JD107" s="512"/>
      <c r="JE107" s="512"/>
      <c r="JF107" s="512"/>
      <c r="JG107" s="512"/>
      <c r="JH107" s="512"/>
      <c r="JI107" s="423"/>
      <c r="JJ107" s="423"/>
      <c r="JK107" s="423"/>
      <c r="JL107" s="423"/>
      <c r="JM107" s="423"/>
      <c r="JN107" s="425"/>
      <c r="JO107" s="425"/>
      <c r="JP107" s="425"/>
      <c r="JQ107" s="425"/>
      <c r="JR107" s="425"/>
      <c r="JS107" s="425"/>
      <c r="JT107" s="425"/>
      <c r="JU107" s="425"/>
      <c r="JV107" s="425"/>
      <c r="JW107" s="425"/>
      <c r="JX107" s="455">
        <v>4</v>
      </c>
      <c r="JY107" s="455"/>
      <c r="JZ107" s="455"/>
      <c r="KA107" s="455"/>
      <c r="KB107" s="455">
        <v>154092991</v>
      </c>
      <c r="KC107" s="455">
        <v>2</v>
      </c>
      <c r="KD107" s="455"/>
      <c r="KE107" s="455"/>
      <c r="KF107" s="455"/>
      <c r="KG107" s="455">
        <v>825750370</v>
      </c>
    </row>
    <row r="108" spans="1:293" s="502" customFormat="1" ht="54.75" customHeight="1">
      <c r="A108" s="534"/>
      <c r="B108" s="534"/>
      <c r="C108" s="534" t="s">
        <v>71</v>
      </c>
      <c r="D108" s="534"/>
      <c r="E108" s="535"/>
      <c r="F108" s="534"/>
      <c r="G108" s="534"/>
      <c r="H108" s="536"/>
      <c r="I108" s="537"/>
      <c r="J108" s="537"/>
      <c r="K108" s="537"/>
      <c r="L108" s="537"/>
      <c r="M108" s="538"/>
      <c r="N108" s="505"/>
      <c r="O108" s="507"/>
      <c r="P108" s="507"/>
      <c r="Q108" s="507"/>
      <c r="R108" s="507"/>
      <c r="S108" s="507"/>
      <c r="T108" s="507"/>
      <c r="U108" s="507"/>
      <c r="V108" s="507"/>
      <c r="W108" s="507"/>
      <c r="X108" s="507"/>
      <c r="Y108" s="507"/>
      <c r="Z108" s="507"/>
      <c r="AA108" s="507"/>
      <c r="AB108" s="507"/>
      <c r="AC108" s="505"/>
      <c r="AD108" s="507"/>
      <c r="AE108" s="507"/>
      <c r="AF108" s="507"/>
      <c r="AG108" s="507"/>
      <c r="AH108" s="505"/>
      <c r="AI108" s="507"/>
      <c r="AJ108" s="507"/>
      <c r="AK108" s="507"/>
      <c r="AL108" s="507"/>
      <c r="AM108" s="507"/>
      <c r="AN108" s="507"/>
      <c r="AO108" s="507"/>
      <c r="AP108" s="507"/>
      <c r="AQ108" s="507"/>
      <c r="AR108" s="507"/>
      <c r="AS108" s="507"/>
      <c r="AT108" s="507"/>
      <c r="AU108" s="507"/>
      <c r="AV108" s="507"/>
      <c r="AW108" s="507"/>
      <c r="AX108" s="507"/>
      <c r="AY108" s="507"/>
      <c r="AZ108" s="507"/>
      <c r="BA108" s="507"/>
      <c r="BB108" s="507"/>
      <c r="BC108" s="507"/>
      <c r="BD108" s="507"/>
      <c r="BE108" s="507"/>
      <c r="BF108" s="507"/>
      <c r="BG108" s="507"/>
      <c r="BH108" s="507"/>
      <c r="BI108" s="507"/>
      <c r="BJ108" s="507"/>
      <c r="BK108" s="507"/>
      <c r="BL108" s="507"/>
      <c r="BM108" s="507"/>
      <c r="BN108" s="507"/>
      <c r="BO108" s="507"/>
      <c r="BP108" s="507"/>
      <c r="BQ108" s="507"/>
      <c r="BR108" s="507"/>
      <c r="BS108" s="507"/>
      <c r="BT108" s="507"/>
      <c r="BU108" s="507"/>
      <c r="BV108" s="507"/>
      <c r="BW108" s="507"/>
      <c r="BX108" s="507"/>
      <c r="BY108" s="507"/>
      <c r="BZ108" s="507"/>
      <c r="CA108" s="507"/>
      <c r="CB108" s="505"/>
      <c r="CC108" s="507"/>
      <c r="CD108" s="507"/>
      <c r="CE108" s="507"/>
      <c r="CF108" s="468"/>
      <c r="CG108" s="468"/>
      <c r="CH108" s="468"/>
      <c r="CI108" s="468"/>
      <c r="CJ108" s="468"/>
      <c r="CK108" s="507"/>
      <c r="CL108" s="507"/>
      <c r="CM108" s="507"/>
      <c r="CN108" s="507"/>
      <c r="CO108" s="507"/>
      <c r="CP108" s="507"/>
      <c r="CQ108" s="507"/>
      <c r="CR108" s="507"/>
      <c r="CS108" s="507"/>
      <c r="CT108" s="507"/>
      <c r="CU108" s="507"/>
      <c r="CV108" s="507"/>
      <c r="CW108" s="507"/>
      <c r="CX108" s="507"/>
      <c r="CY108" s="507"/>
      <c r="CZ108" s="507"/>
      <c r="DA108" s="507"/>
      <c r="DB108" s="507"/>
      <c r="DC108" s="507"/>
      <c r="DD108" s="507"/>
      <c r="DE108" s="507"/>
      <c r="DF108" s="507"/>
      <c r="DG108" s="507"/>
      <c r="DH108" s="507"/>
      <c r="DI108" s="507"/>
      <c r="DJ108" s="507"/>
      <c r="DK108" s="507"/>
      <c r="DL108" s="507"/>
      <c r="DM108" s="507"/>
      <c r="DN108" s="507"/>
      <c r="DO108" s="507"/>
      <c r="DP108" s="507"/>
      <c r="DQ108" s="507"/>
      <c r="DR108" s="507"/>
      <c r="DS108" s="507"/>
      <c r="DT108" s="507"/>
      <c r="DU108" s="507"/>
      <c r="DV108" s="507"/>
      <c r="DW108" s="507"/>
      <c r="DX108" s="507"/>
      <c r="DY108" s="507"/>
      <c r="DZ108" s="507"/>
      <c r="EA108" s="507"/>
      <c r="EB108" s="507"/>
      <c r="EC108" s="507"/>
      <c r="ED108" s="468"/>
      <c r="EE108" s="468"/>
      <c r="EF108" s="468"/>
      <c r="EG108" s="468"/>
      <c r="EH108" s="468"/>
      <c r="EI108" s="468"/>
      <c r="EJ108" s="468"/>
      <c r="EK108" s="468"/>
      <c r="EL108" s="468"/>
      <c r="EM108" s="468"/>
      <c r="EN108" s="468"/>
      <c r="EO108" s="468"/>
      <c r="EP108" s="468"/>
      <c r="EQ108" s="468"/>
      <c r="ER108" s="468"/>
      <c r="ES108" s="468"/>
      <c r="ET108" s="468"/>
      <c r="EU108" s="468"/>
      <c r="EV108" s="468"/>
      <c r="EW108" s="468"/>
      <c r="EX108" s="468"/>
      <c r="EY108" s="468"/>
      <c r="EZ108" s="468"/>
      <c r="FA108" s="468"/>
      <c r="FB108" s="468"/>
      <c r="FC108" s="468"/>
      <c r="FD108" s="468"/>
      <c r="FE108" s="468"/>
      <c r="FF108" s="468"/>
      <c r="FG108" s="468"/>
      <c r="FH108" s="468"/>
      <c r="FI108" s="468"/>
      <c r="FJ108" s="468"/>
      <c r="FK108" s="468"/>
      <c r="FL108" s="468"/>
      <c r="FM108" s="507"/>
      <c r="FN108" s="507"/>
      <c r="FO108" s="507"/>
      <c r="FP108" s="507"/>
      <c r="FQ108" s="507"/>
      <c r="FR108" s="507"/>
      <c r="FS108" s="507"/>
      <c r="FT108" s="507"/>
      <c r="FU108" s="507"/>
      <c r="FV108" s="507"/>
      <c r="FW108" s="507"/>
      <c r="FX108" s="507"/>
      <c r="FY108" s="507"/>
      <c r="FZ108" s="507"/>
      <c r="GA108" s="507"/>
      <c r="GB108" s="507"/>
      <c r="GC108" s="507"/>
      <c r="GD108" s="507"/>
      <c r="GE108" s="507"/>
      <c r="GF108" s="507"/>
      <c r="GG108" s="507"/>
      <c r="GH108" s="507"/>
      <c r="GI108" s="507"/>
      <c r="GJ108" s="507"/>
      <c r="GK108" s="507"/>
      <c r="GL108" s="507"/>
      <c r="GM108" s="507"/>
      <c r="GN108" s="507"/>
      <c r="GO108" s="507"/>
      <c r="GP108" s="507"/>
      <c r="GQ108" s="507"/>
      <c r="GR108" s="507"/>
      <c r="GS108" s="507"/>
      <c r="GT108" s="507"/>
      <c r="GU108" s="507"/>
      <c r="GV108" s="507"/>
      <c r="GW108" s="507"/>
      <c r="GX108" s="507"/>
      <c r="GY108" s="507"/>
      <c r="GZ108" s="507"/>
      <c r="HA108" s="507"/>
      <c r="HB108" s="507"/>
      <c r="HC108" s="507"/>
      <c r="HD108" s="507"/>
      <c r="HE108" s="507"/>
      <c r="HF108" s="507"/>
      <c r="HG108" s="507"/>
      <c r="HH108" s="507"/>
      <c r="HI108" s="507"/>
      <c r="HJ108" s="507"/>
      <c r="HK108" s="507"/>
      <c r="HL108" s="507"/>
      <c r="HM108" s="507"/>
      <c r="HN108" s="507"/>
      <c r="HO108" s="507"/>
      <c r="HP108" s="507"/>
      <c r="HQ108" s="507"/>
      <c r="HR108" s="507"/>
      <c r="HS108" s="507"/>
      <c r="HT108" s="507"/>
      <c r="HU108" s="507"/>
      <c r="HV108" s="507"/>
      <c r="HW108" s="507"/>
      <c r="HX108" s="507"/>
      <c r="HY108" s="507"/>
      <c r="HZ108" s="507"/>
      <c r="IA108" s="507"/>
      <c r="IB108" s="507"/>
      <c r="IC108" s="507"/>
      <c r="ID108" s="507"/>
      <c r="IE108" s="507"/>
      <c r="IF108" s="507"/>
      <c r="IG108" s="507"/>
      <c r="IH108" s="507"/>
      <c r="II108" s="507"/>
      <c r="IJ108" s="507"/>
      <c r="IK108" s="507"/>
      <c r="IL108" s="507"/>
      <c r="IM108" s="507"/>
      <c r="IN108" s="507"/>
      <c r="IO108" s="507"/>
      <c r="IP108" s="507"/>
      <c r="IQ108" s="507"/>
      <c r="IR108" s="507"/>
      <c r="IS108" s="507"/>
      <c r="IT108" s="507"/>
      <c r="IU108" s="507"/>
      <c r="IV108" s="507"/>
      <c r="IW108" s="507"/>
      <c r="IX108" s="507"/>
      <c r="IY108" s="507"/>
      <c r="IZ108" s="507"/>
      <c r="JA108" s="507"/>
      <c r="JB108" s="507"/>
      <c r="JC108" s="507"/>
      <c r="JD108" s="507"/>
      <c r="JE108" s="507"/>
      <c r="JF108" s="507"/>
      <c r="JG108" s="507"/>
      <c r="JH108" s="507"/>
      <c r="JI108" s="468"/>
      <c r="JJ108" s="468"/>
      <c r="JK108" s="468"/>
      <c r="JL108" s="468"/>
      <c r="JM108" s="468"/>
      <c r="JN108" s="505"/>
      <c r="JO108" s="505"/>
      <c r="JP108" s="505"/>
      <c r="JQ108" s="505"/>
      <c r="JR108" s="505"/>
      <c r="JS108" s="505"/>
      <c r="JT108" s="505"/>
      <c r="JU108" s="505"/>
      <c r="JV108" s="505"/>
      <c r="JW108" s="505"/>
      <c r="JX108" s="508"/>
      <c r="JY108" s="508"/>
      <c r="JZ108" s="508"/>
      <c r="KA108" s="508"/>
      <c r="KB108" s="508"/>
      <c r="KC108" s="508"/>
      <c r="KD108" s="508"/>
      <c r="KE108" s="508"/>
      <c r="KF108" s="508"/>
      <c r="KG108" s="508"/>
    </row>
    <row r="109" spans="1:293">
      <c r="O109" s="424"/>
      <c r="P109" s="424"/>
      <c r="Q109" s="424"/>
      <c r="R109" s="424"/>
      <c r="S109" s="424"/>
      <c r="T109" s="424"/>
      <c r="U109" s="424"/>
      <c r="V109" s="424"/>
      <c r="W109" s="424"/>
      <c r="AT109" s="424"/>
      <c r="AY109" s="424"/>
      <c r="BA109" s="424"/>
      <c r="BX109" s="424"/>
      <c r="CF109" s="512"/>
      <c r="CG109" s="512"/>
      <c r="CH109" s="512"/>
      <c r="CI109" s="512"/>
      <c r="CJ109" s="512"/>
      <c r="ED109" s="512"/>
      <c r="EE109" s="512"/>
      <c r="EF109" s="512"/>
      <c r="EG109" s="512"/>
      <c r="EH109" s="512"/>
      <c r="EI109" s="512"/>
      <c r="EJ109" s="512"/>
      <c r="EK109" s="512"/>
      <c r="EL109" s="512"/>
      <c r="EM109" s="512"/>
      <c r="EN109" s="512"/>
      <c r="EO109" s="512"/>
      <c r="EP109" s="512"/>
      <c r="EQ109" s="512"/>
      <c r="ER109" s="512"/>
      <c r="ES109" s="512"/>
      <c r="ET109" s="512"/>
      <c r="EU109" s="512"/>
      <c r="EV109" s="512"/>
      <c r="EW109" s="512"/>
      <c r="EX109" s="512"/>
      <c r="EY109" s="512"/>
      <c r="EZ109" s="512"/>
      <c r="FA109" s="512"/>
      <c r="FB109" s="512"/>
      <c r="FC109" s="432"/>
      <c r="FH109" s="432"/>
      <c r="JI109" s="432"/>
    </row>
    <row r="110" spans="1:293">
      <c r="O110" s="424"/>
      <c r="P110" s="424"/>
      <c r="Q110" s="424"/>
      <c r="R110" s="424"/>
      <c r="S110" s="424"/>
      <c r="T110" s="424"/>
      <c r="U110" s="424"/>
      <c r="V110" s="424"/>
      <c r="W110" s="424"/>
      <c r="AT110" s="424"/>
      <c r="AY110" s="424"/>
      <c r="BA110" s="424"/>
      <c r="BX110" s="424"/>
      <c r="CF110" s="512"/>
      <c r="CG110" s="512"/>
      <c r="CH110" s="512"/>
      <c r="CI110" s="512"/>
      <c r="CJ110" s="512"/>
      <c r="ED110" s="512"/>
      <c r="EE110" s="512"/>
      <c r="EF110" s="512"/>
      <c r="EG110" s="512"/>
      <c r="EH110" s="512"/>
      <c r="EI110" s="512"/>
      <c r="EJ110" s="512"/>
      <c r="EK110" s="512"/>
      <c r="EL110" s="512"/>
      <c r="EM110" s="512"/>
      <c r="EN110" s="512"/>
      <c r="EO110" s="512"/>
      <c r="EP110" s="512"/>
      <c r="EQ110" s="512"/>
      <c r="ER110" s="512"/>
      <c r="ES110" s="512"/>
      <c r="ET110" s="512"/>
      <c r="EU110" s="512"/>
      <c r="EV110" s="512"/>
      <c r="EW110" s="512"/>
      <c r="EX110" s="512"/>
      <c r="EY110" s="512"/>
      <c r="EZ110" s="512"/>
      <c r="FA110" s="512"/>
      <c r="FB110" s="512"/>
      <c r="FD110" s="540"/>
      <c r="FE110" s="540"/>
      <c r="FF110" s="540"/>
      <c r="FG110" s="540"/>
      <c r="FI110" s="540"/>
      <c r="FJ110" s="540"/>
      <c r="FK110" s="540"/>
      <c r="FL110" s="540"/>
      <c r="JJ110" s="540"/>
      <c r="JK110" s="540"/>
      <c r="JL110" s="540"/>
      <c r="JM110" s="540"/>
    </row>
    <row r="111" spans="1:293">
      <c r="O111" s="424"/>
      <c r="P111" s="424"/>
      <c r="Q111" s="424"/>
      <c r="R111" s="424"/>
      <c r="S111" s="424"/>
      <c r="T111" s="424"/>
      <c r="U111" s="424"/>
      <c r="V111" s="424"/>
      <c r="W111" s="424"/>
      <c r="AT111" s="424"/>
      <c r="AY111" s="424"/>
      <c r="BA111" s="424"/>
      <c r="BX111" s="424"/>
      <c r="CF111" s="512"/>
      <c r="CG111" s="512"/>
      <c r="CH111" s="512"/>
      <c r="CI111" s="512"/>
      <c r="CJ111" s="512"/>
      <c r="ED111" s="512"/>
      <c r="EE111" s="512"/>
      <c r="EF111" s="512"/>
      <c r="EG111" s="512"/>
      <c r="EH111" s="512"/>
      <c r="EI111" s="512"/>
      <c r="EJ111" s="512"/>
      <c r="EK111" s="512"/>
      <c r="EL111" s="512"/>
      <c r="EM111" s="512"/>
      <c r="EN111" s="512"/>
      <c r="EO111" s="512"/>
      <c r="EP111" s="512"/>
      <c r="EQ111" s="512"/>
      <c r="ER111" s="512"/>
      <c r="ES111" s="512"/>
      <c r="ET111" s="512"/>
      <c r="EU111" s="512"/>
      <c r="EV111" s="512"/>
      <c r="EW111" s="512"/>
      <c r="EX111" s="512"/>
      <c r="EY111" s="512"/>
      <c r="EZ111" s="512"/>
      <c r="FA111" s="512"/>
      <c r="FB111" s="512"/>
      <c r="FC111" s="540"/>
      <c r="FH111" s="540"/>
      <c r="JI111" s="540"/>
    </row>
    <row r="112" spans="1:293">
      <c r="O112" s="424"/>
      <c r="P112" s="424"/>
      <c r="Q112" s="424"/>
      <c r="R112" s="424"/>
      <c r="S112" s="424"/>
      <c r="T112" s="424"/>
      <c r="U112" s="424"/>
      <c r="V112" s="424"/>
      <c r="W112" s="424"/>
      <c r="AT112" s="424"/>
      <c r="AY112" s="424"/>
      <c r="BA112" s="424"/>
      <c r="BX112" s="424"/>
      <c r="CF112" s="512"/>
      <c r="CG112" s="512"/>
      <c r="CH112" s="512"/>
      <c r="CI112" s="512"/>
      <c r="CJ112" s="512"/>
      <c r="ED112" s="512"/>
      <c r="EE112" s="512"/>
      <c r="EF112" s="512"/>
      <c r="EG112" s="512"/>
      <c r="EH112" s="512"/>
      <c r="EI112" s="512"/>
      <c r="EJ112" s="512"/>
      <c r="EK112" s="512"/>
      <c r="EL112" s="512"/>
      <c r="EM112" s="512"/>
      <c r="EN112" s="512"/>
      <c r="EO112" s="512"/>
      <c r="EP112" s="512"/>
      <c r="EQ112" s="512"/>
      <c r="ER112" s="512"/>
      <c r="ES112" s="512"/>
      <c r="ET112" s="512"/>
      <c r="EU112" s="512"/>
      <c r="EV112" s="512"/>
      <c r="EW112" s="512"/>
      <c r="EX112" s="512"/>
      <c r="EY112" s="512"/>
      <c r="EZ112" s="512"/>
      <c r="FA112" s="512"/>
      <c r="FB112" s="512"/>
    </row>
    <row r="113" spans="15:158">
      <c r="O113" s="424"/>
      <c r="P113" s="424"/>
      <c r="Q113" s="424"/>
      <c r="R113" s="424"/>
      <c r="S113" s="424"/>
      <c r="T113" s="424"/>
      <c r="U113" s="424"/>
      <c r="V113" s="424"/>
      <c r="W113" s="424"/>
      <c r="AT113" s="424"/>
      <c r="AY113" s="424"/>
      <c r="BA113" s="424"/>
      <c r="BX113" s="424"/>
      <c r="CF113" s="432"/>
      <c r="CG113" s="432"/>
      <c r="CH113" s="432"/>
      <c r="CI113" s="494"/>
      <c r="CJ113" s="494"/>
      <c r="ED113" s="432"/>
      <c r="EE113" s="432"/>
      <c r="EF113" s="432"/>
      <c r="EG113" s="494"/>
      <c r="EH113" s="494"/>
      <c r="EI113" s="432"/>
      <c r="EJ113" s="432"/>
      <c r="EK113" s="432"/>
      <c r="EL113" s="494"/>
      <c r="EM113" s="494"/>
      <c r="EN113" s="494"/>
      <c r="EO113" s="494"/>
      <c r="EP113" s="494"/>
      <c r="EQ113" s="494"/>
      <c r="ER113" s="494"/>
      <c r="ES113" s="432"/>
      <c r="ET113" s="432"/>
      <c r="EU113" s="432"/>
      <c r="EV113" s="494"/>
      <c r="EW113" s="494"/>
      <c r="EX113" s="432"/>
      <c r="EY113" s="432"/>
      <c r="EZ113" s="432"/>
      <c r="FA113" s="494"/>
      <c r="FB113" s="494"/>
    </row>
    <row r="114" spans="15:158">
      <c r="O114" s="424"/>
      <c r="P114" s="424"/>
      <c r="Q114" s="424"/>
      <c r="R114" s="424"/>
      <c r="S114" s="424"/>
      <c r="T114" s="424"/>
      <c r="U114" s="424"/>
      <c r="V114" s="424"/>
      <c r="W114" s="424"/>
      <c r="AT114" s="424"/>
      <c r="AY114" s="424"/>
      <c r="BA114" s="424"/>
      <c r="BX114" s="424"/>
    </row>
    <row r="115" spans="15:158">
      <c r="O115" s="424"/>
      <c r="P115" s="424"/>
      <c r="Q115" s="424"/>
      <c r="R115" s="424"/>
      <c r="S115" s="424"/>
      <c r="T115" s="424"/>
      <c r="U115" s="424"/>
      <c r="V115" s="424"/>
      <c r="W115" s="424"/>
      <c r="AT115" s="424"/>
      <c r="AY115" s="424"/>
      <c r="BA115" s="424"/>
      <c r="BX115" s="424"/>
      <c r="CF115" s="540"/>
      <c r="CG115" s="540"/>
      <c r="CH115" s="540"/>
      <c r="CI115" s="540"/>
      <c r="CJ115" s="540"/>
      <c r="ED115" s="540"/>
      <c r="EE115" s="540"/>
      <c r="EF115" s="540"/>
      <c r="EG115" s="540"/>
      <c r="EH115" s="540"/>
      <c r="EI115" s="540"/>
      <c r="EJ115" s="540"/>
      <c r="EK115" s="540"/>
      <c r="EL115" s="540"/>
      <c r="EM115" s="540"/>
      <c r="EN115" s="540"/>
      <c r="EO115" s="540"/>
      <c r="EP115" s="540"/>
      <c r="EQ115" s="540"/>
      <c r="ER115" s="540"/>
      <c r="ES115" s="540"/>
      <c r="ET115" s="540"/>
      <c r="EU115" s="540"/>
      <c r="EV115" s="540"/>
      <c r="EW115" s="540"/>
      <c r="EX115" s="540"/>
      <c r="EY115" s="540"/>
      <c r="EZ115" s="540"/>
      <c r="FA115" s="540"/>
      <c r="FB115" s="540"/>
    </row>
  </sheetData>
  <mergeCells count="235">
    <mergeCell ref="KA4:KB4"/>
    <mergeCell ref="KC4:KC5"/>
    <mergeCell ref="KD4:KE4"/>
    <mergeCell ref="KF4:KG4"/>
    <mergeCell ref="C6:E6"/>
    <mergeCell ref="JQ4:JR4"/>
    <mergeCell ref="JS4:JS5"/>
    <mergeCell ref="JT4:JU4"/>
    <mergeCell ref="JV4:JW4"/>
    <mergeCell ref="JX4:JX5"/>
    <mergeCell ref="JY4:JZ4"/>
    <mergeCell ref="JG4:JH4"/>
    <mergeCell ref="JI4:JI5"/>
    <mergeCell ref="JJ4:JK4"/>
    <mergeCell ref="JL4:JM4"/>
    <mergeCell ref="JN4:JN5"/>
    <mergeCell ref="JO4:JP4"/>
    <mergeCell ref="IW4:IX4"/>
    <mergeCell ref="IY4:IY5"/>
    <mergeCell ref="IZ4:JA4"/>
    <mergeCell ref="JB4:JC4"/>
    <mergeCell ref="JD4:JD5"/>
    <mergeCell ref="JE4:JF4"/>
    <mergeCell ref="IM4:IN4"/>
    <mergeCell ref="IO4:IO5"/>
    <mergeCell ref="IP4:IQ4"/>
    <mergeCell ref="IR4:IS4"/>
    <mergeCell ref="IT4:IT5"/>
    <mergeCell ref="IU4:IV4"/>
    <mergeCell ref="IC4:ID4"/>
    <mergeCell ref="IE4:IE5"/>
    <mergeCell ref="IF4:IG4"/>
    <mergeCell ref="IH4:II4"/>
    <mergeCell ref="IJ4:IJ5"/>
    <mergeCell ref="IK4:IL4"/>
    <mergeCell ref="HS4:HT4"/>
    <mergeCell ref="HU4:HU5"/>
    <mergeCell ref="HV4:HW4"/>
    <mergeCell ref="HX4:HY4"/>
    <mergeCell ref="HZ4:HZ5"/>
    <mergeCell ref="IA4:IB4"/>
    <mergeCell ref="HI4:HJ4"/>
    <mergeCell ref="HK4:HK5"/>
    <mergeCell ref="HL4:HM4"/>
    <mergeCell ref="HN4:HO4"/>
    <mergeCell ref="HP4:HP5"/>
    <mergeCell ref="HQ4:HR4"/>
    <mergeCell ref="GY4:GZ4"/>
    <mergeCell ref="HA4:HA5"/>
    <mergeCell ref="HB4:HC4"/>
    <mergeCell ref="HD4:HE4"/>
    <mergeCell ref="HF4:HF5"/>
    <mergeCell ref="HG4:HH4"/>
    <mergeCell ref="GO4:GP4"/>
    <mergeCell ref="GQ4:GQ5"/>
    <mergeCell ref="GR4:GS4"/>
    <mergeCell ref="GT4:GU4"/>
    <mergeCell ref="GV4:GV5"/>
    <mergeCell ref="GW4:GX4"/>
    <mergeCell ref="GE4:GF4"/>
    <mergeCell ref="GG4:GG5"/>
    <mergeCell ref="GH4:GI4"/>
    <mergeCell ref="GJ4:GK4"/>
    <mergeCell ref="GL4:GL5"/>
    <mergeCell ref="GM4:GN4"/>
    <mergeCell ref="FU4:FV4"/>
    <mergeCell ref="FW4:FW5"/>
    <mergeCell ref="FX4:FY4"/>
    <mergeCell ref="FZ4:GA4"/>
    <mergeCell ref="GB4:GB5"/>
    <mergeCell ref="GC4:GD4"/>
    <mergeCell ref="FK4:FL4"/>
    <mergeCell ref="FM4:FM5"/>
    <mergeCell ref="FN4:FO4"/>
    <mergeCell ref="FP4:FQ4"/>
    <mergeCell ref="FR4:FR5"/>
    <mergeCell ref="FS4:FT4"/>
    <mergeCell ref="FA4:FB4"/>
    <mergeCell ref="FC4:FC5"/>
    <mergeCell ref="FD4:FE4"/>
    <mergeCell ref="FF4:FG4"/>
    <mergeCell ref="FH4:FH5"/>
    <mergeCell ref="FI4:FJ4"/>
    <mergeCell ref="EQ4:ER4"/>
    <mergeCell ref="ES4:ES5"/>
    <mergeCell ref="ET4:EU4"/>
    <mergeCell ref="EV4:EW4"/>
    <mergeCell ref="EX4:EX5"/>
    <mergeCell ref="EY4:EZ4"/>
    <mergeCell ref="EG4:EH4"/>
    <mergeCell ref="EI4:EI5"/>
    <mergeCell ref="EJ4:EK4"/>
    <mergeCell ref="EL4:EM4"/>
    <mergeCell ref="EN4:EN5"/>
    <mergeCell ref="EO4:EP4"/>
    <mergeCell ref="DW4:DX4"/>
    <mergeCell ref="DY4:DY5"/>
    <mergeCell ref="DZ4:EA4"/>
    <mergeCell ref="EB4:EC4"/>
    <mergeCell ref="ED4:ED5"/>
    <mergeCell ref="EE4:EF4"/>
    <mergeCell ref="DM4:DN4"/>
    <mergeCell ref="DO4:DO5"/>
    <mergeCell ref="DP4:DQ4"/>
    <mergeCell ref="DR4:DS4"/>
    <mergeCell ref="DT4:DT5"/>
    <mergeCell ref="DU4:DV4"/>
    <mergeCell ref="DC4:DD4"/>
    <mergeCell ref="DE4:DE5"/>
    <mergeCell ref="DF4:DG4"/>
    <mergeCell ref="DH4:DI4"/>
    <mergeCell ref="DJ4:DJ5"/>
    <mergeCell ref="DK4:DL4"/>
    <mergeCell ref="CS4:CT4"/>
    <mergeCell ref="CU4:CU5"/>
    <mergeCell ref="CV4:CW4"/>
    <mergeCell ref="CX4:CY4"/>
    <mergeCell ref="CZ4:CZ5"/>
    <mergeCell ref="DA4:DB4"/>
    <mergeCell ref="CI4:CJ4"/>
    <mergeCell ref="CK4:CK5"/>
    <mergeCell ref="CL4:CM4"/>
    <mergeCell ref="CN4:CO4"/>
    <mergeCell ref="CP4:CP5"/>
    <mergeCell ref="CQ4:CR4"/>
    <mergeCell ref="BY4:BZ4"/>
    <mergeCell ref="CA4:CA5"/>
    <mergeCell ref="CB4:CC4"/>
    <mergeCell ref="CD4:CE4"/>
    <mergeCell ref="CF4:CF5"/>
    <mergeCell ref="CG4:CH4"/>
    <mergeCell ref="BO4:BP4"/>
    <mergeCell ref="BQ4:BQ5"/>
    <mergeCell ref="BR4:BS4"/>
    <mergeCell ref="BT4:BU4"/>
    <mergeCell ref="BV4:BV5"/>
    <mergeCell ref="BW4:BX4"/>
    <mergeCell ref="BE4:BF4"/>
    <mergeCell ref="BG4:BG5"/>
    <mergeCell ref="BH4:BI4"/>
    <mergeCell ref="BJ4:BK4"/>
    <mergeCell ref="BL4:BL5"/>
    <mergeCell ref="BM4:BN4"/>
    <mergeCell ref="AU4:AV4"/>
    <mergeCell ref="AW4:AW5"/>
    <mergeCell ref="AX4:AY4"/>
    <mergeCell ref="AZ4:BA4"/>
    <mergeCell ref="BB4:BB5"/>
    <mergeCell ref="BC4:BD4"/>
    <mergeCell ref="AK4:AL4"/>
    <mergeCell ref="AM4:AM5"/>
    <mergeCell ref="AN4:AO4"/>
    <mergeCell ref="AP4:AQ4"/>
    <mergeCell ref="AR4:AR5"/>
    <mergeCell ref="AS4:AT4"/>
    <mergeCell ref="AA4:AB4"/>
    <mergeCell ref="AC4:AC5"/>
    <mergeCell ref="AD4:AE4"/>
    <mergeCell ref="AF4:AG4"/>
    <mergeCell ref="AH4:AH5"/>
    <mergeCell ref="AI4:AJ4"/>
    <mergeCell ref="JX3:KB3"/>
    <mergeCell ref="KC3:KG3"/>
    <mergeCell ref="N4:N5"/>
    <mergeCell ref="O4:P4"/>
    <mergeCell ref="Q4:R4"/>
    <mergeCell ref="S4:S5"/>
    <mergeCell ref="T4:U4"/>
    <mergeCell ref="V4:W4"/>
    <mergeCell ref="X4:X5"/>
    <mergeCell ref="Y4:Z4"/>
    <mergeCell ref="IT3:IX3"/>
    <mergeCell ref="IY3:JC3"/>
    <mergeCell ref="JD3:JH3"/>
    <mergeCell ref="JI3:JM3"/>
    <mergeCell ref="JN3:JR3"/>
    <mergeCell ref="JS3:JW3"/>
    <mergeCell ref="HP3:HT3"/>
    <mergeCell ref="HU3:HY3"/>
    <mergeCell ref="HZ3:ID3"/>
    <mergeCell ref="IE3:II3"/>
    <mergeCell ref="IJ3:IN3"/>
    <mergeCell ref="IO3:IS3"/>
    <mergeCell ref="GL3:GP3"/>
    <mergeCell ref="GQ3:GU3"/>
    <mergeCell ref="GV3:GZ3"/>
    <mergeCell ref="HA3:HE3"/>
    <mergeCell ref="HF3:HJ3"/>
    <mergeCell ref="HK3:HO3"/>
    <mergeCell ref="FH3:FL3"/>
    <mergeCell ref="FM3:FQ3"/>
    <mergeCell ref="FR3:FV3"/>
    <mergeCell ref="FW3:GA3"/>
    <mergeCell ref="GB3:GF3"/>
    <mergeCell ref="GG3:GK3"/>
    <mergeCell ref="ED3:EH3"/>
    <mergeCell ref="EI3:EM3"/>
    <mergeCell ref="EN3:ER3"/>
    <mergeCell ref="ES3:EW3"/>
    <mergeCell ref="EX3:FB3"/>
    <mergeCell ref="FC3:FG3"/>
    <mergeCell ref="CZ3:DD3"/>
    <mergeCell ref="DE3:DI3"/>
    <mergeCell ref="DJ3:DN3"/>
    <mergeCell ref="DO3:DS3"/>
    <mergeCell ref="DT3:DX3"/>
    <mergeCell ref="DY3:EC3"/>
    <mergeCell ref="BV3:BZ3"/>
    <mergeCell ref="CA3:CE3"/>
    <mergeCell ref="CF3:CJ3"/>
    <mergeCell ref="CK3:CO3"/>
    <mergeCell ref="CP3:CT3"/>
    <mergeCell ref="CU3:CY3"/>
    <mergeCell ref="AR3:AV3"/>
    <mergeCell ref="AW3:BA3"/>
    <mergeCell ref="BB3:BF3"/>
    <mergeCell ref="BG3:BK3"/>
    <mergeCell ref="BL3:BP3"/>
    <mergeCell ref="BQ3:BU3"/>
    <mergeCell ref="N3:R3"/>
    <mergeCell ref="S3:W3"/>
    <mergeCell ref="X3:AB3"/>
    <mergeCell ref="AC3:AG3"/>
    <mergeCell ref="AH3:AL3"/>
    <mergeCell ref="AM3:AQ3"/>
    <mergeCell ref="A1:M1"/>
    <mergeCell ref="A2:M2"/>
    <mergeCell ref="A3:A5"/>
    <mergeCell ref="B3:B5"/>
    <mergeCell ref="C3:C5"/>
    <mergeCell ref="D3:D5"/>
    <mergeCell ref="E3:E5"/>
    <mergeCell ref="F3:F5"/>
    <mergeCell ref="G3:G5"/>
    <mergeCell ref="H3:M4"/>
  </mergeCells>
  <printOptions horizontalCentered="1" verticalCentered="1"/>
  <pageMargins left="0" right="0" top="0.25" bottom="0" header="0.3" footer="0"/>
  <pageSetup paperSize="9" fitToHeight="0" orientation="landscape" r:id="rId1"/>
  <headerFooter>
    <oddFooter>&amp;C&amp;P/&amp;N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G482"/>
  <sheetViews>
    <sheetView zoomScale="90" zoomScaleNormal="90" workbookViewId="0">
      <pane xSplit="15" ySplit="12" topLeftCell="AV13" activePane="bottomRight" state="frozen"/>
      <selection pane="topRight" activeCell="P1" sqref="P1"/>
      <selection pane="bottomLeft" activeCell="A13" sqref="A13"/>
      <selection pane="bottomRight" activeCell="I3" sqref="I3:AU3"/>
    </sheetView>
  </sheetViews>
  <sheetFormatPr defaultColWidth="9.140625" defaultRowHeight="15.75"/>
  <cols>
    <col min="1" max="1" width="6.140625" style="1" customWidth="1"/>
    <col min="2" max="2" width="39.85546875" style="1" customWidth="1"/>
    <col min="3" max="3" width="10.7109375" style="1" hidden="1" customWidth="1"/>
    <col min="4" max="4" width="8" style="1" hidden="1" customWidth="1"/>
    <col min="5" max="5" width="4.28515625" style="1" hidden="1" customWidth="1"/>
    <col min="6" max="6" width="10.140625" style="1" hidden="1" customWidth="1"/>
    <col min="7" max="7" width="7.28515625" style="1" hidden="1" customWidth="1"/>
    <col min="8" max="8" width="6.28515625" style="1" hidden="1" customWidth="1"/>
    <col min="9" max="9" width="14.140625" style="1" hidden="1" customWidth="1"/>
    <col min="10" max="11" width="10.85546875" style="1" hidden="1" customWidth="1"/>
    <col min="12" max="12" width="8.28515625" style="1" hidden="1" customWidth="1"/>
    <col min="13" max="14" width="7.28515625" style="207" hidden="1" customWidth="1"/>
    <col min="15" max="15" width="9" style="1" hidden="1" customWidth="1"/>
    <col min="16" max="16" width="9.140625" style="3" customWidth="1"/>
    <col min="17" max="17" width="10.85546875" style="1" hidden="1" customWidth="1"/>
    <col min="18" max="18" width="5.28515625" style="1" hidden="1" customWidth="1"/>
    <col min="19" max="19" width="6.28515625" style="1" hidden="1" customWidth="1"/>
    <col min="20" max="20" width="10" style="1" customWidth="1"/>
    <col min="21" max="21" width="5.28515625" style="1" hidden="1" customWidth="1"/>
    <col min="22" max="22" width="5" style="1" hidden="1" customWidth="1"/>
    <col min="23" max="24" width="5.28515625" style="1" hidden="1" customWidth="1"/>
    <col min="25" max="25" width="5.140625" style="1" hidden="1" customWidth="1"/>
    <col min="26" max="27" width="5.140625" style="207" hidden="1" customWidth="1"/>
    <col min="28" max="28" width="5" style="1" hidden="1" customWidth="1"/>
    <col min="29" max="29" width="5.140625" style="1" customWidth="1"/>
    <col min="30" max="30" width="6.28515625" style="1" customWidth="1"/>
    <col min="31" max="31" width="7.7109375" style="1" hidden="1" customWidth="1"/>
    <col min="32" max="33" width="5.28515625" style="1" hidden="1" customWidth="1"/>
    <col min="34" max="34" width="8.28515625" style="1" customWidth="1"/>
    <col min="35" max="35" width="7.28515625" style="1" hidden="1" customWidth="1"/>
    <col min="36" max="37" width="9" style="1" hidden="1" customWidth="1"/>
    <col min="38" max="38" width="9" style="1" customWidth="1"/>
    <col min="39" max="39" width="10.85546875" style="1" hidden="1" customWidth="1"/>
    <col min="40" max="40" width="7.140625" style="207" hidden="1" customWidth="1"/>
    <col min="41" max="41" width="4.28515625" style="1" hidden="1" customWidth="1"/>
    <col min="42" max="42" width="5.28515625" style="1" customWidth="1"/>
    <col min="43" max="43" width="10.85546875" style="1" hidden="1" customWidth="1"/>
    <col min="44" max="44" width="5.140625" style="1" hidden="1" customWidth="1"/>
    <col min="45" max="45" width="5.140625" style="207" hidden="1" customWidth="1"/>
    <col min="46" max="46" width="5.28515625" style="1" hidden="1" customWidth="1"/>
    <col min="47" max="47" width="3.85546875" style="1" hidden="1" customWidth="1"/>
    <col min="48" max="48" width="8.28515625" style="1" customWidth="1"/>
    <col min="49" max="49" width="10.85546875" style="1" hidden="1" customWidth="1"/>
    <col min="50" max="50" width="9" style="1" hidden="1" customWidth="1"/>
    <col min="51" max="51" width="9" style="1" customWidth="1"/>
    <col min="52" max="52" width="10.85546875" style="1" hidden="1" customWidth="1"/>
    <col min="53" max="53" width="13.28515625" style="1" hidden="1" customWidth="1"/>
    <col min="54" max="54" width="10.7109375" style="1" hidden="1" customWidth="1"/>
    <col min="55" max="55" width="10.140625" style="1" customWidth="1"/>
    <col min="56" max="57" width="12" style="1" hidden="1" customWidth="1"/>
    <col min="58" max="58" width="13.85546875" style="1" customWidth="1"/>
    <col min="59" max="60" width="9" style="1" customWidth="1"/>
    <col min="61" max="61" width="10.85546875" style="1" hidden="1" customWidth="1"/>
    <col min="62" max="62" width="12.28515625" style="1" hidden="1" customWidth="1"/>
    <col min="63" max="63" width="11.28515625" style="1" hidden="1" customWidth="1"/>
    <col min="64" max="64" width="10.28515625" style="1" hidden="1" customWidth="1"/>
    <col min="65" max="65" width="12.85546875" style="1" hidden="1" customWidth="1"/>
    <col min="66" max="66" width="12" style="207" hidden="1" customWidth="1"/>
    <col min="67" max="67" width="8.7109375" style="207" hidden="1" customWidth="1"/>
    <col min="68" max="68" width="10" style="207" hidden="1" customWidth="1"/>
    <col min="69" max="69" width="10.85546875" style="207" hidden="1" customWidth="1"/>
    <col min="70" max="70" width="9.28515625" style="1" hidden="1" customWidth="1"/>
    <col min="71" max="71" width="10.7109375" style="1" customWidth="1"/>
    <col min="72" max="72" width="11.85546875" style="1" customWidth="1"/>
    <col min="73" max="73" width="10.85546875" style="1" hidden="1" customWidth="1"/>
    <col min="74" max="74" width="10.140625" style="1" hidden="1" customWidth="1"/>
    <col min="75" max="75" width="10.28515625" style="1" hidden="1" customWidth="1"/>
    <col min="76" max="76" width="11.28515625" style="207" hidden="1" customWidth="1"/>
    <col min="77" max="77" width="12.140625" style="1" hidden="1" customWidth="1"/>
    <col min="78" max="78" width="8.7109375" style="1" hidden="1" customWidth="1"/>
    <col min="79" max="79" width="10.7109375" style="681" hidden="1" customWidth="1"/>
    <col min="80" max="81" width="11.85546875" style="207" hidden="1" customWidth="1"/>
    <col min="82" max="82" width="11.28515625" style="207" hidden="1" customWidth="1"/>
    <col min="83" max="83" width="13.7109375" style="207" hidden="1" customWidth="1"/>
    <col min="84" max="84" width="10.28515625" style="207" customWidth="1"/>
    <col min="85" max="85" width="13.140625" style="1" bestFit="1" customWidth="1"/>
    <col min="86" max="86" width="10.85546875" style="1" hidden="1" customWidth="1"/>
    <col min="87" max="87" width="14.28515625" style="1" hidden="1" customWidth="1"/>
    <col min="88" max="90" width="11.28515625" style="207" hidden="1" customWidth="1"/>
    <col min="91" max="91" width="12.28515625" style="1" customWidth="1"/>
    <col min="92" max="92" width="13.28515625" style="1" customWidth="1"/>
    <col min="93" max="93" width="10.28515625" style="1" hidden="1" customWidth="1"/>
    <col min="94" max="94" width="13.28515625" style="1" hidden="1" customWidth="1"/>
    <col min="95" max="96" width="11.28515625" style="1" hidden="1" customWidth="1"/>
    <col min="97" max="98" width="11.7109375" style="1" customWidth="1"/>
    <col min="99" max="99" width="10.85546875" style="1" hidden="1" customWidth="1"/>
    <col min="100" max="100" width="12.28515625" style="1" hidden="1" customWidth="1"/>
    <col min="101" max="101" width="12.7109375" style="1" hidden="1" customWidth="1"/>
    <col min="102" max="103" width="11.28515625" style="1" hidden="1" customWidth="1"/>
    <col min="104" max="104" width="12.7109375" style="1" customWidth="1"/>
    <col min="105" max="105" width="10.85546875" style="1" hidden="1" customWidth="1"/>
    <col min="106" max="106" width="9.28515625" style="1" customWidth="1"/>
    <col min="107" max="107" width="10.85546875" style="1" hidden="1" customWidth="1"/>
    <col min="108" max="108" width="11" style="1" customWidth="1"/>
    <col min="109" max="109" width="10.85546875" style="1" hidden="1" customWidth="1"/>
    <col min="110" max="110" width="16.28515625" style="1" customWidth="1"/>
    <col min="111" max="111" width="10.85546875" style="1" hidden="1" customWidth="1"/>
    <col min="112" max="112" width="10.7109375" style="1" hidden="1" customWidth="1"/>
    <col min="113" max="113" width="9.28515625" style="1" hidden="1" customWidth="1"/>
    <col min="114" max="115" width="10.7109375" style="1" hidden="1" customWidth="1"/>
    <col min="116" max="116" width="11.28515625" style="207" hidden="1" customWidth="1"/>
    <col min="117" max="117" width="11" style="207" hidden="1" customWidth="1"/>
    <col min="118" max="118" width="9.140625" style="1" hidden="1" customWidth="1"/>
    <col min="119" max="119" width="11.140625" style="207" hidden="1" customWidth="1"/>
    <col min="120" max="120" width="11.28515625" style="1" hidden="1" customWidth="1"/>
    <col min="121" max="121" width="13" style="1" customWidth="1"/>
    <col min="122" max="122" width="10.85546875" style="1" hidden="1" customWidth="1"/>
    <col min="123" max="125" width="10.85546875" style="207" hidden="1" customWidth="1"/>
    <col min="126" max="126" width="10.85546875" style="207" customWidth="1"/>
    <col min="127" max="128" width="12.28515625" style="1" hidden="1" customWidth="1"/>
    <col min="129" max="129" width="9.28515625" style="1" hidden="1" customWidth="1"/>
    <col min="130" max="130" width="11.28515625" style="1" customWidth="1"/>
    <col min="131" max="131" width="10.85546875" style="1" hidden="1" customWidth="1"/>
    <col min="132" max="132" width="8.7109375" style="9" customWidth="1"/>
    <col min="133" max="133" width="9.85546875" style="1" customWidth="1"/>
    <col min="134" max="134" width="8.7109375" style="9" customWidth="1"/>
    <col min="135" max="135" width="9.85546875" style="1" customWidth="1"/>
    <col min="136" max="136" width="8.7109375" style="9" customWidth="1"/>
    <col min="137" max="137" width="9.85546875" style="1" customWidth="1"/>
    <col min="138" max="138" width="13.28515625" style="221" hidden="1" customWidth="1"/>
    <col min="139" max="139" width="12.7109375" style="622" hidden="1" customWidth="1"/>
    <col min="140" max="140" width="16.140625" style="6" customWidth="1"/>
    <col min="141" max="141" width="12.7109375" style="69" hidden="1" customWidth="1"/>
    <col min="142" max="142" width="12.7109375" style="608" hidden="1" customWidth="1"/>
    <col min="143" max="143" width="12.7109375" style="9" hidden="1" customWidth="1"/>
    <col min="144" max="144" width="15.7109375" style="1" bestFit="1" customWidth="1"/>
    <col min="145" max="145" width="16.140625" style="221" hidden="1" customWidth="1"/>
    <col min="146" max="146" width="16.140625" style="602" hidden="1" customWidth="1"/>
    <col min="147" max="147" width="12.140625" style="3" customWidth="1"/>
    <col min="148" max="148" width="0" style="207" hidden="1" customWidth="1"/>
    <col min="149" max="149" width="9.140625" style="3"/>
    <col min="150" max="150" width="10.28515625" style="207" hidden="1" customWidth="1"/>
    <col min="151" max="151" width="10.28515625" style="208" bestFit="1" customWidth="1"/>
    <col min="152" max="152" width="0" style="207" hidden="1" customWidth="1"/>
    <col min="153" max="153" width="9.140625" style="3"/>
    <col min="154" max="155" width="0" style="1" hidden="1" customWidth="1"/>
    <col min="156" max="156" width="9.140625" style="1"/>
    <col min="157" max="165" width="0" style="1" hidden="1" customWidth="1"/>
    <col min="166" max="16384" width="9.140625" style="1"/>
  </cols>
  <sheetData>
    <row r="1" spans="1:163">
      <c r="A1" s="590" t="s">
        <v>1480</v>
      </c>
      <c r="B1" s="591"/>
      <c r="C1" s="591"/>
      <c r="D1" s="591"/>
      <c r="E1" s="591"/>
      <c r="F1" s="591"/>
      <c r="G1" s="591"/>
      <c r="H1" s="591"/>
      <c r="I1" s="591"/>
      <c r="J1" s="591"/>
      <c r="K1" s="591"/>
      <c r="L1" s="591"/>
      <c r="M1" s="592"/>
      <c r="N1" s="592"/>
      <c r="O1" s="591"/>
      <c r="P1" s="591"/>
      <c r="Q1" s="591"/>
      <c r="R1" s="593"/>
      <c r="S1" s="594"/>
      <c r="T1" s="594"/>
      <c r="U1" s="594"/>
      <c r="V1" s="594"/>
      <c r="W1" s="594"/>
      <c r="X1" s="594"/>
      <c r="Y1" s="594"/>
      <c r="Z1" s="595"/>
      <c r="AA1" s="595"/>
      <c r="AB1" s="594"/>
      <c r="AC1" s="594"/>
      <c r="AD1" s="594"/>
      <c r="AE1" s="594"/>
      <c r="AF1" s="594"/>
      <c r="AG1" s="594"/>
      <c r="AH1" s="594"/>
      <c r="AI1" s="594"/>
      <c r="AJ1" s="594"/>
      <c r="AK1" s="594"/>
      <c r="AL1" s="594"/>
      <c r="AM1" s="594"/>
      <c r="AN1" s="595"/>
      <c r="AO1" s="594"/>
      <c r="AP1" s="594"/>
      <c r="AQ1" s="596"/>
      <c r="AR1" s="596"/>
      <c r="AS1" s="597"/>
      <c r="AT1" s="596"/>
      <c r="AU1" s="594"/>
      <c r="AV1" s="594"/>
      <c r="AW1" s="594"/>
      <c r="AX1" s="594"/>
      <c r="AY1" s="594"/>
      <c r="AZ1" s="594"/>
      <c r="BA1" s="594"/>
      <c r="BB1" s="594"/>
      <c r="BC1" s="594"/>
      <c r="BD1" s="594"/>
      <c r="BE1" s="594"/>
      <c r="BF1" s="594"/>
      <c r="BG1" s="594"/>
      <c r="BH1" s="594"/>
      <c r="BI1" s="594"/>
      <c r="BJ1" s="594"/>
      <c r="BK1" s="594"/>
      <c r="BL1" s="594"/>
      <c r="BM1" s="594"/>
      <c r="BN1" s="595"/>
      <c r="BO1" s="595"/>
      <c r="BP1" s="595"/>
      <c r="BQ1" s="595"/>
      <c r="BR1" s="594"/>
      <c r="BS1" s="594"/>
      <c r="BT1" s="594"/>
      <c r="BU1" s="594"/>
      <c r="BV1" s="594"/>
      <c r="BW1" s="594"/>
      <c r="BX1" s="595"/>
      <c r="BY1" s="594"/>
      <c r="BZ1" s="594"/>
      <c r="CA1" s="598"/>
      <c r="CB1" s="595"/>
      <c r="CC1" s="595"/>
      <c r="CD1" s="595"/>
      <c r="CE1" s="595"/>
      <c r="CF1" s="595"/>
      <c r="CG1" s="594"/>
      <c r="CH1" s="594"/>
      <c r="CI1" s="594"/>
      <c r="CJ1" s="595"/>
      <c r="CK1" s="595"/>
      <c r="CL1" s="595"/>
      <c r="CM1" s="594"/>
      <c r="CN1" s="594"/>
      <c r="CO1" s="594"/>
      <c r="CP1" s="594"/>
      <c r="CQ1" s="594"/>
      <c r="CR1" s="594"/>
      <c r="CS1" s="594"/>
      <c r="CT1" s="594"/>
      <c r="CU1" s="594"/>
      <c r="CV1" s="594"/>
      <c r="CW1" s="594"/>
      <c r="CX1" s="594"/>
      <c r="CY1" s="594"/>
      <c r="CZ1" s="594"/>
      <c r="DA1" s="594"/>
      <c r="DB1" s="594"/>
      <c r="DC1" s="594"/>
      <c r="DD1" s="594"/>
      <c r="DE1" s="594"/>
      <c r="DF1" s="594"/>
      <c r="DG1" s="594"/>
      <c r="DH1" s="594"/>
      <c r="DI1" s="594"/>
      <c r="DJ1" s="594"/>
      <c r="DK1" s="594"/>
      <c r="DL1" s="595"/>
      <c r="DM1" s="595"/>
      <c r="DN1" s="594"/>
      <c r="DO1" s="595"/>
      <c r="DP1" s="594"/>
      <c r="DQ1" s="594"/>
      <c r="DR1" s="594"/>
      <c r="DS1" s="595"/>
      <c r="DT1" s="595"/>
      <c r="DU1" s="595"/>
      <c r="DV1" s="595"/>
      <c r="DW1" s="594"/>
      <c r="DX1" s="594"/>
      <c r="DY1" s="594"/>
      <c r="DZ1" s="594"/>
      <c r="EA1" s="594"/>
      <c r="EB1" s="7"/>
      <c r="EC1" s="594"/>
      <c r="ED1" s="7"/>
      <c r="EE1" s="594"/>
      <c r="EF1" s="7"/>
      <c r="EG1" s="594"/>
      <c r="EH1" s="12"/>
      <c r="EI1" s="599"/>
      <c r="EJ1" s="8"/>
      <c r="EK1" s="600"/>
      <c r="EL1" s="601"/>
      <c r="EM1" s="7"/>
      <c r="EN1" s="594"/>
    </row>
    <row r="2" spans="1:163">
      <c r="A2" s="594"/>
      <c r="B2" s="603" t="s">
        <v>418</v>
      </c>
      <c r="C2" s="594"/>
      <c r="D2" s="594"/>
      <c r="E2" s="594"/>
      <c r="F2" s="594"/>
      <c r="G2" s="594"/>
      <c r="H2" s="594"/>
      <c r="I2" s="594"/>
      <c r="J2" s="594"/>
      <c r="K2" s="594"/>
      <c r="L2" s="594"/>
      <c r="M2" s="595"/>
      <c r="N2" s="595"/>
      <c r="O2" s="594"/>
      <c r="P2" s="604"/>
      <c r="Q2" s="594"/>
      <c r="R2" s="594"/>
      <c r="S2" s="594"/>
      <c r="T2" s="594"/>
      <c r="U2" s="594"/>
      <c r="V2" s="594"/>
      <c r="W2" s="594"/>
      <c r="X2" s="594"/>
      <c r="Y2" s="594"/>
      <c r="Z2" s="595"/>
      <c r="AA2" s="595"/>
      <c r="AB2" s="594"/>
      <c r="AC2" s="594"/>
      <c r="AD2" s="594"/>
      <c r="AE2" s="594"/>
      <c r="AF2" s="594"/>
      <c r="AG2" s="594"/>
      <c r="AH2" s="594"/>
      <c r="AI2" s="594"/>
      <c r="AJ2" s="594"/>
      <c r="AK2" s="594"/>
      <c r="AL2" s="594"/>
      <c r="AM2" s="594"/>
      <c r="AN2" s="595"/>
      <c r="AO2" s="594"/>
      <c r="AP2" s="594"/>
      <c r="AQ2" s="596"/>
      <c r="AR2" s="596"/>
      <c r="AS2" s="597"/>
      <c r="AT2" s="596"/>
      <c r="AU2" s="594"/>
      <c r="AV2" s="594"/>
      <c r="AW2" s="594"/>
      <c r="AX2" s="594"/>
      <c r="AY2" s="594"/>
      <c r="AZ2" s="594"/>
      <c r="BA2" s="594"/>
      <c r="BB2" s="594"/>
      <c r="BC2" s="594"/>
      <c r="BD2" s="594"/>
      <c r="BE2" s="594"/>
      <c r="BF2" s="594"/>
      <c r="BG2" s="594"/>
      <c r="BH2" s="594"/>
      <c r="BI2" s="594"/>
      <c r="BJ2" s="594"/>
      <c r="BK2" s="594"/>
      <c r="BL2" s="594"/>
      <c r="BM2" s="594"/>
      <c r="BN2" s="595"/>
      <c r="BO2" s="595"/>
      <c r="BP2" s="595"/>
      <c r="BQ2" s="595"/>
      <c r="BR2" s="594"/>
      <c r="BS2" s="594"/>
      <c r="BT2" s="594"/>
      <c r="BU2" s="594"/>
      <c r="BV2" s="594"/>
      <c r="BW2" s="594"/>
      <c r="BX2" s="595"/>
      <c r="BY2" s="594"/>
      <c r="BZ2" s="594"/>
      <c r="CA2" s="598"/>
      <c r="CB2" s="595"/>
      <c r="CC2" s="595"/>
      <c r="CD2" s="595"/>
      <c r="CE2" s="595"/>
      <c r="CF2" s="595"/>
      <c r="CG2" s="594"/>
      <c r="CH2" s="594"/>
      <c r="CI2" s="594"/>
      <c r="CJ2" s="595"/>
      <c r="CK2" s="595"/>
      <c r="CL2" s="595"/>
      <c r="CM2" s="594"/>
      <c r="CN2" s="594"/>
      <c r="CO2" s="594"/>
      <c r="CP2" s="594"/>
      <c r="CQ2" s="594"/>
      <c r="CR2" s="594"/>
      <c r="CS2" s="594"/>
      <c r="CT2" s="594"/>
      <c r="CU2" s="594"/>
      <c r="CV2" s="594"/>
      <c r="CW2" s="594"/>
      <c r="CX2" s="594"/>
      <c r="CY2" s="594"/>
      <c r="CZ2" s="594"/>
      <c r="DA2" s="594"/>
      <c r="DB2" s="594"/>
      <c r="DC2" s="594"/>
      <c r="DD2" s="594"/>
      <c r="DE2" s="594"/>
      <c r="DF2" s="594"/>
      <c r="DG2" s="594"/>
      <c r="DH2" s="594"/>
      <c r="DI2" s="594"/>
      <c r="DJ2" s="594"/>
      <c r="DK2" s="594"/>
      <c r="DL2" s="595"/>
      <c r="DM2" s="595"/>
      <c r="DN2" s="594"/>
      <c r="DO2" s="595"/>
      <c r="DP2" s="594"/>
      <c r="DQ2" s="594"/>
      <c r="DR2" s="594"/>
      <c r="DS2" s="595"/>
      <c r="DT2" s="595"/>
      <c r="DU2" s="595"/>
      <c r="DV2" s="595"/>
      <c r="DW2" s="594"/>
      <c r="DX2" s="594"/>
      <c r="DY2" s="594"/>
      <c r="DZ2" s="594"/>
      <c r="EA2" s="594"/>
      <c r="EB2" s="7"/>
      <c r="EC2" s="594"/>
      <c r="ED2" s="7"/>
      <c r="EE2" s="594"/>
      <c r="EF2" s="7"/>
      <c r="EG2" s="594"/>
      <c r="EH2" s="12"/>
      <c r="EI2" s="599"/>
      <c r="EJ2" s="8"/>
      <c r="EK2" s="600"/>
      <c r="EL2" s="601"/>
      <c r="EM2" s="7"/>
      <c r="EN2" s="594"/>
    </row>
    <row r="3" spans="1:163">
      <c r="A3" s="879" t="s">
        <v>393</v>
      </c>
      <c r="B3" s="879" t="s">
        <v>419</v>
      </c>
      <c r="C3" s="879" t="s">
        <v>420</v>
      </c>
      <c r="D3" s="879"/>
      <c r="E3" s="879"/>
      <c r="F3" s="879" t="s">
        <v>421</v>
      </c>
      <c r="G3" s="879"/>
      <c r="H3" s="879"/>
      <c r="I3" s="881" t="s">
        <v>1409</v>
      </c>
      <c r="J3" s="882"/>
      <c r="K3" s="882"/>
      <c r="L3" s="882"/>
      <c r="M3" s="882"/>
      <c r="N3" s="882"/>
      <c r="O3" s="882"/>
      <c r="P3" s="882"/>
      <c r="Q3" s="882"/>
      <c r="R3" s="882"/>
      <c r="S3" s="882"/>
      <c r="T3" s="882"/>
      <c r="U3" s="882"/>
      <c r="V3" s="882"/>
      <c r="W3" s="882"/>
      <c r="X3" s="882"/>
      <c r="Y3" s="882"/>
      <c r="Z3" s="882"/>
      <c r="AA3" s="882"/>
      <c r="AB3" s="882"/>
      <c r="AC3" s="882"/>
      <c r="AD3" s="882"/>
      <c r="AE3" s="882"/>
      <c r="AF3" s="882"/>
      <c r="AG3" s="882"/>
      <c r="AH3" s="882"/>
      <c r="AI3" s="882"/>
      <c r="AJ3" s="882"/>
      <c r="AK3" s="882"/>
      <c r="AL3" s="882"/>
      <c r="AM3" s="882"/>
      <c r="AN3" s="882"/>
      <c r="AO3" s="882"/>
      <c r="AP3" s="882"/>
      <c r="AQ3" s="882"/>
      <c r="AR3" s="882"/>
      <c r="AS3" s="882"/>
      <c r="AT3" s="882"/>
      <c r="AU3" s="882"/>
      <c r="AV3" s="605"/>
      <c r="AW3" s="606"/>
      <c r="AX3" s="882" t="s">
        <v>1409</v>
      </c>
      <c r="AY3" s="882"/>
      <c r="AZ3" s="882"/>
      <c r="BA3" s="882"/>
      <c r="BB3" s="882"/>
      <c r="BC3" s="882"/>
      <c r="BD3" s="882"/>
      <c r="BE3" s="882"/>
      <c r="BF3" s="882"/>
      <c r="BG3" s="882"/>
      <c r="BH3" s="882"/>
      <c r="BI3" s="882"/>
      <c r="BJ3" s="882"/>
      <c r="BK3" s="882"/>
      <c r="BL3" s="882"/>
      <c r="BM3" s="882"/>
      <c r="BN3" s="882"/>
      <c r="BO3" s="882"/>
      <c r="BP3" s="882"/>
      <c r="BQ3" s="882"/>
      <c r="BR3" s="882"/>
      <c r="BS3" s="882"/>
      <c r="BT3" s="882"/>
      <c r="BU3" s="882"/>
      <c r="BV3" s="882"/>
      <c r="BW3" s="882"/>
      <c r="BX3" s="882"/>
      <c r="BY3" s="882"/>
      <c r="BZ3" s="882"/>
      <c r="CA3" s="882"/>
      <c r="CB3" s="882"/>
      <c r="CC3" s="882"/>
      <c r="CD3" s="882"/>
      <c r="CE3" s="882"/>
      <c r="CF3" s="882"/>
      <c r="CG3" s="605"/>
      <c r="CH3" s="606"/>
      <c r="CI3" s="882" t="s">
        <v>1409</v>
      </c>
      <c r="CJ3" s="882"/>
      <c r="CK3" s="882"/>
      <c r="CL3" s="882"/>
      <c r="CM3" s="882"/>
      <c r="CN3" s="882"/>
      <c r="CO3" s="882"/>
      <c r="CP3" s="882"/>
      <c r="CQ3" s="882"/>
      <c r="CR3" s="882"/>
      <c r="CS3" s="882"/>
      <c r="CT3" s="882"/>
      <c r="CU3" s="882"/>
      <c r="CV3" s="882"/>
      <c r="CW3" s="882"/>
      <c r="CX3" s="882"/>
      <c r="CY3" s="882"/>
      <c r="CZ3" s="605"/>
      <c r="DA3" s="606"/>
      <c r="DB3" s="879" t="s">
        <v>1409</v>
      </c>
      <c r="DC3" s="879"/>
      <c r="DD3" s="879"/>
      <c r="DE3" s="879"/>
      <c r="DF3" s="879"/>
      <c r="DG3" s="879"/>
      <c r="DH3" s="879"/>
      <c r="DI3" s="879"/>
      <c r="DJ3" s="879"/>
      <c r="DK3" s="879"/>
      <c r="DL3" s="879"/>
      <c r="DM3" s="879"/>
      <c r="DN3" s="879"/>
      <c r="DO3" s="879"/>
      <c r="DP3" s="879"/>
      <c r="DQ3" s="879"/>
      <c r="DR3" s="879"/>
      <c r="DS3" s="879"/>
      <c r="DT3" s="879"/>
      <c r="DU3" s="879"/>
      <c r="DV3" s="879"/>
      <c r="DW3" s="879"/>
      <c r="DX3" s="879"/>
      <c r="DY3" s="879"/>
      <c r="DZ3" s="28"/>
      <c r="EA3" s="607"/>
      <c r="EC3" s="605"/>
      <c r="EE3" s="605"/>
      <c r="EG3" s="605"/>
      <c r="EH3" s="905"/>
      <c r="EI3" s="905"/>
      <c r="EJ3" s="28"/>
      <c r="EN3" s="605"/>
      <c r="EP3" s="221"/>
      <c r="EQ3" s="6"/>
      <c r="ER3" s="221"/>
      <c r="ES3" s="216"/>
      <c r="ET3" s="221"/>
      <c r="EU3" s="216"/>
      <c r="EV3" s="221"/>
      <c r="EW3" s="6"/>
      <c r="EX3" s="9"/>
      <c r="EY3" s="9"/>
      <c r="EZ3" s="9"/>
      <c r="FA3" s="9"/>
      <c r="FB3" s="9"/>
      <c r="FC3" s="9"/>
      <c r="FD3" s="9"/>
      <c r="FE3" s="9"/>
      <c r="FF3" s="9"/>
      <c r="FG3" s="9"/>
    </row>
    <row r="4" spans="1:163" ht="90" customHeight="1">
      <c r="A4" s="879"/>
      <c r="B4" s="879"/>
      <c r="C4" s="28" t="s">
        <v>404</v>
      </c>
      <c r="D4" s="28" t="s">
        <v>423</v>
      </c>
      <c r="E4" s="28" t="s">
        <v>424</v>
      </c>
      <c r="F4" s="28" t="s">
        <v>425</v>
      </c>
      <c r="G4" s="28" t="s">
        <v>426</v>
      </c>
      <c r="H4" s="28" t="s">
        <v>427</v>
      </c>
      <c r="I4" s="879" t="s">
        <v>425</v>
      </c>
      <c r="J4" s="879"/>
      <c r="K4" s="879" t="s">
        <v>11</v>
      </c>
      <c r="L4" s="879"/>
      <c r="M4" s="879"/>
      <c r="N4" s="879"/>
      <c r="O4" s="879"/>
      <c r="P4" s="879"/>
      <c r="Q4" s="879"/>
      <c r="R4" s="879" t="s">
        <v>808</v>
      </c>
      <c r="S4" s="879"/>
      <c r="T4" s="879"/>
      <c r="U4" s="879"/>
      <c r="V4" s="881" t="s">
        <v>9</v>
      </c>
      <c r="W4" s="882"/>
      <c r="X4" s="882"/>
      <c r="Y4" s="882"/>
      <c r="Z4" s="882"/>
      <c r="AA4" s="882"/>
      <c r="AB4" s="882"/>
      <c r="AC4" s="882"/>
      <c r="AD4" s="906"/>
      <c r="AE4" s="28"/>
      <c r="AF4" s="879" t="s">
        <v>999</v>
      </c>
      <c r="AG4" s="879"/>
      <c r="AH4" s="879"/>
      <c r="AI4" s="879"/>
      <c r="AJ4" s="879" t="s">
        <v>998</v>
      </c>
      <c r="AK4" s="879"/>
      <c r="AL4" s="879"/>
      <c r="AM4" s="879"/>
      <c r="AN4" s="880" t="s">
        <v>806</v>
      </c>
      <c r="AO4" s="880"/>
      <c r="AP4" s="880"/>
      <c r="AQ4" s="880"/>
      <c r="AR4" s="879" t="s">
        <v>35</v>
      </c>
      <c r="AS4" s="879"/>
      <c r="AT4" s="879"/>
      <c r="AU4" s="879"/>
      <c r="AV4" s="879"/>
      <c r="AW4" s="879"/>
      <c r="AX4" s="879" t="s">
        <v>807</v>
      </c>
      <c r="AY4" s="879"/>
      <c r="AZ4" s="879"/>
      <c r="BA4" s="881" t="s">
        <v>39</v>
      </c>
      <c r="BB4" s="882"/>
      <c r="BC4" s="906"/>
      <c r="BD4" s="28"/>
      <c r="BE4" s="881" t="s">
        <v>1410</v>
      </c>
      <c r="BF4" s="906"/>
      <c r="BG4" s="879" t="s">
        <v>40</v>
      </c>
      <c r="BH4" s="879"/>
      <c r="BI4" s="879"/>
      <c r="BJ4" s="879" t="s">
        <v>8</v>
      </c>
      <c r="BK4" s="879"/>
      <c r="BL4" s="879"/>
      <c r="BM4" s="879"/>
      <c r="BN4" s="879"/>
      <c r="BO4" s="879"/>
      <c r="BP4" s="879"/>
      <c r="BQ4" s="879"/>
      <c r="BR4" s="879"/>
      <c r="BS4" s="879"/>
      <c r="BT4" s="879"/>
      <c r="BU4" s="879"/>
      <c r="BV4" s="879" t="s">
        <v>997</v>
      </c>
      <c r="BW4" s="879"/>
      <c r="BX4" s="879"/>
      <c r="BY4" s="879"/>
      <c r="BZ4" s="879"/>
      <c r="CA4" s="879"/>
      <c r="CB4" s="879"/>
      <c r="CC4" s="879"/>
      <c r="CD4" s="879"/>
      <c r="CE4" s="879"/>
      <c r="CF4" s="879"/>
      <c r="CG4" s="28"/>
      <c r="CH4" s="28"/>
      <c r="CI4" s="879" t="s">
        <v>6</v>
      </c>
      <c r="CJ4" s="879"/>
      <c r="CK4" s="879"/>
      <c r="CL4" s="879"/>
      <c r="CM4" s="879"/>
      <c r="CN4" s="28"/>
      <c r="CO4" s="28"/>
      <c r="CP4" s="879" t="s">
        <v>7</v>
      </c>
      <c r="CQ4" s="879"/>
      <c r="CR4" s="879"/>
      <c r="CS4" s="879"/>
      <c r="CT4" s="28"/>
      <c r="CU4" s="28"/>
      <c r="CV4" s="879" t="s">
        <v>1411</v>
      </c>
      <c r="CW4" s="879"/>
      <c r="CX4" s="879"/>
      <c r="CY4" s="879"/>
      <c r="CZ4" s="879"/>
      <c r="DA4" s="881"/>
      <c r="DB4" s="28" t="s">
        <v>34</v>
      </c>
      <c r="DC4" s="28"/>
      <c r="DD4" s="28" t="s">
        <v>24</v>
      </c>
      <c r="DE4" s="28"/>
      <c r="DF4" s="879" t="s">
        <v>814</v>
      </c>
      <c r="DG4" s="879"/>
      <c r="DH4" s="881" t="s">
        <v>3</v>
      </c>
      <c r="DI4" s="882"/>
      <c r="DJ4" s="882"/>
      <c r="DK4" s="882"/>
      <c r="DL4" s="882"/>
      <c r="DM4" s="882"/>
      <c r="DN4" s="882"/>
      <c r="DO4" s="882"/>
      <c r="DP4" s="882"/>
      <c r="DQ4" s="906"/>
      <c r="DR4" s="28"/>
      <c r="DS4" s="881" t="s">
        <v>1086</v>
      </c>
      <c r="DT4" s="882"/>
      <c r="DU4" s="882"/>
      <c r="DV4" s="882"/>
      <c r="DW4" s="879" t="s">
        <v>4</v>
      </c>
      <c r="DX4" s="879"/>
      <c r="DY4" s="879"/>
      <c r="DZ4" s="879"/>
      <c r="EA4" s="879"/>
      <c r="EB4" s="912" t="s">
        <v>1412</v>
      </c>
      <c r="EC4" s="913"/>
      <c r="ED4" s="910" t="s">
        <v>785</v>
      </c>
      <c r="EE4" s="911"/>
      <c r="EF4" s="910" t="s">
        <v>810</v>
      </c>
      <c r="EG4" s="911"/>
      <c r="EH4" s="887" t="s">
        <v>815</v>
      </c>
      <c r="EI4" s="888"/>
      <c r="EJ4" s="889"/>
      <c r="EK4" s="807" t="s">
        <v>14</v>
      </c>
      <c r="EL4" s="808"/>
      <c r="EM4" s="808"/>
      <c r="EN4" s="809"/>
      <c r="EO4" s="890" t="s">
        <v>1413</v>
      </c>
      <c r="EP4" s="891"/>
      <c r="EQ4" s="892"/>
      <c r="ER4" s="807" t="s">
        <v>1091</v>
      </c>
      <c r="ES4" s="809"/>
      <c r="ET4" s="807" t="s">
        <v>1414</v>
      </c>
      <c r="EU4" s="809"/>
      <c r="EV4" s="807" t="s">
        <v>1415</v>
      </c>
      <c r="EW4" s="809"/>
      <c r="EX4" s="884" t="s">
        <v>1416</v>
      </c>
      <c r="EY4" s="885"/>
      <c r="EZ4" s="886"/>
      <c r="FA4" s="9"/>
      <c r="FB4" s="9"/>
      <c r="FC4" s="9"/>
      <c r="FD4" s="9"/>
      <c r="FE4" s="9"/>
      <c r="FF4" s="9"/>
      <c r="FG4" s="9"/>
    </row>
    <row r="5" spans="1:163" ht="33" customHeight="1">
      <c r="A5" s="609"/>
      <c r="B5" s="609"/>
      <c r="C5" s="609" t="s">
        <v>437</v>
      </c>
      <c r="D5" s="609" t="s">
        <v>438</v>
      </c>
      <c r="E5" s="609">
        <v>3</v>
      </c>
      <c r="F5" s="609" t="s">
        <v>439</v>
      </c>
      <c r="G5" s="609">
        <v>5</v>
      </c>
      <c r="H5" s="609">
        <v>6</v>
      </c>
      <c r="I5" s="609" t="s">
        <v>53</v>
      </c>
      <c r="J5" s="609" t="s">
        <v>440</v>
      </c>
      <c r="K5" s="907" t="s">
        <v>53</v>
      </c>
      <c r="L5" s="908"/>
      <c r="M5" s="908"/>
      <c r="N5" s="908"/>
      <c r="O5" s="908"/>
      <c r="P5" s="909"/>
      <c r="Q5" s="609" t="s">
        <v>440</v>
      </c>
      <c r="R5" s="907" t="s">
        <v>53</v>
      </c>
      <c r="S5" s="908"/>
      <c r="T5" s="909"/>
      <c r="U5" s="609" t="s">
        <v>399</v>
      </c>
      <c r="V5" s="883" t="s">
        <v>53</v>
      </c>
      <c r="W5" s="883"/>
      <c r="X5" s="883"/>
      <c r="Y5" s="883"/>
      <c r="Z5" s="883"/>
      <c r="AA5" s="883"/>
      <c r="AB5" s="883"/>
      <c r="AC5" s="883"/>
      <c r="AD5" s="609"/>
      <c r="AE5" s="609" t="s">
        <v>399</v>
      </c>
      <c r="AF5" s="907" t="s">
        <v>53</v>
      </c>
      <c r="AG5" s="908"/>
      <c r="AH5" s="909"/>
      <c r="AI5" s="609" t="s">
        <v>399</v>
      </c>
      <c r="AJ5" s="907" t="s">
        <v>1417</v>
      </c>
      <c r="AK5" s="908"/>
      <c r="AL5" s="909"/>
      <c r="AM5" s="609" t="s">
        <v>399</v>
      </c>
      <c r="AN5" s="907" t="s">
        <v>53</v>
      </c>
      <c r="AO5" s="908"/>
      <c r="AP5" s="909"/>
      <c r="AQ5" s="609" t="s">
        <v>399</v>
      </c>
      <c r="AR5" s="907" t="s">
        <v>53</v>
      </c>
      <c r="AS5" s="908"/>
      <c r="AT5" s="908"/>
      <c r="AU5" s="908"/>
      <c r="AV5" s="909"/>
      <c r="AW5" s="609" t="s">
        <v>399</v>
      </c>
      <c r="AX5" s="907" t="s">
        <v>53</v>
      </c>
      <c r="AY5" s="909"/>
      <c r="AZ5" s="609" t="s">
        <v>399</v>
      </c>
      <c r="BA5" s="907" t="s">
        <v>53</v>
      </c>
      <c r="BB5" s="908"/>
      <c r="BC5" s="909"/>
      <c r="BD5" s="609" t="s">
        <v>399</v>
      </c>
      <c r="BE5" s="907" t="s">
        <v>53</v>
      </c>
      <c r="BF5" s="909"/>
      <c r="BG5" s="609" t="s">
        <v>53</v>
      </c>
      <c r="BH5" s="609"/>
      <c r="BI5" s="609" t="s">
        <v>399</v>
      </c>
      <c r="BJ5" s="883" t="s">
        <v>53</v>
      </c>
      <c r="BK5" s="883"/>
      <c r="BL5" s="883"/>
      <c r="BM5" s="883"/>
      <c r="BN5" s="883"/>
      <c r="BO5" s="883"/>
      <c r="BP5" s="883"/>
      <c r="BQ5" s="883"/>
      <c r="BR5" s="883"/>
      <c r="BS5" s="883"/>
      <c r="BT5" s="609"/>
      <c r="BU5" s="609" t="s">
        <v>399</v>
      </c>
      <c r="BV5" s="883" t="s">
        <v>53</v>
      </c>
      <c r="BW5" s="883"/>
      <c r="BX5" s="883"/>
      <c r="BY5" s="883"/>
      <c r="BZ5" s="883"/>
      <c r="CA5" s="883"/>
      <c r="CB5" s="883"/>
      <c r="CC5" s="883"/>
      <c r="CD5" s="883"/>
      <c r="CE5" s="883"/>
      <c r="CF5" s="883"/>
      <c r="CG5" s="609"/>
      <c r="CH5" s="609" t="s">
        <v>399</v>
      </c>
      <c r="CI5" s="883" t="s">
        <v>53</v>
      </c>
      <c r="CJ5" s="883"/>
      <c r="CK5" s="883"/>
      <c r="CL5" s="883"/>
      <c r="CM5" s="883"/>
      <c r="CN5" s="609"/>
      <c r="CO5" s="609" t="s">
        <v>399</v>
      </c>
      <c r="CP5" s="883" t="s">
        <v>53</v>
      </c>
      <c r="CQ5" s="883"/>
      <c r="CR5" s="883"/>
      <c r="CS5" s="883"/>
      <c r="CT5" s="609"/>
      <c r="CU5" s="609" t="s">
        <v>399</v>
      </c>
      <c r="CV5" s="883" t="s">
        <v>53</v>
      </c>
      <c r="CW5" s="883"/>
      <c r="CX5" s="883"/>
      <c r="CY5" s="883"/>
      <c r="CZ5" s="609"/>
      <c r="DA5" s="610" t="s">
        <v>399</v>
      </c>
      <c r="DB5" s="609" t="s">
        <v>53</v>
      </c>
      <c r="DC5" s="609" t="s">
        <v>399</v>
      </c>
      <c r="DD5" s="609" t="s">
        <v>53</v>
      </c>
      <c r="DE5" s="609" t="s">
        <v>399</v>
      </c>
      <c r="DF5" s="609" t="s">
        <v>53</v>
      </c>
      <c r="DG5" s="609" t="s">
        <v>399</v>
      </c>
      <c r="DH5" s="907" t="s">
        <v>53</v>
      </c>
      <c r="DI5" s="908"/>
      <c r="DJ5" s="908"/>
      <c r="DK5" s="908"/>
      <c r="DL5" s="908"/>
      <c r="DM5" s="908"/>
      <c r="DN5" s="908"/>
      <c r="DO5" s="908"/>
      <c r="DP5" s="908"/>
      <c r="DQ5" s="909"/>
      <c r="DR5" s="609" t="s">
        <v>399</v>
      </c>
      <c r="DS5" s="907" t="s">
        <v>53</v>
      </c>
      <c r="DT5" s="908"/>
      <c r="DU5" s="908"/>
      <c r="DV5" s="908"/>
      <c r="DW5" s="907" t="s">
        <v>53</v>
      </c>
      <c r="DX5" s="908"/>
      <c r="DY5" s="908"/>
      <c r="DZ5" s="909"/>
      <c r="EA5" s="610" t="s">
        <v>399</v>
      </c>
      <c r="EB5" s="883" t="s">
        <v>53</v>
      </c>
      <c r="EC5" s="883"/>
      <c r="ED5" s="883" t="s">
        <v>53</v>
      </c>
      <c r="EE5" s="883"/>
      <c r="EF5" s="883" t="s">
        <v>53</v>
      </c>
      <c r="EG5" s="883"/>
      <c r="EH5" s="898" t="s">
        <v>53</v>
      </c>
      <c r="EI5" s="899"/>
      <c r="EJ5" s="900"/>
      <c r="EK5" s="901" t="s">
        <v>53</v>
      </c>
      <c r="EL5" s="901"/>
      <c r="EM5" s="901"/>
      <c r="EN5" s="901"/>
      <c r="EO5" s="902" t="s">
        <v>53</v>
      </c>
      <c r="EP5" s="903"/>
      <c r="EQ5" s="904"/>
      <c r="ER5" s="893" t="s">
        <v>53</v>
      </c>
      <c r="ES5" s="894"/>
      <c r="ET5" s="893" t="s">
        <v>53</v>
      </c>
      <c r="EU5" s="894"/>
      <c r="EV5" s="893" t="s">
        <v>53</v>
      </c>
      <c r="EW5" s="894"/>
      <c r="EX5" s="895"/>
      <c r="EY5" s="896"/>
      <c r="EZ5" s="897"/>
      <c r="FA5" s="9"/>
      <c r="FB5" s="9"/>
      <c r="FC5" s="9"/>
      <c r="FD5" s="9"/>
      <c r="FE5" s="9"/>
      <c r="FF5" s="9"/>
      <c r="FG5" s="9"/>
    </row>
    <row r="6" spans="1:163">
      <c r="A6" s="611" t="s">
        <v>441</v>
      </c>
      <c r="B6" s="611" t="s">
        <v>442</v>
      </c>
      <c r="C6" s="609"/>
      <c r="D6" s="609"/>
      <c r="E6" s="609"/>
      <c r="F6" s="609"/>
      <c r="G6" s="609"/>
      <c r="H6" s="609"/>
      <c r="I6" s="28">
        <f>K6+R6+V6+AF6+AJ6+AN6+AR6+AX6+BA6+BG6+BJ6+BV6+CI6+CP6+CV6+DB6+DD6+DF6+DH6+DW6</f>
        <v>81956013</v>
      </c>
      <c r="J6" s="28"/>
      <c r="K6" s="931">
        <f>'[2]DS Tổng hợp viện trợ'!$BG$6</f>
        <v>2089</v>
      </c>
      <c r="L6" s="932"/>
      <c r="M6" s="932"/>
      <c r="N6" s="932"/>
      <c r="O6" s="932"/>
      <c r="P6" s="933"/>
      <c r="Q6" s="612" t="s">
        <v>1418</v>
      </c>
      <c r="R6" s="881">
        <f>'[2]DS Tổng hợp viện trợ'!$BB$6</f>
        <v>112</v>
      </c>
      <c r="S6" s="882"/>
      <c r="T6" s="906"/>
      <c r="U6" s="613" t="s">
        <v>1418</v>
      </c>
      <c r="V6" s="914">
        <f>'[2]DS Tổng hợp viện trợ'!$AW$6</f>
        <v>392</v>
      </c>
      <c r="W6" s="914"/>
      <c r="X6" s="914"/>
      <c r="Y6" s="914"/>
      <c r="Z6" s="914"/>
      <c r="AA6" s="914"/>
      <c r="AB6" s="914"/>
      <c r="AC6" s="914"/>
      <c r="AD6" s="612"/>
      <c r="AE6" s="613" t="s">
        <v>1418</v>
      </c>
      <c r="AF6" s="915">
        <f>'[2]DS Tổng hợp viện trợ'!$BL$6</f>
        <v>6</v>
      </c>
      <c r="AG6" s="916"/>
      <c r="AH6" s="917"/>
      <c r="AI6" s="613" t="s">
        <v>1418</v>
      </c>
      <c r="AJ6" s="915">
        <f>'[2]DS Tổng hợp viện trợ'!$CK$6</f>
        <v>2642</v>
      </c>
      <c r="AK6" s="916"/>
      <c r="AL6" s="917"/>
      <c r="AM6" s="614">
        <f>'[2]DS Tổng hợp viện trợ'!CO29/1000000</f>
        <v>0</v>
      </c>
      <c r="AN6" s="915">
        <f>'[2]DS Tổng hợp viện trợ'!$CP$6</f>
        <v>85</v>
      </c>
      <c r="AO6" s="916"/>
      <c r="AP6" s="917"/>
      <c r="AQ6" s="615" t="e">
        <f>'[2]DS Tổng hợp viện trợ'!CT5/1000000</f>
        <v>#VALUE!</v>
      </c>
      <c r="AR6" s="915">
        <f>'[2]DS Tổng hợp viện trợ'!$FC$6</f>
        <v>421</v>
      </c>
      <c r="AS6" s="916"/>
      <c r="AT6" s="916"/>
      <c r="AU6" s="916"/>
      <c r="AV6" s="917"/>
      <c r="AW6" s="615" t="e">
        <f>'[2]DS Tổng hợp viện trợ'!FG5/1000000</f>
        <v>#VALUE!</v>
      </c>
      <c r="AX6" s="915">
        <f>'[2]DS Tổng hợp viện trợ'!$FR$6</f>
        <v>14</v>
      </c>
      <c r="AY6" s="917"/>
      <c r="AZ6" s="615" t="e">
        <f>'[2]DS Tổng hợp viện trợ'!FV5/1000000</f>
        <v>#VALUE!</v>
      </c>
      <c r="BA6" s="915">
        <f>'[2]DS Tổng hợp viện trợ'!$FW$6</f>
        <v>6</v>
      </c>
      <c r="BB6" s="916"/>
      <c r="BC6" s="917"/>
      <c r="BD6" s="616" t="e">
        <f>'[2]DS Tổng hợp viện trợ'!GA5/1000000</f>
        <v>#VALUE!</v>
      </c>
      <c r="BE6" s="929">
        <f>'[2]DS Tổng hợp viện trợ'!CU6</f>
        <v>23040</v>
      </c>
      <c r="BF6" s="930"/>
      <c r="BG6" s="615">
        <f>'[2]DS Tổng hợp viện trợ'!$GB$6</f>
        <v>1</v>
      </c>
      <c r="BH6" s="615"/>
      <c r="BI6" s="615">
        <f>'[2]DS Tổng hợp viện trợ'!GF80/1000000</f>
        <v>0</v>
      </c>
      <c r="BJ6" s="926">
        <f>'[2]DS Tổng hợp viện trợ'!$AR$6</f>
        <v>684600</v>
      </c>
      <c r="BK6" s="926"/>
      <c r="BL6" s="926"/>
      <c r="BM6" s="926"/>
      <c r="BN6" s="926"/>
      <c r="BO6" s="926"/>
      <c r="BP6" s="926"/>
      <c r="BQ6" s="926"/>
      <c r="BR6" s="926"/>
      <c r="BS6" s="926"/>
      <c r="BT6" s="617"/>
      <c r="BU6" s="615" t="s">
        <v>1418</v>
      </c>
      <c r="BV6" s="926">
        <f>'[2]DS Tổng hợp viện trợ'!$AC$6</f>
        <v>6955200</v>
      </c>
      <c r="BW6" s="926"/>
      <c r="BX6" s="926"/>
      <c r="BY6" s="926"/>
      <c r="BZ6" s="926"/>
      <c r="CA6" s="926"/>
      <c r="CB6" s="926"/>
      <c r="CC6" s="926"/>
      <c r="CD6" s="926"/>
      <c r="CE6" s="926"/>
      <c r="CF6" s="926"/>
      <c r="CG6" s="617"/>
      <c r="CH6" s="615" t="s">
        <v>1418</v>
      </c>
      <c r="CI6" s="926">
        <f>'[2]DS Tổng hợp viện trợ'!$AH$6</f>
        <v>1933250</v>
      </c>
      <c r="CJ6" s="926"/>
      <c r="CK6" s="926"/>
      <c r="CL6" s="926"/>
      <c r="CM6" s="926"/>
      <c r="CN6" s="617"/>
      <c r="CO6" s="615" t="s">
        <v>1418</v>
      </c>
      <c r="CP6" s="926">
        <f>'[2]DS Tổng hợp viện trợ'!$AM$6</f>
        <v>870220</v>
      </c>
      <c r="CQ6" s="926"/>
      <c r="CR6" s="926"/>
      <c r="CS6" s="926"/>
      <c r="CT6" s="617"/>
      <c r="CU6" s="615" t="s">
        <v>1418</v>
      </c>
      <c r="CV6" s="926">
        <f>'[2]DS Tổng hợp viện trợ'!$BQ$6</f>
        <v>68610300</v>
      </c>
      <c r="CW6" s="926"/>
      <c r="CX6" s="926"/>
      <c r="CY6" s="926"/>
      <c r="CZ6" s="617"/>
      <c r="DA6" s="618"/>
      <c r="DB6" s="615">
        <f>'[2]DS Tổng hợp viện trợ'!$EX$6</f>
        <v>100</v>
      </c>
      <c r="DC6" s="619">
        <f>'[2]DS Tổng hợp viện trợ'!FB47/1000000</f>
        <v>0</v>
      </c>
      <c r="DD6" s="615">
        <f>'[2]DS Tổng hợp viện trợ'!$DJ$6</f>
        <v>202176</v>
      </c>
      <c r="DE6" s="620">
        <f>'[2]DS Tổng hợp viện trợ'!DN13/1000000</f>
        <v>7545.8391091200001</v>
      </c>
      <c r="DF6" s="615">
        <f>'[2]DS Tổng hợp viện trợ'!DO6</f>
        <v>185184</v>
      </c>
      <c r="DG6" s="615">
        <f>'[2]DS Tổng hợp viện trợ'!DS13/1000000</f>
        <v>3877.2640742399999</v>
      </c>
      <c r="DH6" s="915">
        <f>'[2]DS Tổng hợp viện trợ'!$N$6</f>
        <v>2176215</v>
      </c>
      <c r="DI6" s="916"/>
      <c r="DJ6" s="916"/>
      <c r="DK6" s="916"/>
      <c r="DL6" s="916"/>
      <c r="DM6" s="916"/>
      <c r="DN6" s="916"/>
      <c r="DO6" s="916"/>
      <c r="DP6" s="916"/>
      <c r="DQ6" s="917"/>
      <c r="DR6" s="615"/>
      <c r="DS6" s="915">
        <f>'[2]DS Tổng hợp viện trợ'!S6</f>
        <v>150164</v>
      </c>
      <c r="DT6" s="916"/>
      <c r="DU6" s="916"/>
      <c r="DV6" s="916"/>
      <c r="DW6" s="915">
        <f>'[2]DS Tổng hợp viện trợ'!$X$6</f>
        <v>333000</v>
      </c>
      <c r="DX6" s="916"/>
      <c r="DY6" s="916"/>
      <c r="DZ6" s="917"/>
      <c r="EA6" s="618"/>
      <c r="EC6" s="621"/>
      <c r="EE6" s="621"/>
      <c r="EG6" s="621"/>
      <c r="EJ6" s="623">
        <f>'[2]DS Tổng hợp viện trợ'!EI6</f>
        <v>247475</v>
      </c>
      <c r="EK6" s="895"/>
      <c r="EL6" s="896"/>
      <c r="EM6" s="896"/>
      <c r="EN6" s="897"/>
      <c r="EO6" s="927">
        <f>'[2]DS Tổng hợp viện trợ'!GG6</f>
        <v>524000</v>
      </c>
      <c r="EP6" s="928"/>
      <c r="EQ6" s="921"/>
      <c r="ER6" s="918">
        <f>'[2]DS Tổng hợp viện trợ'!JS6</f>
        <v>2560</v>
      </c>
      <c r="ES6" s="919"/>
      <c r="ET6" s="920">
        <f>'[2]DS Tổng hợp viện trợ'!FH6</f>
        <v>21100</v>
      </c>
      <c r="EU6" s="921"/>
      <c r="EV6" s="922">
        <v>75</v>
      </c>
      <c r="EW6" s="921"/>
      <c r="EX6" s="923">
        <f>'[2]DS Tổng hợp viện trợ'!GQ6</f>
        <v>10400</v>
      </c>
      <c r="EY6" s="924"/>
      <c r="EZ6" s="925"/>
      <c r="FA6" s="9"/>
      <c r="FB6" s="9"/>
      <c r="FC6" s="9"/>
      <c r="FD6" s="9"/>
      <c r="FE6" s="9"/>
      <c r="FF6" s="9"/>
      <c r="FG6" s="9"/>
    </row>
    <row r="7" spans="1:163">
      <c r="A7" s="615" t="s">
        <v>443</v>
      </c>
      <c r="B7" s="615" t="s">
        <v>444</v>
      </c>
      <c r="C7" s="615"/>
      <c r="D7" s="615"/>
      <c r="E7" s="615"/>
      <c r="F7" s="615"/>
      <c r="G7" s="615"/>
      <c r="H7" s="615"/>
      <c r="I7" s="615">
        <f>K7+V7+V7+AF7+AJ7+AN7+AR7+AX7+BA7+BG7+BJ7+BV7+CI7+CP7+CV7+DB7+DD7+DF7+DH7+DW7</f>
        <v>78618883</v>
      </c>
      <c r="J7" s="615"/>
      <c r="K7" s="881">
        <f>P12</f>
        <v>1804</v>
      </c>
      <c r="L7" s="882"/>
      <c r="M7" s="882"/>
      <c r="N7" s="882"/>
      <c r="O7" s="882"/>
      <c r="P7" s="906"/>
      <c r="Q7" s="612" t="s">
        <v>1418</v>
      </c>
      <c r="R7" s="915">
        <f>'[2]BTC.B6 Viện trợ hiện vật'!G13</f>
        <v>75</v>
      </c>
      <c r="S7" s="916"/>
      <c r="T7" s="917"/>
      <c r="U7" s="612" t="s">
        <v>1418</v>
      </c>
      <c r="V7" s="926">
        <f>AD12</f>
        <v>258</v>
      </c>
      <c r="W7" s="926"/>
      <c r="X7" s="926"/>
      <c r="Y7" s="926"/>
      <c r="Z7" s="926"/>
      <c r="AA7" s="926"/>
      <c r="AB7" s="926"/>
      <c r="AC7" s="926"/>
      <c r="AD7" s="617"/>
      <c r="AE7" s="612" t="s">
        <v>1418</v>
      </c>
      <c r="AF7" s="915">
        <f>AH12</f>
        <v>6</v>
      </c>
      <c r="AG7" s="916"/>
      <c r="AH7" s="917"/>
      <c r="AI7" s="615">
        <f>'[2]DS Tổng hợp viện trợ'!BP80/1000000</f>
        <v>0</v>
      </c>
      <c r="AJ7" s="915">
        <f>'[2]BTC.B6 Viện trợ hiện vật'!G16</f>
        <v>2210</v>
      </c>
      <c r="AK7" s="916"/>
      <c r="AL7" s="917"/>
      <c r="AM7" s="615">
        <f>AM6</f>
        <v>0</v>
      </c>
      <c r="AN7" s="915">
        <f>'[2]BTC.B6 Viện trợ hiện vật'!G17</f>
        <v>85</v>
      </c>
      <c r="AO7" s="916"/>
      <c r="AP7" s="917"/>
      <c r="AQ7" s="615" t="e">
        <f>AQ6</f>
        <v>#VALUE!</v>
      </c>
      <c r="AR7" s="915">
        <f>'[2]BTC.B6 Viện trợ hiện vật'!G19</f>
        <v>106</v>
      </c>
      <c r="AS7" s="916"/>
      <c r="AT7" s="916"/>
      <c r="AU7" s="916"/>
      <c r="AV7" s="917"/>
      <c r="AW7" s="615">
        <f>('[2]DS Tổng hợp viện trợ'!FG80+'[2]DS Tổng hợp viện trợ'!FG83)/1000000</f>
        <v>0</v>
      </c>
      <c r="AX7" s="915">
        <f>'[2]BTC.B6 Viện trợ hiện vật'!G22</f>
        <v>4</v>
      </c>
      <c r="AY7" s="917"/>
      <c r="AZ7" s="615" t="e">
        <f>AZ6</f>
        <v>#VALUE!</v>
      </c>
      <c r="BA7" s="915">
        <f>BC12</f>
        <v>6</v>
      </c>
      <c r="BB7" s="916"/>
      <c r="BC7" s="917"/>
      <c r="BD7" s="616" t="e">
        <f>BD6</f>
        <v>#VALUE!</v>
      </c>
      <c r="BE7" s="929">
        <f>BF12</f>
        <v>23040</v>
      </c>
      <c r="BF7" s="930"/>
      <c r="BG7" s="615">
        <f>'[2]BTC.B6 Viện trợ hiện vật'!G24</f>
        <v>1</v>
      </c>
      <c r="BH7" s="615"/>
      <c r="BI7" s="615">
        <f>'[2]DS Tổng hợp viện trợ'!GF80/1000000</f>
        <v>0</v>
      </c>
      <c r="BJ7" s="926">
        <f>'[2]BTC.B6 Viện trợ hiện vật'!G41</f>
        <v>386460</v>
      </c>
      <c r="BK7" s="926"/>
      <c r="BL7" s="926"/>
      <c r="BM7" s="926"/>
      <c r="BN7" s="926"/>
      <c r="BO7" s="926"/>
      <c r="BP7" s="926"/>
      <c r="BQ7" s="926"/>
      <c r="BR7" s="926"/>
      <c r="BS7" s="926"/>
      <c r="BT7" s="617"/>
      <c r="BU7" s="615"/>
      <c r="BV7" s="926">
        <f>'[2]BTC.B6 Viện trợ hiện vật'!G42</f>
        <v>5283200</v>
      </c>
      <c r="BW7" s="926"/>
      <c r="BX7" s="926"/>
      <c r="BY7" s="926"/>
      <c r="BZ7" s="926"/>
      <c r="CA7" s="926"/>
      <c r="CB7" s="926"/>
      <c r="CC7" s="926"/>
      <c r="CD7" s="926"/>
      <c r="CE7" s="926"/>
      <c r="CF7" s="926"/>
      <c r="CG7" s="617"/>
      <c r="CH7" s="615" t="s">
        <v>1418</v>
      </c>
      <c r="CI7" s="926">
        <f>'[2]BTC.B6 Viện trợ hiện vật'!G43</f>
        <v>1567450</v>
      </c>
      <c r="CJ7" s="926"/>
      <c r="CK7" s="926"/>
      <c r="CL7" s="926"/>
      <c r="CM7" s="926"/>
      <c r="CN7" s="617"/>
      <c r="CO7" s="615" t="s">
        <v>1418</v>
      </c>
      <c r="CP7" s="926">
        <f>'[2]BTC.B6 Viện trợ hiện vật'!G44</f>
        <v>474000</v>
      </c>
      <c r="CQ7" s="926"/>
      <c r="CR7" s="926"/>
      <c r="CS7" s="926"/>
      <c r="CT7" s="617"/>
      <c r="CU7" s="615" t="s">
        <v>1418</v>
      </c>
      <c r="CV7" s="926">
        <f>'[2]BTC.B6 Viện trợ hiện vật'!G40</f>
        <v>68610300</v>
      </c>
      <c r="CW7" s="926"/>
      <c r="CX7" s="926"/>
      <c r="CY7" s="926"/>
      <c r="CZ7" s="617"/>
      <c r="DA7" s="618"/>
      <c r="DB7" s="615">
        <f>'[2]BTC.B6 Viện trợ hiện vật'!G46</f>
        <v>100</v>
      </c>
      <c r="DC7" s="619">
        <f>DC6</f>
        <v>0</v>
      </c>
      <c r="DD7" s="615">
        <f>'[2]BTC.B6 Viện trợ hiện vật'!G55</f>
        <v>202176</v>
      </c>
      <c r="DE7" s="615">
        <f>DE6</f>
        <v>7545.8391091200001</v>
      </c>
      <c r="DF7" s="615">
        <f>'[2]BTC.B6 Viện trợ hiện vật'!G56</f>
        <v>185184</v>
      </c>
      <c r="DG7" s="615">
        <f>DG6</f>
        <v>3877.2640742399999</v>
      </c>
      <c r="DH7" s="915">
        <f>DQ12</f>
        <v>1572275</v>
      </c>
      <c r="DI7" s="916"/>
      <c r="DJ7" s="916"/>
      <c r="DK7" s="916"/>
      <c r="DL7" s="916"/>
      <c r="DM7" s="916"/>
      <c r="DN7" s="916"/>
      <c r="DO7" s="916"/>
      <c r="DP7" s="916"/>
      <c r="DQ7" s="917"/>
      <c r="DR7" s="615"/>
      <c r="DS7" s="929">
        <f>DV12</f>
        <v>150164</v>
      </c>
      <c r="DT7" s="936"/>
      <c r="DU7" s="936"/>
      <c r="DV7" s="930"/>
      <c r="DW7" s="915">
        <f>DZ12</f>
        <v>333000</v>
      </c>
      <c r="DX7" s="916"/>
      <c r="DY7" s="916"/>
      <c r="DZ7" s="917"/>
      <c r="EA7" s="618"/>
      <c r="EC7" s="621"/>
      <c r="EE7" s="621"/>
      <c r="EG7" s="621"/>
      <c r="EH7" s="624"/>
      <c r="EJ7" s="617">
        <f>EJ12</f>
        <v>210000</v>
      </c>
      <c r="EK7" s="895"/>
      <c r="EL7" s="896"/>
      <c r="EM7" s="896"/>
      <c r="EN7" s="897"/>
      <c r="EO7" s="934">
        <f>EQ12</f>
        <v>524000</v>
      </c>
      <c r="EP7" s="928"/>
      <c r="EQ7" s="921"/>
      <c r="ER7" s="918">
        <f>ES12</f>
        <v>2560</v>
      </c>
      <c r="ES7" s="919"/>
      <c r="ET7" s="934">
        <f>EU12</f>
        <v>8530</v>
      </c>
      <c r="EU7" s="921"/>
      <c r="EV7" s="922">
        <f>EW12</f>
        <v>75</v>
      </c>
      <c r="EW7" s="921"/>
      <c r="EX7" s="935">
        <f>EZ12</f>
        <v>10000</v>
      </c>
      <c r="EY7" s="924"/>
      <c r="EZ7" s="925"/>
      <c r="FA7" s="9"/>
      <c r="FB7" s="9"/>
      <c r="FC7" s="9"/>
      <c r="FD7" s="9"/>
      <c r="FE7" s="9"/>
      <c r="FF7" s="9"/>
      <c r="FG7" s="9"/>
    </row>
    <row r="8" spans="1:163">
      <c r="A8" s="615" t="s">
        <v>445</v>
      </c>
      <c r="B8" s="615" t="s">
        <v>1419</v>
      </c>
      <c r="C8" s="615"/>
      <c r="D8" s="615"/>
      <c r="E8" s="615"/>
      <c r="F8" s="615"/>
      <c r="G8" s="615"/>
      <c r="H8" s="615"/>
      <c r="I8" s="615">
        <f>I6-I7</f>
        <v>3337130</v>
      </c>
      <c r="J8" s="615"/>
      <c r="K8" s="881">
        <f>K6-K7</f>
        <v>285</v>
      </c>
      <c r="L8" s="882"/>
      <c r="M8" s="882"/>
      <c r="N8" s="882"/>
      <c r="O8" s="882"/>
      <c r="P8" s="906"/>
      <c r="Q8" s="615"/>
      <c r="R8" s="915">
        <f>R6-R7</f>
        <v>37</v>
      </c>
      <c r="S8" s="916"/>
      <c r="T8" s="917"/>
      <c r="U8" s="615"/>
      <c r="V8" s="926">
        <f>V6-V7</f>
        <v>134</v>
      </c>
      <c r="W8" s="926"/>
      <c r="X8" s="926"/>
      <c r="Y8" s="926"/>
      <c r="Z8" s="926"/>
      <c r="AA8" s="926"/>
      <c r="AB8" s="926"/>
      <c r="AC8" s="926"/>
      <c r="AD8" s="617"/>
      <c r="AE8" s="615"/>
      <c r="AF8" s="915">
        <f>AF6-AF7</f>
        <v>0</v>
      </c>
      <c r="AG8" s="916"/>
      <c r="AH8" s="917"/>
      <c r="AI8" s="615"/>
      <c r="AJ8" s="915">
        <f>AJ6-AJ7</f>
        <v>432</v>
      </c>
      <c r="AK8" s="916"/>
      <c r="AL8" s="917"/>
      <c r="AM8" s="615"/>
      <c r="AN8" s="915">
        <f>AN6-AN7</f>
        <v>0</v>
      </c>
      <c r="AO8" s="916"/>
      <c r="AP8" s="916"/>
      <c r="AQ8" s="917"/>
      <c r="AR8" s="915">
        <f>AR6-AR7</f>
        <v>315</v>
      </c>
      <c r="AS8" s="916"/>
      <c r="AT8" s="916"/>
      <c r="AU8" s="916"/>
      <c r="AV8" s="917"/>
      <c r="AW8" s="615" t="e">
        <f>AW6-AW7</f>
        <v>#VALUE!</v>
      </c>
      <c r="AX8" s="915">
        <f>AX6-AX7</f>
        <v>10</v>
      </c>
      <c r="AY8" s="917"/>
      <c r="AZ8" s="615"/>
      <c r="BA8" s="915">
        <f>BA6-BA7</f>
        <v>0</v>
      </c>
      <c r="BB8" s="916"/>
      <c r="BC8" s="917"/>
      <c r="BD8" s="615"/>
      <c r="BE8" s="915">
        <v>0</v>
      </c>
      <c r="BF8" s="917"/>
      <c r="BG8" s="615">
        <f>BG6-BG7</f>
        <v>0</v>
      </c>
      <c r="BH8" s="615"/>
      <c r="BI8" s="615">
        <f>BI6-BI7</f>
        <v>0</v>
      </c>
      <c r="BJ8" s="926">
        <f>BJ6-BJ7</f>
        <v>298140</v>
      </c>
      <c r="BK8" s="926"/>
      <c r="BL8" s="926"/>
      <c r="BM8" s="926"/>
      <c r="BN8" s="926"/>
      <c r="BO8" s="926"/>
      <c r="BP8" s="926"/>
      <c r="BQ8" s="926"/>
      <c r="BR8" s="926"/>
      <c r="BS8" s="926"/>
      <c r="BT8" s="617"/>
      <c r="BU8" s="615"/>
      <c r="BV8" s="926">
        <f>BV6-BV7</f>
        <v>1672000</v>
      </c>
      <c r="BW8" s="926"/>
      <c r="BX8" s="926"/>
      <c r="BY8" s="926"/>
      <c r="BZ8" s="926"/>
      <c r="CA8" s="926"/>
      <c r="CB8" s="926"/>
      <c r="CC8" s="926"/>
      <c r="CD8" s="926"/>
      <c r="CE8" s="926"/>
      <c r="CF8" s="926"/>
      <c r="CG8" s="617"/>
      <c r="CH8" s="615"/>
      <c r="CI8" s="926">
        <f>CI6-CI7</f>
        <v>365800</v>
      </c>
      <c r="CJ8" s="926"/>
      <c r="CK8" s="926"/>
      <c r="CL8" s="926"/>
      <c r="CM8" s="926"/>
      <c r="CN8" s="617"/>
      <c r="CO8" s="615"/>
      <c r="CP8" s="926">
        <f>CP6-CP7</f>
        <v>396220</v>
      </c>
      <c r="CQ8" s="926"/>
      <c r="CR8" s="926"/>
      <c r="CS8" s="926"/>
      <c r="CT8" s="617"/>
      <c r="CU8" s="615"/>
      <c r="CV8" s="926">
        <f>CV6-CV7</f>
        <v>0</v>
      </c>
      <c r="CW8" s="926"/>
      <c r="CX8" s="926"/>
      <c r="CY8" s="926"/>
      <c r="CZ8" s="617"/>
      <c r="DA8" s="618"/>
      <c r="DB8" s="615">
        <f t="shared" ref="DB8:DH8" si="0">DB6-DB7</f>
        <v>0</v>
      </c>
      <c r="DC8" s="615">
        <f t="shared" si="0"/>
        <v>0</v>
      </c>
      <c r="DD8" s="615">
        <f t="shared" si="0"/>
        <v>0</v>
      </c>
      <c r="DE8" s="615">
        <f t="shared" si="0"/>
        <v>0</v>
      </c>
      <c r="DF8" s="615">
        <f t="shared" si="0"/>
        <v>0</v>
      </c>
      <c r="DG8" s="615">
        <f t="shared" si="0"/>
        <v>0</v>
      </c>
      <c r="DH8" s="915">
        <f t="shared" si="0"/>
        <v>603940</v>
      </c>
      <c r="DI8" s="916"/>
      <c r="DJ8" s="916"/>
      <c r="DK8" s="916"/>
      <c r="DL8" s="916"/>
      <c r="DM8" s="916"/>
      <c r="DN8" s="916"/>
      <c r="DO8" s="916"/>
      <c r="DP8" s="916"/>
      <c r="DQ8" s="917"/>
      <c r="DR8" s="615"/>
      <c r="DS8" s="929">
        <f>DS6-DS7</f>
        <v>0</v>
      </c>
      <c r="DT8" s="936"/>
      <c r="DU8" s="936"/>
      <c r="DV8" s="930"/>
      <c r="DW8" s="915">
        <f>DW6-DW7</f>
        <v>0</v>
      </c>
      <c r="DX8" s="916"/>
      <c r="DY8" s="916"/>
      <c r="DZ8" s="917"/>
      <c r="EA8" s="618"/>
      <c r="EC8" s="621"/>
      <c r="EE8" s="621"/>
      <c r="EG8" s="621"/>
      <c r="EH8" s="624"/>
      <c r="EJ8" s="617">
        <f>EJ6-EJ7</f>
        <v>37475</v>
      </c>
      <c r="EK8" s="938">
        <f>EK6-EK7</f>
        <v>0</v>
      </c>
      <c r="EL8" s="939"/>
      <c r="EM8" s="939"/>
      <c r="EN8" s="940"/>
      <c r="EO8" s="927">
        <f>EO6-EO7</f>
        <v>0</v>
      </c>
      <c r="EP8" s="928"/>
      <c r="EQ8" s="921"/>
      <c r="ER8" s="922">
        <v>0</v>
      </c>
      <c r="ES8" s="921"/>
      <c r="ET8" s="934">
        <f>ET6-ET7</f>
        <v>12570</v>
      </c>
      <c r="EU8" s="921"/>
      <c r="EV8" s="922">
        <v>0</v>
      </c>
      <c r="EW8" s="921"/>
      <c r="EX8" s="941">
        <f>EX6-EX7</f>
        <v>400</v>
      </c>
      <c r="EY8" s="942"/>
      <c r="EZ8" s="942"/>
      <c r="FA8" s="625"/>
      <c r="FB8" s="625"/>
      <c r="FC8" s="626"/>
      <c r="FD8" s="9"/>
      <c r="FE8" s="9"/>
      <c r="FF8" s="9"/>
      <c r="FG8" s="9"/>
    </row>
    <row r="9" spans="1:163" ht="14.25" customHeight="1">
      <c r="A9" s="937" t="s">
        <v>447</v>
      </c>
      <c r="B9" s="937"/>
      <c r="C9" s="937"/>
      <c r="D9" s="937"/>
      <c r="E9" s="937"/>
      <c r="F9" s="937"/>
      <c r="G9" s="937"/>
      <c r="H9" s="937"/>
      <c r="I9" s="937"/>
      <c r="J9" s="937"/>
      <c r="K9" s="937"/>
      <c r="L9" s="937"/>
      <c r="M9" s="937"/>
      <c r="N9" s="937"/>
      <c r="O9" s="937"/>
      <c r="P9" s="937"/>
      <c r="Q9" s="937"/>
      <c r="R9" s="937"/>
      <c r="S9" s="937"/>
      <c r="T9" s="937"/>
      <c r="U9" s="937"/>
      <c r="V9" s="937"/>
      <c r="W9" s="937"/>
      <c r="X9" s="937"/>
      <c r="Y9" s="937"/>
      <c r="Z9" s="937"/>
      <c r="AA9" s="937"/>
      <c r="AB9" s="937"/>
      <c r="AC9" s="937"/>
      <c r="AD9" s="937"/>
      <c r="AE9" s="937"/>
      <c r="AF9" s="937"/>
      <c r="AG9" s="937"/>
      <c r="AH9" s="937"/>
      <c r="AI9" s="937"/>
      <c r="AJ9" s="937"/>
      <c r="AK9" s="937"/>
      <c r="AL9" s="937"/>
      <c r="AM9" s="937"/>
      <c r="AN9" s="937"/>
      <c r="AO9" s="937"/>
      <c r="AP9" s="937"/>
      <c r="AQ9" s="937"/>
      <c r="AR9" s="937"/>
      <c r="AS9" s="937"/>
      <c r="AT9" s="937"/>
      <c r="AU9" s="937"/>
      <c r="AV9" s="627"/>
      <c r="AW9" s="615"/>
      <c r="AX9" s="615"/>
      <c r="AY9" s="615"/>
      <c r="AZ9" s="615"/>
      <c r="BA9" s="615"/>
      <c r="BB9" s="615"/>
      <c r="BC9" s="615"/>
      <c r="BD9" s="615"/>
      <c r="BE9" s="615"/>
      <c r="BF9" s="615"/>
      <c r="BG9" s="615"/>
      <c r="BH9" s="615"/>
      <c r="BI9" s="615"/>
      <c r="BJ9" s="615"/>
      <c r="BK9" s="615"/>
      <c r="BL9" s="615"/>
      <c r="BM9" s="615"/>
      <c r="BN9" s="572"/>
      <c r="BO9" s="572"/>
      <c r="BP9" s="572"/>
      <c r="BQ9" s="572"/>
      <c r="BR9" s="615"/>
      <c r="BS9" s="615"/>
      <c r="BT9" s="615"/>
      <c r="BU9" s="615"/>
      <c r="BV9" s="615"/>
      <c r="BW9" s="615"/>
      <c r="BX9" s="572"/>
      <c r="BY9" s="615"/>
      <c r="BZ9" s="615"/>
      <c r="CA9" s="628"/>
      <c r="CB9" s="572"/>
      <c r="CC9" s="572"/>
      <c r="CD9" s="572"/>
      <c r="CE9" s="572"/>
      <c r="CF9" s="572"/>
      <c r="CG9" s="615"/>
      <c r="CH9" s="615"/>
      <c r="CI9" s="615"/>
      <c r="CJ9" s="572"/>
      <c r="CK9" s="572"/>
      <c r="CL9" s="572"/>
      <c r="CM9" s="615"/>
      <c r="CN9" s="615"/>
      <c r="CO9" s="615"/>
      <c r="CP9" s="615"/>
      <c r="CQ9" s="615"/>
      <c r="CR9" s="615"/>
      <c r="CS9" s="615"/>
      <c r="CT9" s="615"/>
      <c r="CU9" s="615"/>
      <c r="CV9" s="615"/>
      <c r="CW9" s="615"/>
      <c r="CX9" s="615"/>
      <c r="CY9" s="615"/>
      <c r="CZ9" s="615"/>
      <c r="DA9" s="618"/>
      <c r="DB9" s="615"/>
      <c r="DC9" s="615"/>
      <c r="DD9" s="615"/>
      <c r="DE9" s="615"/>
      <c r="DF9" s="615"/>
      <c r="DG9" s="615"/>
      <c r="DH9" s="615"/>
      <c r="DI9" s="615"/>
      <c r="DJ9" s="615"/>
      <c r="DK9" s="615"/>
      <c r="DL9" s="572"/>
      <c r="DM9" s="572"/>
      <c r="DN9" s="615"/>
      <c r="DO9" s="572"/>
      <c r="DP9" s="615"/>
      <c r="DQ9" s="615"/>
      <c r="DR9" s="615"/>
      <c r="DS9" s="572"/>
      <c r="DT9" s="572"/>
      <c r="DU9" s="572"/>
      <c r="DV9" s="572"/>
      <c r="DW9" s="615"/>
      <c r="DX9" s="615"/>
      <c r="DY9" s="615"/>
      <c r="DZ9" s="615"/>
      <c r="EA9" s="618"/>
      <c r="EB9" s="615"/>
      <c r="EC9" s="629"/>
      <c r="ED9" s="615"/>
      <c r="EE9" s="629"/>
      <c r="EF9" s="615"/>
      <c r="EG9" s="629"/>
      <c r="EH9" s="572"/>
      <c r="EI9" s="629"/>
      <c r="EJ9" s="624"/>
      <c r="EK9" s="618"/>
      <c r="EL9" s="630"/>
      <c r="EM9" s="615"/>
      <c r="EN9" s="629"/>
      <c r="EP9" s="221"/>
      <c r="EQ9" s="6"/>
      <c r="ER9" s="221"/>
      <c r="ES9" s="6"/>
      <c r="ET9" s="221"/>
      <c r="EU9" s="216"/>
      <c r="EV9" s="221"/>
      <c r="EW9" s="6"/>
      <c r="EX9" s="9"/>
      <c r="EY9" s="9"/>
      <c r="EZ9" s="9"/>
      <c r="FA9" s="9"/>
      <c r="FB9" s="9"/>
      <c r="FC9" s="9"/>
      <c r="FD9" s="9"/>
      <c r="FE9" s="9"/>
      <c r="FF9" s="9"/>
      <c r="FG9" s="9"/>
    </row>
    <row r="10" spans="1:163" ht="99" customHeight="1">
      <c r="A10" s="631"/>
      <c r="B10" s="615" t="s">
        <v>1420</v>
      </c>
      <c r="C10" s="631"/>
      <c r="D10" s="631"/>
      <c r="E10" s="631"/>
      <c r="F10" s="631"/>
      <c r="G10" s="631"/>
      <c r="H10" s="631"/>
      <c r="I10" s="631"/>
      <c r="J10" s="631"/>
      <c r="K10" s="632" t="s">
        <v>1421</v>
      </c>
      <c r="L10" s="631" t="s">
        <v>1422</v>
      </c>
      <c r="M10" s="633" t="s">
        <v>1423</v>
      </c>
      <c r="N10" s="633" t="s">
        <v>1422</v>
      </c>
      <c r="O10" s="631" t="s">
        <v>1424</v>
      </c>
      <c r="P10" s="631" t="s">
        <v>1425</v>
      </c>
      <c r="Q10" s="631"/>
      <c r="R10" s="631" t="s">
        <v>1426</v>
      </c>
      <c r="S10" s="631" t="s">
        <v>1422</v>
      </c>
      <c r="T10" s="631" t="s">
        <v>1425</v>
      </c>
      <c r="U10" s="631"/>
      <c r="V10" s="631" t="s">
        <v>1427</v>
      </c>
      <c r="W10" s="631" t="s">
        <v>1428</v>
      </c>
      <c r="X10" s="631" t="s">
        <v>1426</v>
      </c>
      <c r="Y10" s="631" t="s">
        <v>1429</v>
      </c>
      <c r="Z10" s="633" t="s">
        <v>1430</v>
      </c>
      <c r="AA10" s="633" t="s">
        <v>1431</v>
      </c>
      <c r="AB10" s="631" t="s">
        <v>1432</v>
      </c>
      <c r="AC10" s="631" t="s">
        <v>1433</v>
      </c>
      <c r="AD10" s="631" t="s">
        <v>1425</v>
      </c>
      <c r="AE10" s="631"/>
      <c r="AF10" s="631" t="s">
        <v>1433</v>
      </c>
      <c r="AG10" s="631" t="s">
        <v>1434</v>
      </c>
      <c r="AH10" s="631" t="s">
        <v>1425</v>
      </c>
      <c r="AI10" s="631"/>
      <c r="AJ10" s="631" t="s">
        <v>1435</v>
      </c>
      <c r="AK10" s="631" t="s">
        <v>530</v>
      </c>
      <c r="AL10" s="631" t="s">
        <v>1425</v>
      </c>
      <c r="AM10" s="634"/>
      <c r="AN10" s="633" t="s">
        <v>1436</v>
      </c>
      <c r="AO10" s="631" t="s">
        <v>1435</v>
      </c>
      <c r="AP10" s="631" t="s">
        <v>1425</v>
      </c>
      <c r="AQ10" s="631"/>
      <c r="AR10" s="631" t="s">
        <v>1433</v>
      </c>
      <c r="AS10" s="633" t="s">
        <v>1431</v>
      </c>
      <c r="AT10" s="631" t="s">
        <v>1426</v>
      </c>
      <c r="AU10" s="631" t="s">
        <v>1437</v>
      </c>
      <c r="AV10" s="631" t="s">
        <v>1425</v>
      </c>
      <c r="AW10" s="631"/>
      <c r="AX10" s="631" t="s">
        <v>1433</v>
      </c>
      <c r="AY10" s="631" t="s">
        <v>1425</v>
      </c>
      <c r="AZ10" s="631"/>
      <c r="BA10" s="631" t="s">
        <v>1433</v>
      </c>
      <c r="BB10" s="631" t="s">
        <v>1434</v>
      </c>
      <c r="BC10" s="631" t="s">
        <v>1425</v>
      </c>
      <c r="BD10" s="631"/>
      <c r="BE10" s="631" t="s">
        <v>1434</v>
      </c>
      <c r="BF10" s="631" t="s">
        <v>1425</v>
      </c>
      <c r="BG10" s="631" t="s">
        <v>1433</v>
      </c>
      <c r="BH10" s="631" t="s">
        <v>1425</v>
      </c>
      <c r="BI10" s="635"/>
      <c r="BJ10" s="631" t="s">
        <v>1438</v>
      </c>
      <c r="BK10" s="631" t="s">
        <v>1439</v>
      </c>
      <c r="BL10" s="631" t="s">
        <v>1426</v>
      </c>
      <c r="BM10" s="631" t="s">
        <v>1433</v>
      </c>
      <c r="BN10" s="633" t="s">
        <v>1440</v>
      </c>
      <c r="BO10" s="633" t="s">
        <v>1441</v>
      </c>
      <c r="BP10" s="633" t="s">
        <v>1442</v>
      </c>
      <c r="BQ10" s="633" t="s">
        <v>1443</v>
      </c>
      <c r="BR10" s="631" t="s">
        <v>1432</v>
      </c>
      <c r="BS10" s="631" t="s">
        <v>1444</v>
      </c>
      <c r="BT10" s="631" t="s">
        <v>1425</v>
      </c>
      <c r="BU10" s="631"/>
      <c r="BV10" s="631" t="s">
        <v>1445</v>
      </c>
      <c r="BW10" s="631" t="s">
        <v>1426</v>
      </c>
      <c r="BX10" s="633" t="s">
        <v>1444</v>
      </c>
      <c r="BY10" s="634" t="s">
        <v>1446</v>
      </c>
      <c r="BZ10" s="634" t="s">
        <v>1432</v>
      </c>
      <c r="CA10" s="636" t="s">
        <v>1445</v>
      </c>
      <c r="CB10" s="634" t="s">
        <v>1443</v>
      </c>
      <c r="CC10" s="634" t="s">
        <v>1447</v>
      </c>
      <c r="CD10" s="633" t="s">
        <v>1448</v>
      </c>
      <c r="CE10" s="634" t="s">
        <v>1449</v>
      </c>
      <c r="CF10" s="633" t="s">
        <v>1428</v>
      </c>
      <c r="CG10" s="631" t="s">
        <v>1425</v>
      </c>
      <c r="CH10" s="631"/>
      <c r="CI10" s="631" t="s">
        <v>1438</v>
      </c>
      <c r="CJ10" s="637" t="s">
        <v>1450</v>
      </c>
      <c r="CK10" s="637" t="s">
        <v>1451</v>
      </c>
      <c r="CL10" s="633" t="s">
        <v>1444</v>
      </c>
      <c r="CM10" s="631" t="s">
        <v>1429</v>
      </c>
      <c r="CN10" s="631" t="s">
        <v>1425</v>
      </c>
      <c r="CO10" s="631"/>
      <c r="CP10" s="631" t="s">
        <v>1438</v>
      </c>
      <c r="CQ10" s="631" t="s">
        <v>1439</v>
      </c>
      <c r="CR10" s="631" t="s">
        <v>1426</v>
      </c>
      <c r="CS10" s="631" t="s">
        <v>1433</v>
      </c>
      <c r="CT10" s="631" t="s">
        <v>1425</v>
      </c>
      <c r="CU10" s="631"/>
      <c r="CV10" s="631" t="s">
        <v>1452</v>
      </c>
      <c r="CW10" s="631" t="s">
        <v>1453</v>
      </c>
      <c r="CX10" s="631" t="s">
        <v>1454</v>
      </c>
      <c r="CY10" s="631" t="s">
        <v>1455</v>
      </c>
      <c r="CZ10" s="631" t="s">
        <v>1425</v>
      </c>
      <c r="DA10" s="638"/>
      <c r="DB10" s="631" t="s">
        <v>1421</v>
      </c>
      <c r="DC10" s="631"/>
      <c r="DD10" s="631" t="s">
        <v>1426</v>
      </c>
      <c r="DE10" s="631"/>
      <c r="DF10" s="631" t="s">
        <v>1426</v>
      </c>
      <c r="DG10" s="631"/>
      <c r="DH10" s="631" t="s">
        <v>1431</v>
      </c>
      <c r="DI10" s="631" t="s">
        <v>1456</v>
      </c>
      <c r="DJ10" s="631" t="s">
        <v>1428</v>
      </c>
      <c r="DK10" s="631" t="s">
        <v>1434</v>
      </c>
      <c r="DL10" s="633" t="s">
        <v>1443</v>
      </c>
      <c r="DM10" s="639" t="s">
        <v>1448</v>
      </c>
      <c r="DN10" s="631" t="s">
        <v>1457</v>
      </c>
      <c r="DO10" s="633" t="s">
        <v>1458</v>
      </c>
      <c r="DP10" s="631" t="s">
        <v>1459</v>
      </c>
      <c r="DQ10" s="631" t="s">
        <v>1425</v>
      </c>
      <c r="DR10" s="631"/>
      <c r="DS10" s="633" t="s">
        <v>1460</v>
      </c>
      <c r="DT10" s="633" t="s">
        <v>1461</v>
      </c>
      <c r="DU10" s="633" t="s">
        <v>1462</v>
      </c>
      <c r="DV10" s="631" t="s">
        <v>1425</v>
      </c>
      <c r="DW10" s="631" t="s">
        <v>1463</v>
      </c>
      <c r="DX10" s="631" t="s">
        <v>1434</v>
      </c>
      <c r="DY10" s="631" t="s">
        <v>1433</v>
      </c>
      <c r="DZ10" s="631" t="s">
        <v>1425</v>
      </c>
      <c r="EA10" s="638"/>
      <c r="EB10" s="633" t="s">
        <v>1432</v>
      </c>
      <c r="EC10" s="640" t="s">
        <v>1425</v>
      </c>
      <c r="ED10" s="633" t="s">
        <v>1432</v>
      </c>
      <c r="EE10" s="640" t="s">
        <v>1425</v>
      </c>
      <c r="EF10" s="633" t="s">
        <v>1432</v>
      </c>
      <c r="EG10" s="640" t="s">
        <v>1425</v>
      </c>
      <c r="EH10" s="633" t="s">
        <v>1448</v>
      </c>
      <c r="EI10" s="641" t="s">
        <v>1432</v>
      </c>
      <c r="EJ10" s="631" t="s">
        <v>1425</v>
      </c>
      <c r="EK10" s="642" t="s">
        <v>1432</v>
      </c>
      <c r="EL10" s="637" t="s">
        <v>1450</v>
      </c>
      <c r="EM10" s="633" t="s">
        <v>1464</v>
      </c>
      <c r="EN10" s="643" t="s">
        <v>1425</v>
      </c>
      <c r="EO10" s="633" t="s">
        <v>1448</v>
      </c>
      <c r="EP10" s="633" t="s">
        <v>1434</v>
      </c>
      <c r="EQ10" s="644" t="s">
        <v>1425</v>
      </c>
      <c r="ER10" s="637" t="s">
        <v>1450</v>
      </c>
      <c r="ES10" s="644" t="s">
        <v>1425</v>
      </c>
      <c r="ET10" s="637" t="s">
        <v>1431</v>
      </c>
      <c r="EU10" s="637" t="s">
        <v>1425</v>
      </c>
      <c r="EV10" s="637" t="s">
        <v>1431</v>
      </c>
      <c r="EW10" s="644" t="s">
        <v>1425</v>
      </c>
      <c r="EX10" s="644" t="s">
        <v>1465</v>
      </c>
      <c r="EY10" s="645"/>
      <c r="EZ10" s="644" t="s">
        <v>1425</v>
      </c>
      <c r="FA10" s="645"/>
      <c r="FB10" s="645"/>
      <c r="FC10" s="645"/>
      <c r="FD10" s="645"/>
      <c r="FE10" s="645"/>
      <c r="FF10" s="645"/>
      <c r="FG10" s="645"/>
    </row>
    <row r="11" spans="1:163" hidden="1">
      <c r="A11" s="8"/>
      <c r="B11" s="615" t="s">
        <v>1466</v>
      </c>
      <c r="C11" s="8"/>
      <c r="D11" s="8"/>
      <c r="E11" s="8"/>
      <c r="F11" s="8"/>
      <c r="G11" s="8"/>
      <c r="H11" s="8"/>
      <c r="I11" s="8"/>
      <c r="J11" s="8"/>
      <c r="K11" s="646">
        <f>'[2]DS Tổng hợp viện trợ'!BG48</f>
        <v>300</v>
      </c>
      <c r="L11" s="8">
        <f>'[2]DS Tổng hợp viện trợ'!BG50</f>
        <v>200</v>
      </c>
      <c r="M11" s="14"/>
      <c r="N11" s="14"/>
      <c r="O11" s="8">
        <f>'[2]DS Tổng hợp viện trợ'!BG79</f>
        <v>1000</v>
      </c>
      <c r="P11" s="8">
        <f>SUM(K11:O11)</f>
        <v>1500</v>
      </c>
      <c r="Q11" s="8"/>
      <c r="R11" s="8">
        <f>'[2]DS Tổng hợp viện trợ'!BB57</f>
        <v>50</v>
      </c>
      <c r="S11" s="8">
        <f>'[2]DS Tổng hợp viện trợ'!BB58</f>
        <v>25</v>
      </c>
      <c r="T11" s="8">
        <f>SUM(R11:S11)</f>
        <v>75</v>
      </c>
      <c r="U11" s="8"/>
      <c r="V11" s="8">
        <f>'[2]DS Tổng hợp viện trợ'!AW33</f>
        <v>10</v>
      </c>
      <c r="W11" s="8">
        <f>'[2]DS Tổng hợp viện trợ'!AW37</f>
        <v>30</v>
      </c>
      <c r="X11" s="8">
        <f>'[2]DS Tổng hợp viện trợ'!AW57</f>
        <v>20</v>
      </c>
      <c r="Y11" s="8">
        <f>'[2]DS Tổng hợp viện trợ'!AW60</f>
        <v>16</v>
      </c>
      <c r="Z11" s="14"/>
      <c r="AA11" s="14"/>
      <c r="AB11" s="8">
        <v>70</v>
      </c>
      <c r="AC11" s="8">
        <f>'[2]DS Tổng hợp viện trợ'!AW81</f>
        <v>12</v>
      </c>
      <c r="AD11" s="8">
        <f>SUM(V11:AC11)</f>
        <v>158</v>
      </c>
      <c r="AE11" s="8"/>
      <c r="AF11" s="8">
        <f>'[2]DS Tổng hợp viện trợ'!BL81</f>
        <v>4</v>
      </c>
      <c r="AG11" s="8"/>
      <c r="AH11" s="8">
        <f>SUM(AF11:AG11)</f>
        <v>4</v>
      </c>
      <c r="AI11" s="8"/>
      <c r="AJ11" s="14">
        <f>'[2]DS Tổng hợp viện trợ'!CK30</f>
        <v>2210</v>
      </c>
      <c r="AK11" s="14"/>
      <c r="AL11" s="14">
        <f>SUM(AJ11:AK11)</f>
        <v>2210</v>
      </c>
      <c r="AM11" s="32"/>
      <c r="AN11" s="14">
        <f>'[2]DS Tổng hợp viện trợ'!CP42</f>
        <v>77</v>
      </c>
      <c r="AO11" s="14">
        <f>'[2]DS Tổng hợp viện trợ'!CP43</f>
        <v>8</v>
      </c>
      <c r="AP11" s="14">
        <f>SUM(AN11:AO11)</f>
        <v>85</v>
      </c>
      <c r="AQ11" s="8"/>
      <c r="AR11" s="8">
        <f>'[2]DS Tổng hợp viện trợ'!FC81</f>
        <v>64</v>
      </c>
      <c r="AS11" s="14"/>
      <c r="AT11" s="647">
        <v>20</v>
      </c>
      <c r="AU11" s="8">
        <f>'[2]DS Tổng hợp viện trợ'!FC84</f>
        <v>7</v>
      </c>
      <c r="AV11" s="8">
        <f>SUM(AR11:AU11)</f>
        <v>91</v>
      </c>
      <c r="AW11" s="8"/>
      <c r="AX11" s="8">
        <f>'[2]DS Tổng hợp viện trợ'!FR81</f>
        <v>4</v>
      </c>
      <c r="AY11" s="8">
        <f>SUM(AX11)</f>
        <v>4</v>
      </c>
      <c r="AZ11" s="8"/>
      <c r="BA11" s="8">
        <f>'[2]DS Tổng hợp viện trợ'!FW81</f>
        <v>4</v>
      </c>
      <c r="BB11" s="8"/>
      <c r="BC11" s="8">
        <f>SUM(BA11)</f>
        <v>4</v>
      </c>
      <c r="BD11" s="8"/>
      <c r="BE11" s="8"/>
      <c r="BF11" s="8"/>
      <c r="BG11" s="8">
        <f>'[2]DS Tổng hợp viện trợ'!GB81</f>
        <v>1</v>
      </c>
      <c r="BH11" s="8">
        <f>SUM(BG11)</f>
        <v>1</v>
      </c>
      <c r="BI11" s="8"/>
      <c r="BJ11" s="8">
        <f>'[2]DS Tổng hợp viện trợ'!AR17</f>
        <v>150000</v>
      </c>
      <c r="BK11" s="8">
        <f>'[2]DS Tổng hợp viện trợ'!AR29</f>
        <v>25000</v>
      </c>
      <c r="BL11" s="14">
        <f>'[2]DS Tổng hợp viện trợ'!AR57</f>
        <v>3660</v>
      </c>
      <c r="BM11" s="8">
        <f>'[2]DS Tổng hợp viện trợ'!AR81</f>
        <v>160000</v>
      </c>
      <c r="BN11" s="14">
        <v>2000</v>
      </c>
      <c r="BO11" s="14"/>
      <c r="BP11" s="14"/>
      <c r="BQ11" s="14">
        <f>'[2]DS Tổng hợp viện trợ'!AR99</f>
        <v>59900</v>
      </c>
      <c r="BR11" s="8">
        <f>'[2]DS Tổng hợp viện trợ'!AR56</f>
        <v>5000</v>
      </c>
      <c r="BS11" s="32">
        <f>'[2]DS Tổng hợp viện trợ'!AR62</f>
        <v>40800</v>
      </c>
      <c r="BT11" s="32">
        <f>SUM(BJ11:BS11)</f>
        <v>446360</v>
      </c>
      <c r="BU11" s="8"/>
      <c r="BV11" s="8">
        <f>'[2]DS Tổng hợp viện trợ'!AC46</f>
        <v>12000</v>
      </c>
      <c r="BW11" s="8">
        <f>'[2]DS Tổng hợp viện trợ'!AC57</f>
        <v>70000</v>
      </c>
      <c r="BX11" s="14">
        <v>100000</v>
      </c>
      <c r="BY11" s="14">
        <f>'[2]DS Tổng hợp viện trợ'!$AC$9</f>
        <v>10000</v>
      </c>
      <c r="BZ11" s="8">
        <f>'[2]DS Tổng hợp viện trợ'!AC56</f>
        <v>5000</v>
      </c>
      <c r="CA11" s="648">
        <f>'[2]DS Tổng hợp viện trợ'!AC59</f>
        <v>26200</v>
      </c>
      <c r="CB11" s="14"/>
      <c r="CC11" s="14"/>
      <c r="CD11" s="14"/>
      <c r="CE11" s="14"/>
      <c r="CF11" s="14">
        <v>60000</v>
      </c>
      <c r="CG11" s="649">
        <f>CG13+CG55+CG119</f>
        <v>5751740</v>
      </c>
      <c r="CH11" s="8"/>
      <c r="CI11" s="8">
        <f>'[2]DS Tổng hợp viện trợ'!AH17</f>
        <v>1230250</v>
      </c>
      <c r="CJ11" s="14"/>
      <c r="CK11" s="14"/>
      <c r="CL11" s="14"/>
      <c r="CM11" s="649">
        <v>30000</v>
      </c>
      <c r="CN11" s="649">
        <f>SUM(CI11:CM11)</f>
        <v>1260250</v>
      </c>
      <c r="CO11" s="8"/>
      <c r="CP11" s="8">
        <f>'[2]DS Tổng hợp viện trợ'!AM17</f>
        <v>188000</v>
      </c>
      <c r="CQ11" s="8">
        <f>'[2]DS Tổng hợp viện trợ'!AM29</f>
        <v>50000</v>
      </c>
      <c r="CR11" s="8">
        <f>'[2]DS Tổng hợp viện trợ'!AM57</f>
        <v>36000</v>
      </c>
      <c r="CS11" s="8">
        <f>'[2]DS Tổng hợp viện trợ'!AM81</f>
        <v>200000</v>
      </c>
      <c r="CT11" s="8">
        <f>SUM(CP11:CS11)</f>
        <v>474000</v>
      </c>
      <c r="CU11" s="8"/>
      <c r="CV11" s="647">
        <f>'[2]DS Tổng hợp viện trợ'!BQ15+'[2]DS Tổng hợp viện trợ'!BQ30</f>
        <v>5500000</v>
      </c>
      <c r="CW11" s="647">
        <f>'[2]DS Tổng hợp viện trợ'!BQ16+'[2]DS Tổng hợp viện trợ'!BQ18+'[2]DS Tổng hợp viện trợ'!BQ23</f>
        <v>50407700</v>
      </c>
      <c r="CX11" s="647">
        <f>'[2]DS Tổng hợp viện trợ'!BQ20+'[2]DS Tổng hợp viện trợ'!BQ55</f>
        <v>2702400</v>
      </c>
      <c r="CY11" s="647">
        <f>'[2]DS Tổng hợp viện trợ'!BQ41</f>
        <v>1800000</v>
      </c>
      <c r="CZ11" s="647">
        <f>SUM(CV11:CY11)</f>
        <v>60410100</v>
      </c>
      <c r="DA11" s="650"/>
      <c r="DB11" s="8">
        <f>'[2]DS Tổng hợp viện trợ'!EX48</f>
        <v>100</v>
      </c>
      <c r="DC11" s="8"/>
      <c r="DD11" s="8">
        <f>'[2]DS Tổng hợp viện trợ'!DJ14</f>
        <v>202176</v>
      </c>
      <c r="DE11" s="8"/>
      <c r="DF11" s="8">
        <f>'[2]DS Tổng hợp viện trợ'!DO14</f>
        <v>185184</v>
      </c>
      <c r="DG11" s="8"/>
      <c r="DH11" s="8">
        <f>'[2]DS Tổng hợp viện trợ'!N28+'[2]DS Tổng hợp viện trợ'!N40</f>
        <v>366255</v>
      </c>
      <c r="DI11" s="651">
        <v>50000</v>
      </c>
      <c r="DJ11" s="14">
        <f>'[2]DS Tổng hợp viện trợ'!N37</f>
        <v>499200</v>
      </c>
      <c r="DK11" s="8">
        <f>'[2]DS Tổng hợp viện trợ'!N39</f>
        <v>100000</v>
      </c>
      <c r="DL11" s="14"/>
      <c r="DM11" s="14"/>
      <c r="DN11" s="649">
        <v>8320</v>
      </c>
      <c r="DO11" s="14"/>
      <c r="DP11" s="8">
        <f>'[2]DS Tổng hợp viện trợ'!N52</f>
        <v>100000</v>
      </c>
      <c r="DQ11" s="8">
        <f>SUM(DH11:DP11)</f>
        <v>1123775</v>
      </c>
      <c r="DR11" s="8"/>
      <c r="DS11" s="14"/>
      <c r="DT11" s="14"/>
      <c r="DU11" s="14"/>
      <c r="DV11" s="14"/>
      <c r="DW11" s="8">
        <f>'[2]DS Tổng hợp viện trợ'!X54</f>
        <v>270000</v>
      </c>
      <c r="DX11" s="8"/>
      <c r="DY11" s="8">
        <f>'[2]DS Tổng hợp viện trợ'!X81</f>
        <v>40000</v>
      </c>
      <c r="DZ11" s="8">
        <f>SUM(DW11:DY11)</f>
        <v>310000</v>
      </c>
      <c r="EA11" s="650"/>
      <c r="EB11" s="8">
        <f>'[2]DS Tổng hợp viện trợ'!GV56</f>
        <v>100</v>
      </c>
      <c r="EC11" s="652">
        <f>SUM(EA11:EB11)</f>
        <v>100</v>
      </c>
      <c r="ED11" s="8">
        <f>'[2]DS Tổng hợp viện trợ'!HA56</f>
        <v>267</v>
      </c>
      <c r="EE11" s="652">
        <f>SUM(ED11)</f>
        <v>267</v>
      </c>
      <c r="EF11" s="8">
        <f>'[2]DS Tổng hợp viện trợ'!ED56</f>
        <v>50</v>
      </c>
      <c r="EG11" s="652"/>
      <c r="EH11" s="14"/>
      <c r="EI11" s="652">
        <f>'[2]DS Tổng hợp viện trợ'!EI56</f>
        <v>10000</v>
      </c>
      <c r="EJ11" s="8">
        <f>SUM(EH11:EI11)</f>
        <v>10000</v>
      </c>
      <c r="EK11" s="650">
        <f>'[2]DS Tổng hợp viện trợ'!BV56</f>
        <v>200000</v>
      </c>
      <c r="EL11" s="653"/>
      <c r="EM11" s="8">
        <f>'[2]DS Tổng hợp viện trợ'!BV17</f>
        <v>950000</v>
      </c>
      <c r="EN11" s="652">
        <f>SUM(EK11:EM11)</f>
        <v>1150000</v>
      </c>
      <c r="EO11" s="654">
        <f>'[2]DS Tổng hợp viện trợ'!$GG$86</f>
        <v>501000</v>
      </c>
      <c r="EP11" s="654"/>
      <c r="EQ11" s="41">
        <f>EO11</f>
        <v>501000</v>
      </c>
      <c r="ER11" s="654">
        <f>'[2]DS Tổng hợp viện trợ'!$JS$71</f>
        <v>2560</v>
      </c>
      <c r="ES11" s="6"/>
      <c r="ET11" s="221"/>
      <c r="EU11" s="216"/>
      <c r="EV11" s="221"/>
      <c r="EW11" s="6"/>
      <c r="EX11" s="9"/>
      <c r="EY11" s="9"/>
      <c r="EZ11" s="9"/>
      <c r="FA11" s="9"/>
      <c r="FB11" s="9"/>
      <c r="FC11" s="9"/>
      <c r="FD11" s="9"/>
      <c r="FE11" s="9"/>
      <c r="FF11" s="9"/>
      <c r="FG11" s="9"/>
    </row>
    <row r="12" spans="1:163" s="661" customFormat="1">
      <c r="A12" s="655"/>
      <c r="B12" s="656" t="s">
        <v>1417</v>
      </c>
      <c r="C12" s="655"/>
      <c r="D12" s="655"/>
      <c r="E12" s="655"/>
      <c r="F12" s="655"/>
      <c r="G12" s="655"/>
      <c r="H12" s="655"/>
      <c r="I12" s="655"/>
      <c r="J12" s="655"/>
      <c r="K12" s="657">
        <f t="shared" ref="K12:BV12" si="1">K13+K55+K119</f>
        <v>300</v>
      </c>
      <c r="L12" s="657">
        <f t="shared" si="1"/>
        <v>200</v>
      </c>
      <c r="M12" s="657">
        <f t="shared" si="1"/>
        <v>269</v>
      </c>
      <c r="N12" s="657">
        <f t="shared" si="1"/>
        <v>35</v>
      </c>
      <c r="O12" s="657">
        <f t="shared" si="1"/>
        <v>1000</v>
      </c>
      <c r="P12" s="657">
        <f t="shared" si="1"/>
        <v>1804</v>
      </c>
      <c r="Q12" s="657">
        <f t="shared" si="1"/>
        <v>0</v>
      </c>
      <c r="R12" s="657">
        <f t="shared" si="1"/>
        <v>50</v>
      </c>
      <c r="S12" s="657">
        <f t="shared" si="1"/>
        <v>25</v>
      </c>
      <c r="T12" s="657">
        <f t="shared" si="1"/>
        <v>75</v>
      </c>
      <c r="U12" s="657">
        <f t="shared" si="1"/>
        <v>0</v>
      </c>
      <c r="V12" s="657">
        <f t="shared" si="1"/>
        <v>10</v>
      </c>
      <c r="W12" s="657">
        <f t="shared" si="1"/>
        <v>30</v>
      </c>
      <c r="X12" s="657">
        <f t="shared" si="1"/>
        <v>20</v>
      </c>
      <c r="Y12" s="657">
        <f t="shared" si="1"/>
        <v>16</v>
      </c>
      <c r="Z12" s="657">
        <f t="shared" si="1"/>
        <v>25</v>
      </c>
      <c r="AA12" s="657">
        <f t="shared" si="1"/>
        <v>75</v>
      </c>
      <c r="AB12" s="657">
        <f t="shared" si="1"/>
        <v>70</v>
      </c>
      <c r="AC12" s="657">
        <f t="shared" si="1"/>
        <v>12</v>
      </c>
      <c r="AD12" s="657">
        <f t="shared" si="1"/>
        <v>258</v>
      </c>
      <c r="AE12" s="657">
        <f t="shared" si="1"/>
        <v>0</v>
      </c>
      <c r="AF12" s="657">
        <f t="shared" si="1"/>
        <v>4</v>
      </c>
      <c r="AG12" s="657">
        <f t="shared" si="1"/>
        <v>2</v>
      </c>
      <c r="AH12" s="657">
        <f t="shared" si="1"/>
        <v>6</v>
      </c>
      <c r="AI12" s="657">
        <f t="shared" si="1"/>
        <v>0</v>
      </c>
      <c r="AJ12" s="657">
        <f t="shared" si="1"/>
        <v>2209</v>
      </c>
      <c r="AK12" s="657">
        <f t="shared" si="1"/>
        <v>0</v>
      </c>
      <c r="AL12" s="657">
        <f t="shared" si="1"/>
        <v>2209</v>
      </c>
      <c r="AM12" s="657">
        <f t="shared" si="1"/>
        <v>0</v>
      </c>
      <c r="AN12" s="657">
        <f t="shared" si="1"/>
        <v>77</v>
      </c>
      <c r="AO12" s="657">
        <f t="shared" si="1"/>
        <v>8</v>
      </c>
      <c r="AP12" s="657">
        <f t="shared" si="1"/>
        <v>85</v>
      </c>
      <c r="AQ12" s="657">
        <f t="shared" si="1"/>
        <v>0</v>
      </c>
      <c r="AR12" s="657">
        <f t="shared" si="1"/>
        <v>64</v>
      </c>
      <c r="AS12" s="657">
        <f t="shared" si="1"/>
        <v>15</v>
      </c>
      <c r="AT12" s="657">
        <f t="shared" si="1"/>
        <v>20</v>
      </c>
      <c r="AU12" s="657">
        <f t="shared" si="1"/>
        <v>7</v>
      </c>
      <c r="AV12" s="657">
        <f t="shared" si="1"/>
        <v>106</v>
      </c>
      <c r="AW12" s="657">
        <f t="shared" si="1"/>
        <v>0</v>
      </c>
      <c r="AX12" s="657">
        <f t="shared" si="1"/>
        <v>4</v>
      </c>
      <c r="AY12" s="657">
        <f t="shared" si="1"/>
        <v>4</v>
      </c>
      <c r="AZ12" s="657">
        <f t="shared" si="1"/>
        <v>0</v>
      </c>
      <c r="BA12" s="657">
        <f t="shared" si="1"/>
        <v>4</v>
      </c>
      <c r="BB12" s="657">
        <f t="shared" si="1"/>
        <v>2</v>
      </c>
      <c r="BC12" s="657">
        <f t="shared" si="1"/>
        <v>6</v>
      </c>
      <c r="BD12" s="657">
        <f t="shared" si="1"/>
        <v>0</v>
      </c>
      <c r="BE12" s="657">
        <f t="shared" si="1"/>
        <v>23040</v>
      </c>
      <c r="BF12" s="657">
        <f t="shared" si="1"/>
        <v>23040</v>
      </c>
      <c r="BG12" s="657">
        <f t="shared" si="1"/>
        <v>1</v>
      </c>
      <c r="BH12" s="657">
        <f t="shared" si="1"/>
        <v>1</v>
      </c>
      <c r="BI12" s="657">
        <f t="shared" si="1"/>
        <v>0</v>
      </c>
      <c r="BJ12" s="657">
        <f t="shared" si="1"/>
        <v>150000</v>
      </c>
      <c r="BK12" s="657">
        <f t="shared" si="1"/>
        <v>25000</v>
      </c>
      <c r="BL12" s="657">
        <f t="shared" si="1"/>
        <v>3660</v>
      </c>
      <c r="BM12" s="657">
        <f t="shared" si="1"/>
        <v>160000</v>
      </c>
      <c r="BN12" s="657">
        <f t="shared" si="1"/>
        <v>92000</v>
      </c>
      <c r="BO12" s="657">
        <f t="shared" si="1"/>
        <v>6940</v>
      </c>
      <c r="BP12" s="657">
        <f t="shared" si="1"/>
        <v>19800</v>
      </c>
      <c r="BQ12" s="657">
        <f t="shared" si="1"/>
        <v>59900</v>
      </c>
      <c r="BR12" s="657">
        <f t="shared" si="1"/>
        <v>5000</v>
      </c>
      <c r="BS12" s="657">
        <f t="shared" si="1"/>
        <v>40800</v>
      </c>
      <c r="BT12" s="657">
        <f t="shared" si="1"/>
        <v>563100</v>
      </c>
      <c r="BU12" s="657">
        <f t="shared" si="1"/>
        <v>0</v>
      </c>
      <c r="BV12" s="657">
        <f t="shared" si="1"/>
        <v>12000</v>
      </c>
      <c r="BW12" s="657">
        <f t="shared" ref="BW12:DS12" si="2">BW13+BW55+BW119</f>
        <v>70000</v>
      </c>
      <c r="BX12" s="657">
        <f t="shared" si="2"/>
        <v>100000</v>
      </c>
      <c r="BY12" s="657">
        <f t="shared" si="2"/>
        <v>10000</v>
      </c>
      <c r="BZ12" s="657">
        <f t="shared" si="2"/>
        <v>5000</v>
      </c>
      <c r="CA12" s="657">
        <f t="shared" si="2"/>
        <v>14740</v>
      </c>
      <c r="CB12" s="657">
        <f t="shared" si="2"/>
        <v>125000</v>
      </c>
      <c r="CC12" s="657">
        <f t="shared" si="2"/>
        <v>100000</v>
      </c>
      <c r="CD12" s="657">
        <f t="shared" si="2"/>
        <v>200000</v>
      </c>
      <c r="CE12" s="657">
        <f t="shared" si="2"/>
        <v>5000000</v>
      </c>
      <c r="CF12" s="657">
        <f t="shared" si="2"/>
        <v>115000</v>
      </c>
      <c r="CG12" s="657">
        <f t="shared" si="2"/>
        <v>5751740</v>
      </c>
      <c r="CH12" s="657">
        <f t="shared" si="2"/>
        <v>0</v>
      </c>
      <c r="CI12" s="657">
        <f t="shared" si="2"/>
        <v>1230250</v>
      </c>
      <c r="CJ12" s="657">
        <f t="shared" si="2"/>
        <v>20800</v>
      </c>
      <c r="CK12" s="657">
        <f t="shared" si="2"/>
        <v>15000</v>
      </c>
      <c r="CL12" s="657">
        <f t="shared" si="2"/>
        <v>307200</v>
      </c>
      <c r="CM12" s="657">
        <f t="shared" si="2"/>
        <v>30000</v>
      </c>
      <c r="CN12" s="657">
        <f t="shared" si="2"/>
        <v>1603250</v>
      </c>
      <c r="CO12" s="657">
        <f t="shared" si="2"/>
        <v>0</v>
      </c>
      <c r="CP12" s="657">
        <f t="shared" si="2"/>
        <v>188000</v>
      </c>
      <c r="CQ12" s="657">
        <f t="shared" si="2"/>
        <v>50000</v>
      </c>
      <c r="CR12" s="657">
        <f t="shared" si="2"/>
        <v>36000</v>
      </c>
      <c r="CS12" s="657">
        <f t="shared" si="2"/>
        <v>200000</v>
      </c>
      <c r="CT12" s="657">
        <f t="shared" si="2"/>
        <v>474000</v>
      </c>
      <c r="CU12" s="657">
        <f t="shared" si="2"/>
        <v>0</v>
      </c>
      <c r="CV12" s="657">
        <f t="shared" si="2"/>
        <v>0</v>
      </c>
      <c r="CW12" s="657">
        <f t="shared" si="2"/>
        <v>0</v>
      </c>
      <c r="CX12" s="657">
        <f t="shared" si="2"/>
        <v>0</v>
      </c>
      <c r="CY12" s="657">
        <f t="shared" si="2"/>
        <v>0</v>
      </c>
      <c r="CZ12" s="657">
        <f t="shared" si="2"/>
        <v>0</v>
      </c>
      <c r="DA12" s="657">
        <f t="shared" si="2"/>
        <v>0</v>
      </c>
      <c r="DB12" s="657">
        <f t="shared" si="2"/>
        <v>88</v>
      </c>
      <c r="DC12" s="657">
        <f t="shared" si="2"/>
        <v>0</v>
      </c>
      <c r="DD12" s="657">
        <f t="shared" si="2"/>
        <v>202176</v>
      </c>
      <c r="DE12" s="657">
        <f t="shared" si="2"/>
        <v>0</v>
      </c>
      <c r="DF12" s="657">
        <f t="shared" si="2"/>
        <v>185184</v>
      </c>
      <c r="DG12" s="657">
        <f t="shared" si="2"/>
        <v>0</v>
      </c>
      <c r="DH12" s="657">
        <f t="shared" si="2"/>
        <v>356255</v>
      </c>
      <c r="DI12" s="657">
        <f t="shared" si="2"/>
        <v>50000</v>
      </c>
      <c r="DJ12" s="657">
        <f t="shared" si="2"/>
        <v>499200</v>
      </c>
      <c r="DK12" s="657">
        <f t="shared" si="2"/>
        <v>100000</v>
      </c>
      <c r="DL12" s="657">
        <f t="shared" si="2"/>
        <v>160000</v>
      </c>
      <c r="DM12" s="657">
        <f t="shared" si="2"/>
        <v>200000</v>
      </c>
      <c r="DN12" s="657">
        <f t="shared" si="2"/>
        <v>8320</v>
      </c>
      <c r="DO12" s="657">
        <f t="shared" si="2"/>
        <v>118000</v>
      </c>
      <c r="DP12" s="657">
        <f t="shared" si="2"/>
        <v>100000</v>
      </c>
      <c r="DQ12" s="657">
        <f t="shared" si="2"/>
        <v>1572275</v>
      </c>
      <c r="DR12" s="657">
        <f t="shared" si="2"/>
        <v>0</v>
      </c>
      <c r="DS12" s="657">
        <f t="shared" si="2"/>
        <v>99700</v>
      </c>
      <c r="DT12" s="657">
        <f>'[2]DS Tổng hợp viện trợ'!S22</f>
        <v>464</v>
      </c>
      <c r="DU12" s="657">
        <f t="shared" ref="DU12:EX12" si="3">DU13+DU55+DU119</f>
        <v>50000</v>
      </c>
      <c r="DV12" s="657">
        <f t="shared" si="3"/>
        <v>150164</v>
      </c>
      <c r="DW12" s="657">
        <f t="shared" si="3"/>
        <v>270000</v>
      </c>
      <c r="DX12" s="657">
        <f t="shared" si="3"/>
        <v>23000</v>
      </c>
      <c r="DY12" s="657">
        <f t="shared" si="3"/>
        <v>40000</v>
      </c>
      <c r="DZ12" s="657">
        <f t="shared" si="3"/>
        <v>333000</v>
      </c>
      <c r="EA12" s="657">
        <f t="shared" si="3"/>
        <v>0</v>
      </c>
      <c r="EB12" s="657">
        <f t="shared" si="3"/>
        <v>100</v>
      </c>
      <c r="EC12" s="657">
        <f t="shared" si="3"/>
        <v>100</v>
      </c>
      <c r="ED12" s="657">
        <f t="shared" si="3"/>
        <v>267</v>
      </c>
      <c r="EE12" s="657">
        <f t="shared" si="3"/>
        <v>267</v>
      </c>
      <c r="EF12" s="657">
        <f t="shared" si="3"/>
        <v>50</v>
      </c>
      <c r="EG12" s="657">
        <f t="shared" si="3"/>
        <v>50</v>
      </c>
      <c r="EH12" s="657">
        <f t="shared" si="3"/>
        <v>200000</v>
      </c>
      <c r="EI12" s="657">
        <f t="shared" si="3"/>
        <v>10000</v>
      </c>
      <c r="EJ12" s="657">
        <f t="shared" si="3"/>
        <v>210000</v>
      </c>
      <c r="EK12" s="657">
        <f t="shared" si="3"/>
        <v>200000</v>
      </c>
      <c r="EL12" s="657">
        <f t="shared" si="3"/>
        <v>13400</v>
      </c>
      <c r="EM12" s="657">
        <f t="shared" si="3"/>
        <v>950000</v>
      </c>
      <c r="EN12" s="657">
        <f t="shared" si="3"/>
        <v>1163400</v>
      </c>
      <c r="EO12" s="657">
        <f t="shared" si="3"/>
        <v>501000</v>
      </c>
      <c r="EP12" s="657">
        <f t="shared" si="3"/>
        <v>23000</v>
      </c>
      <c r="EQ12" s="658">
        <f t="shared" si="3"/>
        <v>524000</v>
      </c>
      <c r="ER12" s="657">
        <f t="shared" si="3"/>
        <v>2560</v>
      </c>
      <c r="ES12" s="657">
        <f t="shared" si="3"/>
        <v>2560</v>
      </c>
      <c r="ET12" s="658">
        <f t="shared" si="3"/>
        <v>8530</v>
      </c>
      <c r="EU12" s="658">
        <f t="shared" si="3"/>
        <v>8530</v>
      </c>
      <c r="EV12" s="659">
        <f t="shared" si="3"/>
        <v>75</v>
      </c>
      <c r="EW12" s="660">
        <f t="shared" si="3"/>
        <v>75</v>
      </c>
      <c r="EX12" s="659">
        <f t="shared" si="3"/>
        <v>10000</v>
      </c>
      <c r="EY12" s="659"/>
      <c r="EZ12" s="660">
        <f>EZ13+EZ55+EZ119</f>
        <v>10000</v>
      </c>
      <c r="FA12" s="659"/>
      <c r="FB12" s="659"/>
      <c r="FC12" s="659"/>
      <c r="FD12" s="659"/>
      <c r="FE12" s="659"/>
      <c r="FF12" s="659"/>
      <c r="FG12" s="659"/>
    </row>
    <row r="13" spans="1:163" s="668" customFormat="1">
      <c r="A13" s="662" t="s">
        <v>405</v>
      </c>
      <c r="B13" s="663" t="s">
        <v>816</v>
      </c>
      <c r="C13" s="664"/>
      <c r="D13" s="664"/>
      <c r="E13" s="664"/>
      <c r="F13" s="664"/>
      <c r="G13" s="664"/>
      <c r="H13" s="664"/>
      <c r="I13" s="664"/>
      <c r="J13" s="664"/>
      <c r="K13" s="665">
        <f t="shared" ref="K13:CE13" si="4">SUM(K28:K54)+K14</f>
        <v>0</v>
      </c>
      <c r="L13" s="665">
        <f t="shared" si="4"/>
        <v>0</v>
      </c>
      <c r="M13" s="665">
        <f t="shared" si="4"/>
        <v>0</v>
      </c>
      <c r="N13" s="665">
        <f t="shared" si="4"/>
        <v>0</v>
      </c>
      <c r="O13" s="665">
        <f t="shared" si="4"/>
        <v>0</v>
      </c>
      <c r="P13" s="665">
        <f t="shared" si="4"/>
        <v>0</v>
      </c>
      <c r="Q13" s="665">
        <f t="shared" si="4"/>
        <v>0</v>
      </c>
      <c r="R13" s="665">
        <f t="shared" si="4"/>
        <v>0</v>
      </c>
      <c r="S13" s="665">
        <f t="shared" si="4"/>
        <v>0</v>
      </c>
      <c r="T13" s="665">
        <f t="shared" si="4"/>
        <v>0</v>
      </c>
      <c r="U13" s="665">
        <f t="shared" si="4"/>
        <v>0</v>
      </c>
      <c r="V13" s="665">
        <f t="shared" si="4"/>
        <v>0</v>
      </c>
      <c r="W13" s="665">
        <f t="shared" si="4"/>
        <v>0</v>
      </c>
      <c r="X13" s="665">
        <f t="shared" si="4"/>
        <v>0</v>
      </c>
      <c r="Y13" s="665">
        <f t="shared" si="4"/>
        <v>0</v>
      </c>
      <c r="Z13" s="665">
        <f t="shared" si="4"/>
        <v>0</v>
      </c>
      <c r="AA13" s="665">
        <f>SUM(AA28:AA54)+AA14</f>
        <v>0</v>
      </c>
      <c r="AB13" s="665">
        <f t="shared" si="4"/>
        <v>0</v>
      </c>
      <c r="AC13" s="665">
        <f t="shared" si="4"/>
        <v>0</v>
      </c>
      <c r="AD13" s="665">
        <f t="shared" si="4"/>
        <v>0</v>
      </c>
      <c r="AE13" s="665">
        <f t="shared" si="4"/>
        <v>0</v>
      </c>
      <c r="AF13" s="665">
        <f t="shared" si="4"/>
        <v>0</v>
      </c>
      <c r="AG13" s="665">
        <f t="shared" si="4"/>
        <v>0</v>
      </c>
      <c r="AH13" s="665">
        <f t="shared" si="4"/>
        <v>0</v>
      </c>
      <c r="AI13" s="665">
        <f t="shared" si="4"/>
        <v>0</v>
      </c>
      <c r="AJ13" s="665">
        <f t="shared" si="4"/>
        <v>0</v>
      </c>
      <c r="AK13" s="665">
        <f t="shared" si="4"/>
        <v>0</v>
      </c>
      <c r="AL13" s="665">
        <f t="shared" si="4"/>
        <v>0</v>
      </c>
      <c r="AM13" s="665">
        <f t="shared" si="4"/>
        <v>0</v>
      </c>
      <c r="AN13" s="665">
        <f t="shared" si="4"/>
        <v>30</v>
      </c>
      <c r="AO13" s="665">
        <f t="shared" si="4"/>
        <v>8</v>
      </c>
      <c r="AP13" s="665">
        <f t="shared" si="4"/>
        <v>38</v>
      </c>
      <c r="AQ13" s="665">
        <f t="shared" si="4"/>
        <v>0</v>
      </c>
      <c r="AR13" s="665">
        <f t="shared" si="4"/>
        <v>0</v>
      </c>
      <c r="AS13" s="665">
        <f>SUM(AS28:AS54)+AS14</f>
        <v>0</v>
      </c>
      <c r="AT13" s="665">
        <f t="shared" si="4"/>
        <v>0</v>
      </c>
      <c r="AU13" s="665">
        <f t="shared" si="4"/>
        <v>0</v>
      </c>
      <c r="AV13" s="665">
        <f t="shared" si="4"/>
        <v>0</v>
      </c>
      <c r="AW13" s="665">
        <f t="shared" si="4"/>
        <v>0</v>
      </c>
      <c r="AX13" s="665">
        <f t="shared" si="4"/>
        <v>0</v>
      </c>
      <c r="AY13" s="665">
        <f t="shared" si="4"/>
        <v>0</v>
      </c>
      <c r="AZ13" s="665">
        <f t="shared" si="4"/>
        <v>0</v>
      </c>
      <c r="BA13" s="665">
        <f t="shared" si="4"/>
        <v>0</v>
      </c>
      <c r="BB13" s="665">
        <f t="shared" si="4"/>
        <v>0</v>
      </c>
      <c r="BC13" s="665">
        <f t="shared" si="4"/>
        <v>0</v>
      </c>
      <c r="BD13" s="665">
        <f t="shared" si="4"/>
        <v>0</v>
      </c>
      <c r="BE13" s="665">
        <f t="shared" si="4"/>
        <v>0</v>
      </c>
      <c r="BF13" s="665">
        <f t="shared" si="4"/>
        <v>0</v>
      </c>
      <c r="BG13" s="665">
        <f t="shared" si="4"/>
        <v>0</v>
      </c>
      <c r="BH13" s="665">
        <f t="shared" si="4"/>
        <v>0</v>
      </c>
      <c r="BI13" s="665">
        <f t="shared" si="4"/>
        <v>0</v>
      </c>
      <c r="BJ13" s="665">
        <f t="shared" si="4"/>
        <v>10000</v>
      </c>
      <c r="BK13" s="665">
        <f t="shared" si="4"/>
        <v>0</v>
      </c>
      <c r="BL13" s="665">
        <f t="shared" si="4"/>
        <v>0</v>
      </c>
      <c r="BM13" s="665">
        <f t="shared" si="4"/>
        <v>0</v>
      </c>
      <c r="BN13" s="665">
        <f t="shared" si="4"/>
        <v>0</v>
      </c>
      <c r="BO13" s="665">
        <f t="shared" si="4"/>
        <v>0</v>
      </c>
      <c r="BP13" s="665">
        <f t="shared" si="4"/>
        <v>0</v>
      </c>
      <c r="BQ13" s="665">
        <f t="shared" si="4"/>
        <v>0</v>
      </c>
      <c r="BR13" s="665">
        <f t="shared" si="4"/>
        <v>0</v>
      </c>
      <c r="BS13" s="665">
        <f t="shared" si="4"/>
        <v>0</v>
      </c>
      <c r="BT13" s="665">
        <f t="shared" si="4"/>
        <v>10000</v>
      </c>
      <c r="BU13" s="665">
        <f t="shared" si="4"/>
        <v>0</v>
      </c>
      <c r="BV13" s="665">
        <f t="shared" si="4"/>
        <v>0</v>
      </c>
      <c r="BW13" s="665">
        <f t="shared" si="4"/>
        <v>10000</v>
      </c>
      <c r="BX13" s="665">
        <f t="shared" si="4"/>
        <v>0</v>
      </c>
      <c r="BY13" s="665">
        <f t="shared" si="4"/>
        <v>0</v>
      </c>
      <c r="BZ13" s="665">
        <f t="shared" si="4"/>
        <v>0</v>
      </c>
      <c r="CA13" s="665">
        <f t="shared" si="4"/>
        <v>0</v>
      </c>
      <c r="CB13" s="665">
        <f t="shared" si="4"/>
        <v>0</v>
      </c>
      <c r="CC13" s="665">
        <f t="shared" si="4"/>
        <v>0</v>
      </c>
      <c r="CD13" s="665">
        <f t="shared" si="4"/>
        <v>0</v>
      </c>
      <c r="CE13" s="665">
        <f t="shared" si="4"/>
        <v>0</v>
      </c>
      <c r="CF13" s="665">
        <f t="shared" ref="CF13:ES13" si="5">SUM(CF28:CF54)+CF14</f>
        <v>0</v>
      </c>
      <c r="CG13" s="665">
        <f t="shared" si="5"/>
        <v>10000</v>
      </c>
      <c r="CH13" s="665">
        <f t="shared" si="5"/>
        <v>0</v>
      </c>
      <c r="CI13" s="665">
        <f t="shared" si="5"/>
        <v>100000</v>
      </c>
      <c r="CJ13" s="665">
        <f t="shared" si="5"/>
        <v>0</v>
      </c>
      <c r="CK13" s="665">
        <f t="shared" si="5"/>
        <v>0</v>
      </c>
      <c r="CL13" s="665">
        <f t="shared" si="5"/>
        <v>0</v>
      </c>
      <c r="CM13" s="665">
        <f t="shared" si="5"/>
        <v>0</v>
      </c>
      <c r="CN13" s="665">
        <f t="shared" si="5"/>
        <v>100000</v>
      </c>
      <c r="CO13" s="665">
        <f t="shared" si="5"/>
        <v>0</v>
      </c>
      <c r="CP13" s="665">
        <f t="shared" si="5"/>
        <v>0</v>
      </c>
      <c r="CQ13" s="665">
        <f t="shared" si="5"/>
        <v>0</v>
      </c>
      <c r="CR13" s="665">
        <f t="shared" si="5"/>
        <v>6000</v>
      </c>
      <c r="CS13" s="665">
        <f t="shared" si="5"/>
        <v>0</v>
      </c>
      <c r="CT13" s="665">
        <f t="shared" si="5"/>
        <v>6000</v>
      </c>
      <c r="CU13" s="665">
        <f t="shared" si="5"/>
        <v>0</v>
      </c>
      <c r="CV13" s="665">
        <f t="shared" si="5"/>
        <v>0</v>
      </c>
      <c r="CW13" s="665">
        <f t="shared" si="5"/>
        <v>0</v>
      </c>
      <c r="CX13" s="665">
        <f t="shared" si="5"/>
        <v>0</v>
      </c>
      <c r="CY13" s="665">
        <f t="shared" si="5"/>
        <v>0</v>
      </c>
      <c r="CZ13" s="665">
        <f t="shared" si="5"/>
        <v>0</v>
      </c>
      <c r="DA13" s="665">
        <f t="shared" si="5"/>
        <v>0</v>
      </c>
      <c r="DB13" s="665">
        <f t="shared" si="5"/>
        <v>8</v>
      </c>
      <c r="DC13" s="665">
        <f t="shared" si="5"/>
        <v>0</v>
      </c>
      <c r="DD13" s="665">
        <f t="shared" si="5"/>
        <v>0</v>
      </c>
      <c r="DE13" s="665">
        <f t="shared" si="5"/>
        <v>0</v>
      </c>
      <c r="DF13" s="665">
        <f t="shared" si="5"/>
        <v>0</v>
      </c>
      <c r="DG13" s="665">
        <f t="shared" si="5"/>
        <v>0</v>
      </c>
      <c r="DH13" s="665">
        <f t="shared" si="5"/>
        <v>0</v>
      </c>
      <c r="DI13" s="665">
        <f t="shared" si="5"/>
        <v>0</v>
      </c>
      <c r="DJ13" s="665">
        <f t="shared" si="5"/>
        <v>0</v>
      </c>
      <c r="DK13" s="665">
        <f t="shared" si="5"/>
        <v>17000</v>
      </c>
      <c r="DL13" s="665">
        <f t="shared" si="5"/>
        <v>0</v>
      </c>
      <c r="DM13" s="665">
        <f t="shared" si="5"/>
        <v>0</v>
      </c>
      <c r="DN13" s="665">
        <f t="shared" si="5"/>
        <v>0</v>
      </c>
      <c r="DO13" s="665">
        <f t="shared" si="5"/>
        <v>0</v>
      </c>
      <c r="DP13" s="665">
        <f t="shared" si="5"/>
        <v>0</v>
      </c>
      <c r="DQ13" s="665">
        <f>SUM(DQ28:DQ54)+DQ14</f>
        <v>17000</v>
      </c>
      <c r="DR13" s="665">
        <f t="shared" si="5"/>
        <v>0</v>
      </c>
      <c r="DS13" s="665">
        <f t="shared" si="5"/>
        <v>0</v>
      </c>
      <c r="DT13" s="665"/>
      <c r="DU13" s="665">
        <f t="shared" si="5"/>
        <v>0</v>
      </c>
      <c r="DV13" s="665">
        <f>SUM(DV28:DV54)+DV14</f>
        <v>0</v>
      </c>
      <c r="DW13" s="665">
        <f t="shared" si="5"/>
        <v>0</v>
      </c>
      <c r="DX13" s="665">
        <f t="shared" si="5"/>
        <v>0</v>
      </c>
      <c r="DY13" s="665">
        <f t="shared" si="5"/>
        <v>0</v>
      </c>
      <c r="DZ13" s="665">
        <f t="shared" si="5"/>
        <v>0</v>
      </c>
      <c r="EA13" s="665">
        <f t="shared" si="5"/>
        <v>0</v>
      </c>
      <c r="EB13" s="665">
        <f t="shared" si="5"/>
        <v>0</v>
      </c>
      <c r="EC13" s="665">
        <f t="shared" si="5"/>
        <v>0</v>
      </c>
      <c r="ED13" s="665">
        <f t="shared" si="5"/>
        <v>0</v>
      </c>
      <c r="EE13" s="665">
        <f t="shared" si="5"/>
        <v>0</v>
      </c>
      <c r="EF13" s="665">
        <f t="shared" si="5"/>
        <v>0</v>
      </c>
      <c r="EG13" s="665">
        <f t="shared" si="5"/>
        <v>0</v>
      </c>
      <c r="EH13" s="665">
        <f t="shared" si="5"/>
        <v>0</v>
      </c>
      <c r="EI13" s="665">
        <f t="shared" si="5"/>
        <v>0</v>
      </c>
      <c r="EJ13" s="666">
        <f t="shared" si="5"/>
        <v>0</v>
      </c>
      <c r="EK13" s="665">
        <f t="shared" si="5"/>
        <v>0</v>
      </c>
      <c r="EL13" s="665">
        <f t="shared" si="5"/>
        <v>0</v>
      </c>
      <c r="EM13" s="665">
        <f t="shared" si="5"/>
        <v>70000</v>
      </c>
      <c r="EN13" s="665">
        <f t="shared" si="5"/>
        <v>70000</v>
      </c>
      <c r="EO13" s="665">
        <f t="shared" si="5"/>
        <v>0</v>
      </c>
      <c r="EP13" s="665">
        <f t="shared" si="5"/>
        <v>0</v>
      </c>
      <c r="EQ13" s="666">
        <f t="shared" si="5"/>
        <v>0</v>
      </c>
      <c r="ER13" s="665">
        <f t="shared" si="5"/>
        <v>0</v>
      </c>
      <c r="ES13" s="666">
        <f t="shared" si="5"/>
        <v>0</v>
      </c>
      <c r="ET13" s="664">
        <f>SUM(ET28:ET54)+ET14</f>
        <v>0</v>
      </c>
      <c r="EU13" s="667">
        <f>SUM(EU28:EU54)+EU14</f>
        <v>0</v>
      </c>
      <c r="EV13" s="664">
        <f>SUM(EV28:EV54)+EV14</f>
        <v>0</v>
      </c>
      <c r="EW13" s="667">
        <f>SUM(EW28:EW54)+EW14</f>
        <v>0</v>
      </c>
      <c r="EX13" s="664">
        <f>SUM(EX28:EX54)+EX14</f>
        <v>0</v>
      </c>
      <c r="EY13" s="664"/>
      <c r="EZ13" s="667">
        <f>SUM(EZ28:EZ54)+EZ14</f>
        <v>0</v>
      </c>
      <c r="FA13" s="664"/>
      <c r="FB13" s="664"/>
      <c r="FC13" s="664"/>
      <c r="FD13" s="664"/>
      <c r="FE13" s="664"/>
      <c r="FF13" s="664"/>
      <c r="FG13" s="664"/>
    </row>
    <row r="14" spans="1:163">
      <c r="A14" s="669">
        <v>1</v>
      </c>
      <c r="B14" s="205" t="s">
        <v>703</v>
      </c>
      <c r="C14" s="9"/>
      <c r="D14" s="9"/>
      <c r="E14" s="9"/>
      <c r="F14" s="9"/>
      <c r="G14" s="9"/>
      <c r="H14" s="9"/>
      <c r="I14" s="9"/>
      <c r="J14" s="9"/>
      <c r="K14" s="7">
        <f>SUM(K15:K27)</f>
        <v>0</v>
      </c>
      <c r="L14" s="7">
        <f t="shared" ref="L14:CE14" si="6">SUM(L15:L27)</f>
        <v>0</v>
      </c>
      <c r="M14" s="12">
        <f t="shared" si="6"/>
        <v>0</v>
      </c>
      <c r="N14" s="12">
        <f t="shared" si="6"/>
        <v>0</v>
      </c>
      <c r="O14" s="7">
        <f t="shared" si="6"/>
        <v>0</v>
      </c>
      <c r="P14" s="7">
        <f t="shared" si="6"/>
        <v>0</v>
      </c>
      <c r="Q14" s="7">
        <f t="shared" si="6"/>
        <v>0</v>
      </c>
      <c r="R14" s="7">
        <f t="shared" si="6"/>
        <v>0</v>
      </c>
      <c r="S14" s="7">
        <f t="shared" si="6"/>
        <v>0</v>
      </c>
      <c r="T14" s="7">
        <f t="shared" si="6"/>
        <v>0</v>
      </c>
      <c r="U14" s="7">
        <f t="shared" si="6"/>
        <v>0</v>
      </c>
      <c r="V14" s="7">
        <f t="shared" si="6"/>
        <v>0</v>
      </c>
      <c r="W14" s="7">
        <f t="shared" si="6"/>
        <v>0</v>
      </c>
      <c r="X14" s="7">
        <f t="shared" si="6"/>
        <v>0</v>
      </c>
      <c r="Y14" s="7">
        <f t="shared" si="6"/>
        <v>0</v>
      </c>
      <c r="Z14" s="12">
        <f t="shared" si="6"/>
        <v>0</v>
      </c>
      <c r="AA14" s="12">
        <f>SUM(AA15:AA27)</f>
        <v>0</v>
      </c>
      <c r="AB14" s="7">
        <f t="shared" si="6"/>
        <v>0</v>
      </c>
      <c r="AC14" s="7">
        <f t="shared" si="6"/>
        <v>0</v>
      </c>
      <c r="AD14" s="7">
        <f t="shared" si="6"/>
        <v>0</v>
      </c>
      <c r="AE14" s="7">
        <f t="shared" si="6"/>
        <v>0</v>
      </c>
      <c r="AF14" s="7">
        <f t="shared" si="6"/>
        <v>0</v>
      </c>
      <c r="AG14" s="7">
        <f t="shared" si="6"/>
        <v>0</v>
      </c>
      <c r="AH14" s="7">
        <f t="shared" si="6"/>
        <v>0</v>
      </c>
      <c r="AI14" s="7">
        <f t="shared" si="6"/>
        <v>0</v>
      </c>
      <c r="AJ14" s="7">
        <f t="shared" si="6"/>
        <v>0</v>
      </c>
      <c r="AK14" s="7">
        <f t="shared" si="6"/>
        <v>0</v>
      </c>
      <c r="AL14" s="7">
        <f t="shared" si="6"/>
        <v>0</v>
      </c>
      <c r="AM14" s="7">
        <f t="shared" si="6"/>
        <v>0</v>
      </c>
      <c r="AN14" s="7">
        <f t="shared" si="6"/>
        <v>30</v>
      </c>
      <c r="AO14" s="7">
        <f t="shared" si="6"/>
        <v>8</v>
      </c>
      <c r="AP14" s="7">
        <f t="shared" si="6"/>
        <v>38</v>
      </c>
      <c r="AQ14" s="7">
        <f t="shared" si="6"/>
        <v>0</v>
      </c>
      <c r="AR14" s="7">
        <f t="shared" si="6"/>
        <v>0</v>
      </c>
      <c r="AS14" s="12">
        <f>SUM(AS15:AS27)</f>
        <v>0</v>
      </c>
      <c r="AT14" s="7">
        <f t="shared" si="6"/>
        <v>0</v>
      </c>
      <c r="AU14" s="7">
        <f t="shared" si="6"/>
        <v>0</v>
      </c>
      <c r="AV14" s="7">
        <f t="shared" si="6"/>
        <v>0</v>
      </c>
      <c r="AW14" s="7">
        <f t="shared" si="6"/>
        <v>0</v>
      </c>
      <c r="AX14" s="7">
        <f t="shared" si="6"/>
        <v>0</v>
      </c>
      <c r="AY14" s="7">
        <f t="shared" si="6"/>
        <v>0</v>
      </c>
      <c r="AZ14" s="7">
        <f t="shared" si="6"/>
        <v>0</v>
      </c>
      <c r="BA14" s="7">
        <f t="shared" si="6"/>
        <v>0</v>
      </c>
      <c r="BB14" s="7">
        <f t="shared" si="6"/>
        <v>0</v>
      </c>
      <c r="BC14" s="7">
        <f t="shared" si="6"/>
        <v>0</v>
      </c>
      <c r="BD14" s="7">
        <f t="shared" si="6"/>
        <v>0</v>
      </c>
      <c r="BE14" s="7"/>
      <c r="BF14" s="7">
        <f t="shared" si="6"/>
        <v>0</v>
      </c>
      <c r="BG14" s="7">
        <f t="shared" si="6"/>
        <v>0</v>
      </c>
      <c r="BH14" s="7">
        <f t="shared" si="6"/>
        <v>0</v>
      </c>
      <c r="BI14" s="7">
        <f t="shared" si="6"/>
        <v>0</v>
      </c>
      <c r="BJ14" s="7">
        <f t="shared" si="6"/>
        <v>10000</v>
      </c>
      <c r="BK14" s="7">
        <f t="shared" si="6"/>
        <v>0</v>
      </c>
      <c r="BL14" s="7">
        <f t="shared" si="6"/>
        <v>0</v>
      </c>
      <c r="BM14" s="7">
        <f t="shared" si="6"/>
        <v>0</v>
      </c>
      <c r="BN14" s="7">
        <f t="shared" si="6"/>
        <v>0</v>
      </c>
      <c r="BO14" s="7">
        <f t="shared" si="6"/>
        <v>0</v>
      </c>
      <c r="BP14" s="7">
        <f t="shared" si="6"/>
        <v>0</v>
      </c>
      <c r="BQ14" s="7">
        <f t="shared" si="6"/>
        <v>0</v>
      </c>
      <c r="BR14" s="7">
        <f t="shared" si="6"/>
        <v>0</v>
      </c>
      <c r="BS14" s="7">
        <f t="shared" si="6"/>
        <v>0</v>
      </c>
      <c r="BT14" s="7">
        <f t="shared" si="6"/>
        <v>10000</v>
      </c>
      <c r="BU14" s="7">
        <f t="shared" si="6"/>
        <v>0</v>
      </c>
      <c r="BV14" s="7">
        <f t="shared" si="6"/>
        <v>0</v>
      </c>
      <c r="BW14" s="7">
        <f t="shared" si="6"/>
        <v>10000</v>
      </c>
      <c r="BX14" s="7">
        <f t="shared" si="6"/>
        <v>0</v>
      </c>
      <c r="BY14" s="7">
        <f t="shared" si="6"/>
        <v>0</v>
      </c>
      <c r="BZ14" s="7">
        <f t="shared" si="6"/>
        <v>0</v>
      </c>
      <c r="CA14" s="7">
        <f t="shared" si="6"/>
        <v>0</v>
      </c>
      <c r="CB14" s="7">
        <f t="shared" si="6"/>
        <v>0</v>
      </c>
      <c r="CC14" s="7">
        <f t="shared" si="6"/>
        <v>0</v>
      </c>
      <c r="CD14" s="7">
        <f t="shared" si="6"/>
        <v>0</v>
      </c>
      <c r="CE14" s="7">
        <f t="shared" si="6"/>
        <v>0</v>
      </c>
      <c r="CF14" s="7">
        <f t="shared" ref="CF14:ES14" si="7">SUM(CF15:CF27)</f>
        <v>0</v>
      </c>
      <c r="CG14" s="7">
        <f t="shared" si="7"/>
        <v>10000</v>
      </c>
      <c r="CH14" s="7">
        <f t="shared" si="7"/>
        <v>0</v>
      </c>
      <c r="CI14" s="7">
        <f t="shared" si="7"/>
        <v>100000</v>
      </c>
      <c r="CJ14" s="7">
        <f t="shared" si="7"/>
        <v>0</v>
      </c>
      <c r="CK14" s="7">
        <f t="shared" si="7"/>
        <v>0</v>
      </c>
      <c r="CL14" s="7">
        <f t="shared" si="7"/>
        <v>0</v>
      </c>
      <c r="CM14" s="7">
        <f t="shared" si="7"/>
        <v>0</v>
      </c>
      <c r="CN14" s="7">
        <f t="shared" si="7"/>
        <v>100000</v>
      </c>
      <c r="CO14" s="7">
        <f t="shared" si="7"/>
        <v>0</v>
      </c>
      <c r="CP14" s="7">
        <f t="shared" si="7"/>
        <v>0</v>
      </c>
      <c r="CQ14" s="7">
        <f t="shared" si="7"/>
        <v>0</v>
      </c>
      <c r="CR14" s="7">
        <f t="shared" si="7"/>
        <v>6000</v>
      </c>
      <c r="CS14" s="7">
        <f t="shared" si="7"/>
        <v>0</v>
      </c>
      <c r="CT14" s="7">
        <f t="shared" si="7"/>
        <v>6000</v>
      </c>
      <c r="CU14" s="7">
        <f t="shared" si="7"/>
        <v>0</v>
      </c>
      <c r="CV14" s="7">
        <f t="shared" si="7"/>
        <v>0</v>
      </c>
      <c r="CW14" s="7">
        <f t="shared" si="7"/>
        <v>0</v>
      </c>
      <c r="CX14" s="7">
        <f t="shared" si="7"/>
        <v>0</v>
      </c>
      <c r="CY14" s="7">
        <f t="shared" si="7"/>
        <v>0</v>
      </c>
      <c r="CZ14" s="7">
        <f t="shared" si="7"/>
        <v>0</v>
      </c>
      <c r="DA14" s="7">
        <f t="shared" si="7"/>
        <v>0</v>
      </c>
      <c r="DB14" s="7">
        <f t="shared" si="7"/>
        <v>8</v>
      </c>
      <c r="DC14" s="7">
        <f t="shared" si="7"/>
        <v>0</v>
      </c>
      <c r="DD14" s="7">
        <f t="shared" si="7"/>
        <v>0</v>
      </c>
      <c r="DE14" s="7">
        <f t="shared" si="7"/>
        <v>0</v>
      </c>
      <c r="DF14" s="7">
        <f t="shared" si="7"/>
        <v>0</v>
      </c>
      <c r="DG14" s="7">
        <f t="shared" si="7"/>
        <v>0</v>
      </c>
      <c r="DH14" s="7">
        <f t="shared" si="7"/>
        <v>0</v>
      </c>
      <c r="DI14" s="7">
        <f t="shared" si="7"/>
        <v>0</v>
      </c>
      <c r="DJ14" s="7">
        <f t="shared" si="7"/>
        <v>0</v>
      </c>
      <c r="DK14" s="7">
        <f t="shared" si="7"/>
        <v>0</v>
      </c>
      <c r="DL14" s="7">
        <f t="shared" si="7"/>
        <v>0</v>
      </c>
      <c r="DM14" s="7">
        <f t="shared" si="7"/>
        <v>0</v>
      </c>
      <c r="DN14" s="7">
        <f t="shared" si="7"/>
        <v>0</v>
      </c>
      <c r="DO14" s="12">
        <f t="shared" si="7"/>
        <v>0</v>
      </c>
      <c r="DP14" s="7">
        <f t="shared" si="7"/>
        <v>0</v>
      </c>
      <c r="DQ14" s="7">
        <f t="shared" si="7"/>
        <v>0</v>
      </c>
      <c r="DR14" s="7">
        <f t="shared" si="7"/>
        <v>0</v>
      </c>
      <c r="DS14" s="670">
        <f>DS15+DS57+DS121</f>
        <v>0</v>
      </c>
      <c r="DT14" s="670"/>
      <c r="DU14" s="12">
        <f>SUM(DU15:DU27)</f>
        <v>0</v>
      </c>
      <c r="DV14" s="12">
        <f>SUM(DV15:DV27)</f>
        <v>0</v>
      </c>
      <c r="DW14" s="7">
        <f t="shared" si="7"/>
        <v>0</v>
      </c>
      <c r="DX14" s="7"/>
      <c r="DY14" s="7">
        <f t="shared" si="7"/>
        <v>0</v>
      </c>
      <c r="DZ14" s="7">
        <f t="shared" si="7"/>
        <v>0</v>
      </c>
      <c r="EA14" s="7">
        <f t="shared" si="7"/>
        <v>0</v>
      </c>
      <c r="EB14" s="7">
        <f t="shared" si="7"/>
        <v>0</v>
      </c>
      <c r="EC14" s="7">
        <f t="shared" si="7"/>
        <v>0</v>
      </c>
      <c r="ED14" s="7">
        <f t="shared" si="7"/>
        <v>0</v>
      </c>
      <c r="EE14" s="7">
        <f t="shared" si="7"/>
        <v>0</v>
      </c>
      <c r="EF14" s="7">
        <f t="shared" si="7"/>
        <v>0</v>
      </c>
      <c r="EG14" s="7">
        <f t="shared" si="7"/>
        <v>0</v>
      </c>
      <c r="EH14" s="7">
        <f t="shared" si="7"/>
        <v>0</v>
      </c>
      <c r="EI14" s="7">
        <f t="shared" si="7"/>
        <v>0</v>
      </c>
      <c r="EJ14" s="8">
        <f>SUM(EH14:EI14)</f>
        <v>0</v>
      </c>
      <c r="EK14" s="7">
        <f t="shared" si="7"/>
        <v>0</v>
      </c>
      <c r="EL14" s="7">
        <f t="shared" si="7"/>
        <v>0</v>
      </c>
      <c r="EM14" s="7">
        <f t="shared" si="7"/>
        <v>70000</v>
      </c>
      <c r="EN14" s="7">
        <f t="shared" si="7"/>
        <v>70000</v>
      </c>
      <c r="EO14" s="7">
        <f t="shared" si="7"/>
        <v>0</v>
      </c>
      <c r="EP14" s="7"/>
      <c r="EQ14" s="8">
        <f t="shared" si="7"/>
        <v>0</v>
      </c>
      <c r="ER14" s="7">
        <f t="shared" si="7"/>
        <v>0</v>
      </c>
      <c r="ES14" s="8">
        <f t="shared" si="7"/>
        <v>0</v>
      </c>
      <c r="ET14" s="221">
        <f>SUM(ET15:ET27)</f>
        <v>0</v>
      </c>
      <c r="EU14" s="216">
        <f>SUM(EU15:EU27)</f>
        <v>0</v>
      </c>
      <c r="EV14" s="221">
        <f>SUM(EV15:EV27)</f>
        <v>0</v>
      </c>
      <c r="EW14" s="6">
        <f>SUM(EW15:EW27)</f>
        <v>0</v>
      </c>
      <c r="EX14" s="221">
        <f>SUM(EX15:EX27)</f>
        <v>0</v>
      </c>
      <c r="EY14" s="9"/>
      <c r="EZ14" s="216">
        <f>SUM(EZ15:EZ27)</f>
        <v>0</v>
      </c>
      <c r="FA14" s="9"/>
      <c r="FB14" s="9"/>
      <c r="FC14" s="9"/>
      <c r="FD14" s="9"/>
      <c r="FE14" s="9"/>
      <c r="FF14" s="9"/>
      <c r="FG14" s="9"/>
    </row>
    <row r="15" spans="1:163" s="681" customFormat="1">
      <c r="A15" s="671" t="s">
        <v>817</v>
      </c>
      <c r="B15" s="672" t="s">
        <v>818</v>
      </c>
      <c r="C15" s="673"/>
      <c r="D15" s="673"/>
      <c r="E15" s="673"/>
      <c r="F15" s="673"/>
      <c r="G15" s="673"/>
      <c r="H15" s="673"/>
      <c r="I15" s="673"/>
      <c r="J15" s="673"/>
      <c r="K15" s="674"/>
      <c r="L15" s="674"/>
      <c r="M15" s="12"/>
      <c r="N15" s="12"/>
      <c r="O15" s="674"/>
      <c r="P15" s="648">
        <f t="shared" ref="P15:P78" si="8">SUM(K15:O15)</f>
        <v>0</v>
      </c>
      <c r="Q15" s="674"/>
      <c r="R15" s="674"/>
      <c r="S15" s="674"/>
      <c r="T15" s="648">
        <f t="shared" ref="T15:T27" si="9">SUM(R15:S15)</f>
        <v>0</v>
      </c>
      <c r="U15" s="674"/>
      <c r="V15" s="674"/>
      <c r="W15" s="674"/>
      <c r="X15" s="674"/>
      <c r="Y15" s="674"/>
      <c r="Z15" s="12"/>
      <c r="AA15" s="12"/>
      <c r="AB15" s="674"/>
      <c r="AC15" s="674"/>
      <c r="AD15" s="648">
        <f>SUM(V15:AC15)</f>
        <v>0</v>
      </c>
      <c r="AE15" s="674"/>
      <c r="AF15" s="674"/>
      <c r="AG15" s="674"/>
      <c r="AH15" s="648">
        <f t="shared" ref="AH15:AH27" si="10">SUM(AF15:AG15)</f>
        <v>0</v>
      </c>
      <c r="AI15" s="674"/>
      <c r="AJ15" s="674"/>
      <c r="AK15" s="674"/>
      <c r="AL15" s="648">
        <f t="shared" ref="AL15:AL27" si="11">SUM(AJ15:AK15)</f>
        <v>0</v>
      </c>
      <c r="AM15" s="674"/>
      <c r="AN15" s="12"/>
      <c r="AO15" s="674"/>
      <c r="AP15" s="648">
        <f t="shared" ref="AP15:AP27" si="12">SUM(AN15:AO15)</f>
        <v>0</v>
      </c>
      <c r="AQ15" s="674"/>
      <c r="AR15" s="674"/>
      <c r="AS15" s="12"/>
      <c r="AT15" s="674"/>
      <c r="AU15" s="674"/>
      <c r="AV15" s="648">
        <f t="shared" ref="AV15:AV27" si="13">SUM(AR15:AU15)</f>
        <v>0</v>
      </c>
      <c r="AW15" s="674"/>
      <c r="AX15" s="674"/>
      <c r="AY15" s="648">
        <f t="shared" ref="AY15:AY27" si="14">SUM(AX15)</f>
        <v>0</v>
      </c>
      <c r="AZ15" s="674"/>
      <c r="BA15" s="674"/>
      <c r="BB15" s="674"/>
      <c r="BC15" s="648">
        <f>SUM(BA15:BB15)</f>
        <v>0</v>
      </c>
      <c r="BD15" s="674"/>
      <c r="BE15" s="674"/>
      <c r="BF15" s="648">
        <f>SUM(BD15:BE15)</f>
        <v>0</v>
      </c>
      <c r="BG15" s="674"/>
      <c r="BH15" s="648">
        <f t="shared" ref="BH15:BH27" si="15">SUM(BG15)</f>
        <v>0</v>
      </c>
      <c r="BI15" s="674"/>
      <c r="BJ15" s="674"/>
      <c r="BK15" s="674"/>
      <c r="BL15" s="674"/>
      <c r="BM15" s="674"/>
      <c r="BN15" s="12"/>
      <c r="BO15" s="12"/>
      <c r="BP15" s="12"/>
      <c r="BQ15" s="12"/>
      <c r="BR15" s="674"/>
      <c r="BS15" s="674"/>
      <c r="BT15" s="675">
        <f t="shared" ref="BT15:BT78" si="16">SUM(BJ15:BS15)</f>
        <v>0</v>
      </c>
      <c r="BU15" s="674"/>
      <c r="BV15" s="674"/>
      <c r="BW15" s="674"/>
      <c r="BX15" s="12"/>
      <c r="BY15" s="674"/>
      <c r="BZ15" s="674"/>
      <c r="CA15" s="674"/>
      <c r="CB15" s="12"/>
      <c r="CC15" s="12"/>
      <c r="CD15" s="12"/>
      <c r="CE15" s="12"/>
      <c r="CF15" s="12"/>
      <c r="CG15" s="648">
        <f t="shared" ref="CG15:CG78" si="17">SUM(BV15:CF15)</f>
        <v>0</v>
      </c>
      <c r="CH15" s="674"/>
      <c r="CI15" s="674"/>
      <c r="CJ15" s="12"/>
      <c r="CK15" s="12"/>
      <c r="CL15" s="12"/>
      <c r="CM15" s="674"/>
      <c r="CN15" s="648">
        <f t="shared" ref="CN15:CN78" si="18">SUM(CI15:CM15)</f>
        <v>0</v>
      </c>
      <c r="CO15" s="674"/>
      <c r="CP15" s="674"/>
      <c r="CQ15" s="674"/>
      <c r="CR15" s="674"/>
      <c r="CS15" s="674"/>
      <c r="CT15" s="648">
        <f t="shared" ref="CT15:CT27" si="19">SUM(CP15:CS15)</f>
        <v>0</v>
      </c>
      <c r="CU15" s="674"/>
      <c r="CV15" s="674"/>
      <c r="CW15" s="674"/>
      <c r="CX15" s="674"/>
      <c r="CY15" s="674"/>
      <c r="CZ15" s="674"/>
      <c r="DA15" s="676"/>
      <c r="DB15" s="674"/>
      <c r="DC15" s="674"/>
      <c r="DD15" s="674"/>
      <c r="DE15" s="674"/>
      <c r="DF15" s="674"/>
      <c r="DG15" s="674"/>
      <c r="DH15" s="674"/>
      <c r="DI15" s="674"/>
      <c r="DJ15" s="674"/>
      <c r="DK15" s="674"/>
      <c r="DL15" s="12"/>
      <c r="DM15" s="12"/>
      <c r="DN15" s="674"/>
      <c r="DO15" s="12"/>
      <c r="DP15" s="674"/>
      <c r="DQ15" s="648">
        <f>SUM(DH15:DP15)</f>
        <v>0</v>
      </c>
      <c r="DR15" s="674"/>
      <c r="DS15" s="12"/>
      <c r="DT15" s="12"/>
      <c r="DU15" s="12"/>
      <c r="DV15" s="12"/>
      <c r="DW15" s="674"/>
      <c r="DX15" s="674"/>
      <c r="DY15" s="674"/>
      <c r="DZ15" s="648">
        <f t="shared" ref="DZ15:DZ27" si="20">SUM(DW15:DY15)</f>
        <v>0</v>
      </c>
      <c r="EA15" s="677"/>
      <c r="EB15" s="673"/>
      <c r="EC15" s="678">
        <f>SUM(EB15)</f>
        <v>0</v>
      </c>
      <c r="ED15" s="673"/>
      <c r="EE15" s="678">
        <f>SUM(ED15)</f>
        <v>0</v>
      </c>
      <c r="EF15" s="673"/>
      <c r="EG15" s="678">
        <f t="shared" ref="EG15:EG80" si="21">SUM(EF15)</f>
        <v>0</v>
      </c>
      <c r="EH15" s="14"/>
      <c r="EI15" s="679"/>
      <c r="EJ15" s="648"/>
      <c r="EK15" s="677"/>
      <c r="EL15" s="608"/>
      <c r="EM15" s="673"/>
      <c r="EN15" s="678">
        <f>SUM(EK15:EM15)</f>
        <v>0</v>
      </c>
      <c r="EO15" s="221"/>
      <c r="EP15" s="221"/>
      <c r="EQ15" s="680"/>
      <c r="ER15" s="221"/>
      <c r="ES15" s="680"/>
      <c r="ET15" s="221"/>
      <c r="EU15" s="216"/>
      <c r="EV15" s="221"/>
      <c r="EW15" s="680"/>
      <c r="EX15" s="673"/>
      <c r="EY15" s="673"/>
      <c r="EZ15" s="673">
        <f>SUM(EX15:EY15)</f>
        <v>0</v>
      </c>
      <c r="FA15" s="673"/>
      <c r="FB15" s="673"/>
      <c r="FC15" s="673"/>
      <c r="FD15" s="673"/>
      <c r="FE15" s="673"/>
      <c r="FF15" s="673"/>
      <c r="FG15" s="673"/>
    </row>
    <row r="16" spans="1:163" s="681" customFormat="1">
      <c r="A16" s="671" t="s">
        <v>819</v>
      </c>
      <c r="B16" s="672" t="s">
        <v>704</v>
      </c>
      <c r="C16" s="673"/>
      <c r="D16" s="673"/>
      <c r="E16" s="673"/>
      <c r="F16" s="673"/>
      <c r="G16" s="673"/>
      <c r="H16" s="673"/>
      <c r="I16" s="673"/>
      <c r="J16" s="673"/>
      <c r="K16" s="674"/>
      <c r="L16" s="674"/>
      <c r="M16" s="12"/>
      <c r="N16" s="12"/>
      <c r="O16" s="674"/>
      <c r="P16" s="648">
        <f t="shared" si="8"/>
        <v>0</v>
      </c>
      <c r="Q16" s="674"/>
      <c r="R16" s="674"/>
      <c r="S16" s="674"/>
      <c r="T16" s="648">
        <f t="shared" si="9"/>
        <v>0</v>
      </c>
      <c r="U16" s="674"/>
      <c r="V16" s="674"/>
      <c r="W16" s="674"/>
      <c r="X16" s="674"/>
      <c r="Y16" s="674"/>
      <c r="Z16" s="12"/>
      <c r="AA16" s="12"/>
      <c r="AB16" s="674"/>
      <c r="AC16" s="674"/>
      <c r="AD16" s="648">
        <f t="shared" ref="AD16:AD54" si="22">SUM(V16:AC16)</f>
        <v>0</v>
      </c>
      <c r="AE16" s="674"/>
      <c r="AF16" s="674"/>
      <c r="AG16" s="674"/>
      <c r="AH16" s="648">
        <f t="shared" si="10"/>
        <v>0</v>
      </c>
      <c r="AI16" s="674"/>
      <c r="AJ16" s="674"/>
      <c r="AK16" s="674"/>
      <c r="AL16" s="648">
        <f t="shared" si="11"/>
        <v>0</v>
      </c>
      <c r="AM16" s="674"/>
      <c r="AN16" s="12"/>
      <c r="AO16" s="674"/>
      <c r="AP16" s="648">
        <f t="shared" si="12"/>
        <v>0</v>
      </c>
      <c r="AQ16" s="674"/>
      <c r="AR16" s="674"/>
      <c r="AS16" s="12"/>
      <c r="AT16" s="674"/>
      <c r="AU16" s="674"/>
      <c r="AV16" s="648">
        <f t="shared" si="13"/>
        <v>0</v>
      </c>
      <c r="AW16" s="674"/>
      <c r="AX16" s="674"/>
      <c r="AY16" s="648">
        <f t="shared" si="14"/>
        <v>0</v>
      </c>
      <c r="AZ16" s="674"/>
      <c r="BA16" s="674"/>
      <c r="BB16" s="674"/>
      <c r="BC16" s="648">
        <f t="shared" ref="BC16:BC79" si="23">SUM(BA16:BB16)</f>
        <v>0</v>
      </c>
      <c r="BD16" s="674"/>
      <c r="BE16" s="674"/>
      <c r="BF16" s="648">
        <f t="shared" ref="BF16:BF54" si="24">SUM(BD16:BE16)</f>
        <v>0</v>
      </c>
      <c r="BG16" s="674"/>
      <c r="BH16" s="648">
        <f t="shared" si="15"/>
        <v>0</v>
      </c>
      <c r="BI16" s="674"/>
      <c r="BJ16" s="674"/>
      <c r="BK16" s="674"/>
      <c r="BL16" s="674"/>
      <c r="BM16" s="674"/>
      <c r="BN16" s="12"/>
      <c r="BO16" s="12"/>
      <c r="BP16" s="12"/>
      <c r="BQ16" s="12"/>
      <c r="BR16" s="674"/>
      <c r="BS16" s="674"/>
      <c r="BT16" s="675">
        <f t="shared" si="16"/>
        <v>0</v>
      </c>
      <c r="BU16" s="674"/>
      <c r="BV16" s="674"/>
      <c r="BW16" s="674">
        <v>10000</v>
      </c>
      <c r="BX16" s="12"/>
      <c r="BY16" s="674"/>
      <c r="BZ16" s="674"/>
      <c r="CA16" s="674"/>
      <c r="CB16" s="12"/>
      <c r="CC16" s="12"/>
      <c r="CD16" s="12"/>
      <c r="CE16" s="12"/>
      <c r="CF16" s="12"/>
      <c r="CG16" s="648">
        <f t="shared" si="17"/>
        <v>10000</v>
      </c>
      <c r="CH16" s="674"/>
      <c r="CI16" s="674">
        <v>100000</v>
      </c>
      <c r="CJ16" s="12"/>
      <c r="CK16" s="12"/>
      <c r="CL16" s="12"/>
      <c r="CM16" s="674"/>
      <c r="CN16" s="648">
        <f t="shared" si="18"/>
        <v>100000</v>
      </c>
      <c r="CO16" s="674"/>
      <c r="CP16" s="674"/>
      <c r="CQ16" s="674"/>
      <c r="CR16" s="674">
        <v>6000</v>
      </c>
      <c r="CS16" s="674"/>
      <c r="CT16" s="648">
        <f t="shared" si="19"/>
        <v>6000</v>
      </c>
      <c r="CU16" s="674"/>
      <c r="CV16" s="674"/>
      <c r="CW16" s="674"/>
      <c r="CX16" s="674"/>
      <c r="CY16" s="674"/>
      <c r="CZ16" s="674"/>
      <c r="DA16" s="676"/>
      <c r="DB16" s="674"/>
      <c r="DC16" s="674"/>
      <c r="DD16" s="674"/>
      <c r="DE16" s="674"/>
      <c r="DF16" s="674"/>
      <c r="DG16" s="674"/>
      <c r="DH16" s="674"/>
      <c r="DI16" s="674"/>
      <c r="DJ16" s="674"/>
      <c r="DK16" s="674"/>
      <c r="DL16" s="12"/>
      <c r="DM16" s="12"/>
      <c r="DN16" s="674"/>
      <c r="DO16" s="12"/>
      <c r="DP16" s="674"/>
      <c r="DQ16" s="648">
        <f t="shared" ref="DQ16:DQ54" si="25">SUM(DH16:DP16)</f>
        <v>0</v>
      </c>
      <c r="DR16" s="674"/>
      <c r="DS16" s="12"/>
      <c r="DT16" s="12"/>
      <c r="DU16" s="12"/>
      <c r="DV16" s="12"/>
      <c r="DW16" s="674"/>
      <c r="DX16" s="674"/>
      <c r="DY16" s="674"/>
      <c r="DZ16" s="648">
        <f t="shared" si="20"/>
        <v>0</v>
      </c>
      <c r="EA16" s="677"/>
      <c r="EB16" s="673"/>
      <c r="EC16" s="678">
        <f t="shared" ref="EC16:EC79" si="26">SUM(EB16)</f>
        <v>0</v>
      </c>
      <c r="ED16" s="673"/>
      <c r="EE16" s="678">
        <f t="shared" ref="EE16:EE79" si="27">SUM(ED16)</f>
        <v>0</v>
      </c>
      <c r="EF16" s="673"/>
      <c r="EG16" s="678">
        <f>SUM(EF16)</f>
        <v>0</v>
      </c>
      <c r="EH16" s="14"/>
      <c r="EI16" s="679"/>
      <c r="EJ16" s="648"/>
      <c r="EK16" s="677"/>
      <c r="EL16" s="608"/>
      <c r="EM16" s="673">
        <v>70000</v>
      </c>
      <c r="EN16" s="678">
        <f t="shared" ref="EN16:EN79" si="28">SUM(EK16:EM16)</f>
        <v>70000</v>
      </c>
      <c r="EO16" s="221"/>
      <c r="EP16" s="221"/>
      <c r="EQ16" s="680"/>
      <c r="ER16" s="221"/>
      <c r="ES16" s="680"/>
      <c r="ET16" s="221"/>
      <c r="EU16" s="216"/>
      <c r="EV16" s="221"/>
      <c r="EW16" s="680"/>
      <c r="EX16" s="673"/>
      <c r="EY16" s="673"/>
      <c r="EZ16" s="673">
        <f t="shared" ref="EZ16:EZ54" si="29">SUM(EX16:EY16)</f>
        <v>0</v>
      </c>
      <c r="FA16" s="673"/>
      <c r="FB16" s="673"/>
      <c r="FC16" s="673"/>
      <c r="FD16" s="673"/>
      <c r="FE16" s="673"/>
      <c r="FF16" s="673"/>
      <c r="FG16" s="673"/>
    </row>
    <row r="17" spans="1:163" s="681" customFormat="1">
      <c r="A17" s="671" t="s">
        <v>820</v>
      </c>
      <c r="B17" s="672" t="s">
        <v>769</v>
      </c>
      <c r="C17" s="673"/>
      <c r="D17" s="673"/>
      <c r="E17" s="673"/>
      <c r="F17" s="673"/>
      <c r="G17" s="673"/>
      <c r="H17" s="673"/>
      <c r="I17" s="673"/>
      <c r="J17" s="673"/>
      <c r="K17" s="674"/>
      <c r="L17" s="674"/>
      <c r="M17" s="12"/>
      <c r="N17" s="12"/>
      <c r="O17" s="674"/>
      <c r="P17" s="648">
        <f t="shared" si="8"/>
        <v>0</v>
      </c>
      <c r="Q17" s="674"/>
      <c r="R17" s="674"/>
      <c r="S17" s="674"/>
      <c r="T17" s="648">
        <f t="shared" si="9"/>
        <v>0</v>
      </c>
      <c r="U17" s="674"/>
      <c r="V17" s="674"/>
      <c r="W17" s="674"/>
      <c r="X17" s="674"/>
      <c r="Y17" s="674"/>
      <c r="Z17" s="12"/>
      <c r="AA17" s="12"/>
      <c r="AB17" s="674"/>
      <c r="AC17" s="674"/>
      <c r="AD17" s="648">
        <f t="shared" si="22"/>
        <v>0</v>
      </c>
      <c r="AE17" s="674"/>
      <c r="AF17" s="674"/>
      <c r="AG17" s="674"/>
      <c r="AH17" s="648">
        <f t="shared" si="10"/>
        <v>0</v>
      </c>
      <c r="AI17" s="674"/>
      <c r="AJ17" s="674"/>
      <c r="AK17" s="674"/>
      <c r="AL17" s="648">
        <f t="shared" si="11"/>
        <v>0</v>
      </c>
      <c r="AM17" s="674"/>
      <c r="AN17" s="12"/>
      <c r="AO17" s="674"/>
      <c r="AP17" s="648">
        <f t="shared" si="12"/>
        <v>0</v>
      </c>
      <c r="AQ17" s="674"/>
      <c r="AR17" s="674"/>
      <c r="AS17" s="12"/>
      <c r="AT17" s="674"/>
      <c r="AU17" s="674"/>
      <c r="AV17" s="648">
        <f t="shared" si="13"/>
        <v>0</v>
      </c>
      <c r="AW17" s="674"/>
      <c r="AX17" s="674"/>
      <c r="AY17" s="648">
        <f t="shared" si="14"/>
        <v>0</v>
      </c>
      <c r="AZ17" s="674"/>
      <c r="BA17" s="674"/>
      <c r="BB17" s="674"/>
      <c r="BC17" s="648">
        <f t="shared" si="23"/>
        <v>0</v>
      </c>
      <c r="BD17" s="674"/>
      <c r="BE17" s="674"/>
      <c r="BF17" s="648">
        <f t="shared" si="24"/>
        <v>0</v>
      </c>
      <c r="BG17" s="674"/>
      <c r="BH17" s="648">
        <f t="shared" si="15"/>
        <v>0</v>
      </c>
      <c r="BI17" s="674"/>
      <c r="BJ17" s="674"/>
      <c r="BK17" s="674"/>
      <c r="BL17" s="674"/>
      <c r="BM17" s="674"/>
      <c r="BN17" s="12"/>
      <c r="BO17" s="12"/>
      <c r="BP17" s="12"/>
      <c r="BQ17" s="12"/>
      <c r="BR17" s="674"/>
      <c r="BS17" s="674"/>
      <c r="BT17" s="675">
        <f t="shared" si="16"/>
        <v>0</v>
      </c>
      <c r="BU17" s="674"/>
      <c r="BV17" s="674"/>
      <c r="BW17" s="674"/>
      <c r="BX17" s="12"/>
      <c r="BY17" s="674"/>
      <c r="BZ17" s="674"/>
      <c r="CA17" s="674"/>
      <c r="CB17" s="12"/>
      <c r="CC17" s="12"/>
      <c r="CD17" s="12"/>
      <c r="CE17" s="12"/>
      <c r="CF17" s="12"/>
      <c r="CG17" s="648">
        <f t="shared" si="17"/>
        <v>0</v>
      </c>
      <c r="CH17" s="674"/>
      <c r="CI17" s="674"/>
      <c r="CJ17" s="12"/>
      <c r="CK17" s="12"/>
      <c r="CL17" s="12"/>
      <c r="CM17" s="674"/>
      <c r="CN17" s="648">
        <f t="shared" si="18"/>
        <v>0</v>
      </c>
      <c r="CO17" s="674"/>
      <c r="CP17" s="674"/>
      <c r="CQ17" s="674"/>
      <c r="CR17" s="674"/>
      <c r="CS17" s="674"/>
      <c r="CT17" s="648">
        <f t="shared" si="19"/>
        <v>0</v>
      </c>
      <c r="CU17" s="674"/>
      <c r="CV17" s="674"/>
      <c r="CW17" s="674"/>
      <c r="CX17" s="674"/>
      <c r="CY17" s="674"/>
      <c r="CZ17" s="674"/>
      <c r="DA17" s="676"/>
      <c r="DB17" s="674"/>
      <c r="DC17" s="674"/>
      <c r="DD17" s="674"/>
      <c r="DE17" s="674"/>
      <c r="DF17" s="674"/>
      <c r="DG17" s="674"/>
      <c r="DH17" s="674"/>
      <c r="DI17" s="674"/>
      <c r="DJ17" s="674"/>
      <c r="DK17" s="674"/>
      <c r="DL17" s="12"/>
      <c r="DM17" s="12"/>
      <c r="DN17" s="674"/>
      <c r="DO17" s="12"/>
      <c r="DP17" s="674"/>
      <c r="DQ17" s="648">
        <f t="shared" si="25"/>
        <v>0</v>
      </c>
      <c r="DR17" s="674"/>
      <c r="DS17" s="12"/>
      <c r="DT17" s="12"/>
      <c r="DU17" s="12"/>
      <c r="DV17" s="12"/>
      <c r="DW17" s="674"/>
      <c r="DX17" s="674"/>
      <c r="DY17" s="674"/>
      <c r="DZ17" s="648">
        <f t="shared" si="20"/>
        <v>0</v>
      </c>
      <c r="EA17" s="677"/>
      <c r="EB17" s="673"/>
      <c r="EC17" s="678">
        <f t="shared" si="26"/>
        <v>0</v>
      </c>
      <c r="ED17" s="673"/>
      <c r="EE17" s="678">
        <f t="shared" si="27"/>
        <v>0</v>
      </c>
      <c r="EF17" s="673"/>
      <c r="EG17" s="678">
        <f t="shared" si="21"/>
        <v>0</v>
      </c>
      <c r="EH17" s="14"/>
      <c r="EI17" s="679"/>
      <c r="EJ17" s="648"/>
      <c r="EK17" s="677"/>
      <c r="EL17" s="608"/>
      <c r="EM17" s="673"/>
      <c r="EN17" s="678">
        <f t="shared" si="28"/>
        <v>0</v>
      </c>
      <c r="EO17" s="221"/>
      <c r="EP17" s="221"/>
      <c r="EQ17" s="680"/>
      <c r="ER17" s="221"/>
      <c r="ES17" s="680"/>
      <c r="ET17" s="221"/>
      <c r="EU17" s="216"/>
      <c r="EV17" s="221"/>
      <c r="EW17" s="680"/>
      <c r="EX17" s="673"/>
      <c r="EY17" s="673"/>
      <c r="EZ17" s="673">
        <f t="shared" si="29"/>
        <v>0</v>
      </c>
      <c r="FA17" s="673"/>
      <c r="FB17" s="673"/>
      <c r="FC17" s="673"/>
      <c r="FD17" s="673"/>
      <c r="FE17" s="673"/>
      <c r="FF17" s="673"/>
      <c r="FG17" s="673"/>
    </row>
    <row r="18" spans="1:163" s="681" customFormat="1">
      <c r="A18" s="671" t="s">
        <v>821</v>
      </c>
      <c r="B18" s="672" t="s">
        <v>705</v>
      </c>
      <c r="C18" s="673"/>
      <c r="D18" s="673"/>
      <c r="E18" s="673"/>
      <c r="F18" s="673"/>
      <c r="G18" s="673"/>
      <c r="H18" s="673"/>
      <c r="I18" s="673"/>
      <c r="J18" s="673"/>
      <c r="K18" s="674"/>
      <c r="L18" s="674"/>
      <c r="M18" s="12"/>
      <c r="N18" s="12"/>
      <c r="O18" s="674"/>
      <c r="P18" s="648">
        <f t="shared" si="8"/>
        <v>0</v>
      </c>
      <c r="Q18" s="674"/>
      <c r="R18" s="674"/>
      <c r="S18" s="674"/>
      <c r="T18" s="648">
        <f t="shared" si="9"/>
        <v>0</v>
      </c>
      <c r="U18" s="674"/>
      <c r="V18" s="674"/>
      <c r="W18" s="674"/>
      <c r="X18" s="674"/>
      <c r="Y18" s="674"/>
      <c r="Z18" s="12"/>
      <c r="AA18" s="12"/>
      <c r="AB18" s="674"/>
      <c r="AC18" s="674"/>
      <c r="AD18" s="648">
        <f t="shared" si="22"/>
        <v>0</v>
      </c>
      <c r="AE18" s="674"/>
      <c r="AF18" s="674"/>
      <c r="AG18" s="674"/>
      <c r="AH18" s="648">
        <f t="shared" si="10"/>
        <v>0</v>
      </c>
      <c r="AI18" s="674"/>
      <c r="AJ18" s="674"/>
      <c r="AK18" s="674"/>
      <c r="AL18" s="648">
        <f t="shared" si="11"/>
        <v>0</v>
      </c>
      <c r="AM18" s="674"/>
      <c r="AN18" s="12"/>
      <c r="AO18" s="674"/>
      <c r="AP18" s="648">
        <f t="shared" si="12"/>
        <v>0</v>
      </c>
      <c r="AQ18" s="674"/>
      <c r="AR18" s="674"/>
      <c r="AS18" s="12"/>
      <c r="AT18" s="674"/>
      <c r="AU18" s="674"/>
      <c r="AV18" s="648">
        <f t="shared" si="13"/>
        <v>0</v>
      </c>
      <c r="AW18" s="674"/>
      <c r="AX18" s="674"/>
      <c r="AY18" s="648">
        <f t="shared" si="14"/>
        <v>0</v>
      </c>
      <c r="AZ18" s="674"/>
      <c r="BA18" s="674"/>
      <c r="BB18" s="674"/>
      <c r="BC18" s="648">
        <f t="shared" si="23"/>
        <v>0</v>
      </c>
      <c r="BD18" s="674"/>
      <c r="BE18" s="674"/>
      <c r="BF18" s="648">
        <f t="shared" si="24"/>
        <v>0</v>
      </c>
      <c r="BG18" s="674"/>
      <c r="BH18" s="648">
        <f t="shared" si="15"/>
        <v>0</v>
      </c>
      <c r="BI18" s="674"/>
      <c r="BJ18" s="674">
        <v>10000</v>
      </c>
      <c r="BK18" s="674"/>
      <c r="BL18" s="674"/>
      <c r="BM18" s="674"/>
      <c r="BN18" s="12"/>
      <c r="BO18" s="12"/>
      <c r="BP18" s="12"/>
      <c r="BQ18" s="12"/>
      <c r="BR18" s="674"/>
      <c r="BS18" s="674"/>
      <c r="BT18" s="675">
        <f t="shared" si="16"/>
        <v>10000</v>
      </c>
      <c r="BU18" s="674"/>
      <c r="BV18" s="674"/>
      <c r="BW18" s="674"/>
      <c r="BX18" s="12"/>
      <c r="BY18" s="674"/>
      <c r="BZ18" s="674"/>
      <c r="CA18" s="674"/>
      <c r="CB18" s="12"/>
      <c r="CC18" s="12"/>
      <c r="CD18" s="12"/>
      <c r="CE18" s="12"/>
      <c r="CF18" s="12"/>
      <c r="CG18" s="648">
        <f t="shared" si="17"/>
        <v>0</v>
      </c>
      <c r="CH18" s="674"/>
      <c r="CI18" s="674"/>
      <c r="CJ18" s="12"/>
      <c r="CK18" s="12"/>
      <c r="CL18" s="12"/>
      <c r="CM18" s="674"/>
      <c r="CN18" s="648">
        <f t="shared" si="18"/>
        <v>0</v>
      </c>
      <c r="CO18" s="674"/>
      <c r="CP18" s="674"/>
      <c r="CQ18" s="674"/>
      <c r="CR18" s="674"/>
      <c r="CS18" s="674"/>
      <c r="CT18" s="648">
        <f t="shared" si="19"/>
        <v>0</v>
      </c>
      <c r="CU18" s="674"/>
      <c r="CV18" s="674"/>
      <c r="CW18" s="674"/>
      <c r="CX18" s="674"/>
      <c r="CY18" s="674"/>
      <c r="CZ18" s="674"/>
      <c r="DA18" s="676"/>
      <c r="DB18" s="674">
        <v>8</v>
      </c>
      <c r="DC18" s="674"/>
      <c r="DD18" s="674"/>
      <c r="DE18" s="674"/>
      <c r="DF18" s="674"/>
      <c r="DG18" s="674"/>
      <c r="DH18" s="674"/>
      <c r="DI18" s="674"/>
      <c r="DJ18" s="674"/>
      <c r="DK18" s="674"/>
      <c r="DL18" s="12"/>
      <c r="DM18" s="12"/>
      <c r="DN18" s="674"/>
      <c r="DO18" s="12"/>
      <c r="DP18" s="674"/>
      <c r="DQ18" s="648">
        <f t="shared" si="25"/>
        <v>0</v>
      </c>
      <c r="DR18" s="674"/>
      <c r="DS18" s="12"/>
      <c r="DT18" s="12"/>
      <c r="DU18" s="12"/>
      <c r="DV18" s="12"/>
      <c r="DW18" s="674"/>
      <c r="DX18" s="674"/>
      <c r="DY18" s="674"/>
      <c r="DZ18" s="648">
        <f t="shared" si="20"/>
        <v>0</v>
      </c>
      <c r="EA18" s="677"/>
      <c r="EB18" s="673"/>
      <c r="EC18" s="678">
        <f t="shared" si="26"/>
        <v>0</v>
      </c>
      <c r="ED18" s="673"/>
      <c r="EE18" s="678">
        <f t="shared" si="27"/>
        <v>0</v>
      </c>
      <c r="EF18" s="673"/>
      <c r="EG18" s="678">
        <f t="shared" si="21"/>
        <v>0</v>
      </c>
      <c r="EH18" s="14"/>
      <c r="EI18" s="679"/>
      <c r="EJ18" s="648"/>
      <c r="EK18" s="677"/>
      <c r="EL18" s="608"/>
      <c r="EM18" s="673"/>
      <c r="EN18" s="678">
        <f t="shared" si="28"/>
        <v>0</v>
      </c>
      <c r="EO18" s="221"/>
      <c r="EP18" s="221"/>
      <c r="EQ18" s="680"/>
      <c r="ER18" s="221"/>
      <c r="ES18" s="680"/>
      <c r="ET18" s="221"/>
      <c r="EU18" s="216"/>
      <c r="EV18" s="221"/>
      <c r="EW18" s="680"/>
      <c r="EX18" s="673"/>
      <c r="EY18" s="673"/>
      <c r="EZ18" s="673">
        <f t="shared" si="29"/>
        <v>0</v>
      </c>
      <c r="FA18" s="673"/>
      <c r="FB18" s="673"/>
      <c r="FC18" s="673"/>
      <c r="FD18" s="673"/>
      <c r="FE18" s="673"/>
      <c r="FF18" s="673"/>
      <c r="FG18" s="673"/>
    </row>
    <row r="19" spans="1:163" s="681" customFormat="1">
      <c r="A19" s="671" t="s">
        <v>822</v>
      </c>
      <c r="B19" s="672" t="s">
        <v>771</v>
      </c>
      <c r="C19" s="673"/>
      <c r="D19" s="673"/>
      <c r="E19" s="673"/>
      <c r="F19" s="673"/>
      <c r="G19" s="673"/>
      <c r="H19" s="673"/>
      <c r="I19" s="673"/>
      <c r="J19" s="673"/>
      <c r="K19" s="674"/>
      <c r="L19" s="674"/>
      <c r="M19" s="12"/>
      <c r="N19" s="12"/>
      <c r="O19" s="674"/>
      <c r="P19" s="648">
        <f t="shared" si="8"/>
        <v>0</v>
      </c>
      <c r="Q19" s="674"/>
      <c r="R19" s="674"/>
      <c r="S19" s="674"/>
      <c r="T19" s="648">
        <f t="shared" si="9"/>
        <v>0</v>
      </c>
      <c r="U19" s="674"/>
      <c r="V19" s="674"/>
      <c r="W19" s="674"/>
      <c r="X19" s="674"/>
      <c r="Y19" s="674"/>
      <c r="Z19" s="12"/>
      <c r="AA19" s="12"/>
      <c r="AB19" s="674"/>
      <c r="AC19" s="674"/>
      <c r="AD19" s="648">
        <f t="shared" si="22"/>
        <v>0</v>
      </c>
      <c r="AE19" s="674"/>
      <c r="AF19" s="674"/>
      <c r="AG19" s="674"/>
      <c r="AH19" s="648">
        <f t="shared" si="10"/>
        <v>0</v>
      </c>
      <c r="AI19" s="674"/>
      <c r="AJ19" s="674"/>
      <c r="AK19" s="674"/>
      <c r="AL19" s="648">
        <f t="shared" si="11"/>
        <v>0</v>
      </c>
      <c r="AM19" s="674"/>
      <c r="AN19" s="12"/>
      <c r="AO19" s="674"/>
      <c r="AP19" s="648">
        <f t="shared" si="12"/>
        <v>0</v>
      </c>
      <c r="AQ19" s="674"/>
      <c r="AR19" s="674"/>
      <c r="AS19" s="12"/>
      <c r="AT19" s="674"/>
      <c r="AU19" s="674"/>
      <c r="AV19" s="648">
        <f t="shared" si="13"/>
        <v>0</v>
      </c>
      <c r="AW19" s="674"/>
      <c r="AX19" s="674"/>
      <c r="AY19" s="648">
        <f t="shared" si="14"/>
        <v>0</v>
      </c>
      <c r="AZ19" s="674"/>
      <c r="BA19" s="674"/>
      <c r="BB19" s="674"/>
      <c r="BC19" s="648">
        <f t="shared" si="23"/>
        <v>0</v>
      </c>
      <c r="BD19" s="674"/>
      <c r="BE19" s="674"/>
      <c r="BF19" s="648">
        <f t="shared" si="24"/>
        <v>0</v>
      </c>
      <c r="BG19" s="674"/>
      <c r="BH19" s="648">
        <f t="shared" si="15"/>
        <v>0</v>
      </c>
      <c r="BI19" s="674"/>
      <c r="BJ19" s="674"/>
      <c r="BK19" s="674"/>
      <c r="BL19" s="674"/>
      <c r="BM19" s="674"/>
      <c r="BN19" s="12"/>
      <c r="BO19" s="12"/>
      <c r="BP19" s="12"/>
      <c r="BQ19" s="12"/>
      <c r="BR19" s="674"/>
      <c r="BS19" s="674"/>
      <c r="BT19" s="675">
        <f t="shared" si="16"/>
        <v>0</v>
      </c>
      <c r="BU19" s="674"/>
      <c r="BV19" s="674"/>
      <c r="BW19" s="674"/>
      <c r="BX19" s="12"/>
      <c r="BY19" s="674"/>
      <c r="BZ19" s="674"/>
      <c r="CA19" s="674"/>
      <c r="CB19" s="12"/>
      <c r="CC19" s="12"/>
      <c r="CD19" s="12"/>
      <c r="CE19" s="12"/>
      <c r="CF19" s="12"/>
      <c r="CG19" s="648">
        <f t="shared" si="17"/>
        <v>0</v>
      </c>
      <c r="CH19" s="674"/>
      <c r="CI19" s="674"/>
      <c r="CJ19" s="12"/>
      <c r="CK19" s="12"/>
      <c r="CL19" s="12"/>
      <c r="CM19" s="674"/>
      <c r="CN19" s="648">
        <f t="shared" si="18"/>
        <v>0</v>
      </c>
      <c r="CO19" s="674"/>
      <c r="CP19" s="674"/>
      <c r="CQ19" s="674"/>
      <c r="CR19" s="674"/>
      <c r="CS19" s="674"/>
      <c r="CT19" s="648">
        <f t="shared" si="19"/>
        <v>0</v>
      </c>
      <c r="CU19" s="674"/>
      <c r="CV19" s="674"/>
      <c r="CW19" s="674"/>
      <c r="CX19" s="674"/>
      <c r="CY19" s="674"/>
      <c r="CZ19" s="674"/>
      <c r="DA19" s="676"/>
      <c r="DB19" s="674"/>
      <c r="DC19" s="674"/>
      <c r="DD19" s="674"/>
      <c r="DE19" s="674"/>
      <c r="DF19" s="674"/>
      <c r="DG19" s="674"/>
      <c r="DH19" s="674"/>
      <c r="DI19" s="674"/>
      <c r="DJ19" s="674"/>
      <c r="DK19" s="674"/>
      <c r="DL19" s="12"/>
      <c r="DM19" s="12"/>
      <c r="DN19" s="674"/>
      <c r="DO19" s="12"/>
      <c r="DP19" s="674"/>
      <c r="DQ19" s="648">
        <f t="shared" si="25"/>
        <v>0</v>
      </c>
      <c r="DR19" s="674"/>
      <c r="DS19" s="12"/>
      <c r="DT19" s="12"/>
      <c r="DU19" s="12"/>
      <c r="DV19" s="12"/>
      <c r="DW19" s="674"/>
      <c r="DX19" s="674"/>
      <c r="DY19" s="674"/>
      <c r="DZ19" s="648">
        <f t="shared" si="20"/>
        <v>0</v>
      </c>
      <c r="EA19" s="677"/>
      <c r="EB19" s="673"/>
      <c r="EC19" s="678">
        <f t="shared" si="26"/>
        <v>0</v>
      </c>
      <c r="ED19" s="673"/>
      <c r="EE19" s="678">
        <f t="shared" si="27"/>
        <v>0</v>
      </c>
      <c r="EF19" s="673"/>
      <c r="EG19" s="678">
        <f t="shared" si="21"/>
        <v>0</v>
      </c>
      <c r="EH19" s="14"/>
      <c r="EI19" s="679"/>
      <c r="EJ19" s="648"/>
      <c r="EK19" s="677"/>
      <c r="EL19" s="608"/>
      <c r="EM19" s="673"/>
      <c r="EN19" s="678">
        <f t="shared" si="28"/>
        <v>0</v>
      </c>
      <c r="EO19" s="221"/>
      <c r="EP19" s="221"/>
      <c r="EQ19" s="680"/>
      <c r="ER19" s="221"/>
      <c r="ES19" s="680"/>
      <c r="ET19" s="221"/>
      <c r="EU19" s="216"/>
      <c r="EV19" s="221"/>
      <c r="EW19" s="680"/>
      <c r="EX19" s="673"/>
      <c r="EY19" s="673"/>
      <c r="EZ19" s="673">
        <f t="shared" si="29"/>
        <v>0</v>
      </c>
      <c r="FA19" s="673"/>
      <c r="FB19" s="673"/>
      <c r="FC19" s="673"/>
      <c r="FD19" s="673"/>
      <c r="FE19" s="673"/>
      <c r="FF19" s="673"/>
      <c r="FG19" s="673"/>
    </row>
    <row r="20" spans="1:163" s="681" customFormat="1">
      <c r="A20" s="671" t="s">
        <v>823</v>
      </c>
      <c r="B20" s="672" t="s">
        <v>824</v>
      </c>
      <c r="C20" s="673"/>
      <c r="D20" s="673"/>
      <c r="E20" s="673"/>
      <c r="F20" s="673"/>
      <c r="G20" s="673"/>
      <c r="H20" s="673"/>
      <c r="I20" s="673"/>
      <c r="J20" s="673"/>
      <c r="K20" s="674"/>
      <c r="L20" s="674"/>
      <c r="M20" s="12"/>
      <c r="N20" s="12"/>
      <c r="O20" s="674"/>
      <c r="P20" s="648">
        <f t="shared" si="8"/>
        <v>0</v>
      </c>
      <c r="Q20" s="674"/>
      <c r="R20" s="674"/>
      <c r="S20" s="674"/>
      <c r="T20" s="648">
        <f t="shared" si="9"/>
        <v>0</v>
      </c>
      <c r="U20" s="674"/>
      <c r="V20" s="674"/>
      <c r="W20" s="674"/>
      <c r="X20" s="674"/>
      <c r="Y20" s="674"/>
      <c r="Z20" s="12"/>
      <c r="AA20" s="12"/>
      <c r="AB20" s="674"/>
      <c r="AC20" s="674"/>
      <c r="AD20" s="648">
        <f t="shared" si="22"/>
        <v>0</v>
      </c>
      <c r="AE20" s="674"/>
      <c r="AF20" s="674"/>
      <c r="AG20" s="674"/>
      <c r="AH20" s="648">
        <f t="shared" si="10"/>
        <v>0</v>
      </c>
      <c r="AI20" s="674"/>
      <c r="AJ20" s="674"/>
      <c r="AK20" s="674"/>
      <c r="AL20" s="648">
        <f t="shared" si="11"/>
        <v>0</v>
      </c>
      <c r="AM20" s="674"/>
      <c r="AN20" s="12"/>
      <c r="AO20" s="674">
        <v>1</v>
      </c>
      <c r="AP20" s="648">
        <f t="shared" si="12"/>
        <v>1</v>
      </c>
      <c r="AQ20" s="674"/>
      <c r="AR20" s="674"/>
      <c r="AS20" s="12"/>
      <c r="AT20" s="674"/>
      <c r="AU20" s="674"/>
      <c r="AV20" s="648">
        <f t="shared" si="13"/>
        <v>0</v>
      </c>
      <c r="AW20" s="674"/>
      <c r="AX20" s="674"/>
      <c r="AY20" s="648">
        <f t="shared" si="14"/>
        <v>0</v>
      </c>
      <c r="AZ20" s="674"/>
      <c r="BA20" s="674"/>
      <c r="BB20" s="674"/>
      <c r="BC20" s="648">
        <f t="shared" si="23"/>
        <v>0</v>
      </c>
      <c r="BD20" s="674"/>
      <c r="BE20" s="674"/>
      <c r="BF20" s="648">
        <f t="shared" si="24"/>
        <v>0</v>
      </c>
      <c r="BG20" s="674"/>
      <c r="BH20" s="648">
        <f t="shared" si="15"/>
        <v>0</v>
      </c>
      <c r="BI20" s="674"/>
      <c r="BJ20" s="674"/>
      <c r="BK20" s="674"/>
      <c r="BL20" s="674"/>
      <c r="BM20" s="674"/>
      <c r="BN20" s="12"/>
      <c r="BO20" s="12"/>
      <c r="BP20" s="12"/>
      <c r="BQ20" s="12"/>
      <c r="BR20" s="674"/>
      <c r="BS20" s="674"/>
      <c r="BT20" s="675">
        <f t="shared" si="16"/>
        <v>0</v>
      </c>
      <c r="BU20" s="674"/>
      <c r="BV20" s="674"/>
      <c r="BW20" s="674"/>
      <c r="BX20" s="12"/>
      <c r="BY20" s="674"/>
      <c r="BZ20" s="674"/>
      <c r="CA20" s="674"/>
      <c r="CB20" s="12"/>
      <c r="CC20" s="12"/>
      <c r="CD20" s="12"/>
      <c r="CE20" s="12"/>
      <c r="CF20" s="12"/>
      <c r="CG20" s="648">
        <f t="shared" si="17"/>
        <v>0</v>
      </c>
      <c r="CH20" s="674"/>
      <c r="CI20" s="674"/>
      <c r="CJ20" s="12"/>
      <c r="CK20" s="12"/>
      <c r="CL20" s="12"/>
      <c r="CM20" s="674"/>
      <c r="CN20" s="648">
        <f t="shared" si="18"/>
        <v>0</v>
      </c>
      <c r="CO20" s="674"/>
      <c r="CP20" s="674"/>
      <c r="CQ20" s="674"/>
      <c r="CR20" s="674"/>
      <c r="CS20" s="674"/>
      <c r="CT20" s="648">
        <f t="shared" si="19"/>
        <v>0</v>
      </c>
      <c r="CU20" s="674"/>
      <c r="CV20" s="674"/>
      <c r="CW20" s="674"/>
      <c r="CX20" s="674"/>
      <c r="CY20" s="674"/>
      <c r="CZ20" s="674"/>
      <c r="DA20" s="676"/>
      <c r="DB20" s="674"/>
      <c r="DC20" s="674"/>
      <c r="DD20" s="674"/>
      <c r="DE20" s="674"/>
      <c r="DF20" s="674"/>
      <c r="DG20" s="674"/>
      <c r="DH20" s="674"/>
      <c r="DI20" s="674"/>
      <c r="DJ20" s="674"/>
      <c r="DK20" s="674"/>
      <c r="DL20" s="12"/>
      <c r="DM20" s="12"/>
      <c r="DN20" s="674"/>
      <c r="DO20" s="12"/>
      <c r="DP20" s="674"/>
      <c r="DQ20" s="648">
        <f t="shared" si="25"/>
        <v>0</v>
      </c>
      <c r="DR20" s="674"/>
      <c r="DS20" s="12"/>
      <c r="DT20" s="12"/>
      <c r="DU20" s="12"/>
      <c r="DV20" s="12"/>
      <c r="DW20" s="674"/>
      <c r="DX20" s="674"/>
      <c r="DY20" s="674"/>
      <c r="DZ20" s="648">
        <f t="shared" si="20"/>
        <v>0</v>
      </c>
      <c r="EA20" s="677"/>
      <c r="EB20" s="673"/>
      <c r="EC20" s="678">
        <f t="shared" si="26"/>
        <v>0</v>
      </c>
      <c r="ED20" s="673"/>
      <c r="EE20" s="678">
        <f t="shared" si="27"/>
        <v>0</v>
      </c>
      <c r="EF20" s="673"/>
      <c r="EG20" s="678">
        <f t="shared" si="21"/>
        <v>0</v>
      </c>
      <c r="EH20" s="14"/>
      <c r="EI20" s="679"/>
      <c r="EJ20" s="648"/>
      <c r="EK20" s="677"/>
      <c r="EL20" s="608"/>
      <c r="EM20" s="673"/>
      <c r="EN20" s="678">
        <f t="shared" si="28"/>
        <v>0</v>
      </c>
      <c r="EO20" s="221"/>
      <c r="EP20" s="221"/>
      <c r="EQ20" s="680"/>
      <c r="ER20" s="221"/>
      <c r="ES20" s="680"/>
      <c r="ET20" s="221"/>
      <c r="EU20" s="216"/>
      <c r="EV20" s="221"/>
      <c r="EW20" s="680"/>
      <c r="EX20" s="673"/>
      <c r="EY20" s="673"/>
      <c r="EZ20" s="673">
        <f t="shared" si="29"/>
        <v>0</v>
      </c>
      <c r="FA20" s="673"/>
      <c r="FB20" s="673"/>
      <c r="FC20" s="673"/>
      <c r="FD20" s="673"/>
      <c r="FE20" s="673"/>
      <c r="FF20" s="673"/>
      <c r="FG20" s="673"/>
    </row>
    <row r="21" spans="1:163" s="681" customFormat="1">
      <c r="A21" s="671" t="s">
        <v>825</v>
      </c>
      <c r="B21" s="672" t="s">
        <v>826</v>
      </c>
      <c r="C21" s="673"/>
      <c r="D21" s="673"/>
      <c r="E21" s="673"/>
      <c r="F21" s="673"/>
      <c r="G21" s="673"/>
      <c r="H21" s="673"/>
      <c r="I21" s="673"/>
      <c r="J21" s="673"/>
      <c r="K21" s="674"/>
      <c r="L21" s="674"/>
      <c r="M21" s="12"/>
      <c r="N21" s="12"/>
      <c r="O21" s="674"/>
      <c r="P21" s="648">
        <f t="shared" si="8"/>
        <v>0</v>
      </c>
      <c r="Q21" s="674"/>
      <c r="R21" s="674"/>
      <c r="S21" s="674"/>
      <c r="T21" s="648">
        <f t="shared" si="9"/>
        <v>0</v>
      </c>
      <c r="U21" s="674"/>
      <c r="V21" s="674"/>
      <c r="W21" s="674"/>
      <c r="X21" s="674"/>
      <c r="Y21" s="674"/>
      <c r="Z21" s="12"/>
      <c r="AA21" s="12"/>
      <c r="AB21" s="674"/>
      <c r="AC21" s="674"/>
      <c r="AD21" s="648">
        <f t="shared" si="22"/>
        <v>0</v>
      </c>
      <c r="AE21" s="674"/>
      <c r="AF21" s="674"/>
      <c r="AG21" s="674"/>
      <c r="AH21" s="648">
        <f t="shared" si="10"/>
        <v>0</v>
      </c>
      <c r="AI21" s="674"/>
      <c r="AJ21" s="674"/>
      <c r="AK21" s="674"/>
      <c r="AL21" s="648">
        <f t="shared" si="11"/>
        <v>0</v>
      </c>
      <c r="AM21" s="674"/>
      <c r="AN21" s="12">
        <v>6</v>
      </c>
      <c r="AO21" s="674">
        <v>1</v>
      </c>
      <c r="AP21" s="648">
        <f t="shared" si="12"/>
        <v>7</v>
      </c>
      <c r="AQ21" s="674"/>
      <c r="AR21" s="674"/>
      <c r="AS21" s="12"/>
      <c r="AT21" s="674"/>
      <c r="AU21" s="674"/>
      <c r="AV21" s="648">
        <f t="shared" si="13"/>
        <v>0</v>
      </c>
      <c r="AW21" s="674"/>
      <c r="AX21" s="674"/>
      <c r="AY21" s="648">
        <f t="shared" si="14"/>
        <v>0</v>
      </c>
      <c r="AZ21" s="674"/>
      <c r="BA21" s="674"/>
      <c r="BB21" s="674"/>
      <c r="BC21" s="648">
        <f t="shared" si="23"/>
        <v>0</v>
      </c>
      <c r="BD21" s="674"/>
      <c r="BE21" s="674"/>
      <c r="BF21" s="648">
        <f t="shared" si="24"/>
        <v>0</v>
      </c>
      <c r="BG21" s="674"/>
      <c r="BH21" s="648">
        <f t="shared" si="15"/>
        <v>0</v>
      </c>
      <c r="BI21" s="674"/>
      <c r="BJ21" s="674"/>
      <c r="BK21" s="674"/>
      <c r="BL21" s="674"/>
      <c r="BM21" s="674"/>
      <c r="BN21" s="12"/>
      <c r="BO21" s="12"/>
      <c r="BP21" s="12"/>
      <c r="BQ21" s="12"/>
      <c r="BR21" s="674"/>
      <c r="BS21" s="674"/>
      <c r="BT21" s="675">
        <f t="shared" si="16"/>
        <v>0</v>
      </c>
      <c r="BU21" s="674"/>
      <c r="BV21" s="674"/>
      <c r="BW21" s="674"/>
      <c r="BX21" s="12"/>
      <c r="BY21" s="674"/>
      <c r="BZ21" s="674"/>
      <c r="CA21" s="674"/>
      <c r="CB21" s="12"/>
      <c r="CC21" s="12"/>
      <c r="CD21" s="12"/>
      <c r="CE21" s="12"/>
      <c r="CF21" s="12"/>
      <c r="CG21" s="648">
        <f t="shared" si="17"/>
        <v>0</v>
      </c>
      <c r="CH21" s="674"/>
      <c r="CI21" s="674"/>
      <c r="CJ21" s="12"/>
      <c r="CK21" s="12"/>
      <c r="CL21" s="12"/>
      <c r="CM21" s="674"/>
      <c r="CN21" s="648">
        <f t="shared" si="18"/>
        <v>0</v>
      </c>
      <c r="CO21" s="674"/>
      <c r="CP21" s="674"/>
      <c r="CQ21" s="674"/>
      <c r="CR21" s="674"/>
      <c r="CS21" s="674"/>
      <c r="CT21" s="648">
        <f t="shared" si="19"/>
        <v>0</v>
      </c>
      <c r="CU21" s="674"/>
      <c r="CV21" s="674"/>
      <c r="CW21" s="674"/>
      <c r="CX21" s="674"/>
      <c r="CY21" s="674"/>
      <c r="CZ21" s="674"/>
      <c r="DA21" s="676"/>
      <c r="DB21" s="674"/>
      <c r="DC21" s="674"/>
      <c r="DD21" s="674"/>
      <c r="DE21" s="674"/>
      <c r="DF21" s="674"/>
      <c r="DG21" s="674"/>
      <c r="DH21" s="674"/>
      <c r="DI21" s="674"/>
      <c r="DJ21" s="674"/>
      <c r="DK21" s="674"/>
      <c r="DL21" s="12"/>
      <c r="DM21" s="12"/>
      <c r="DN21" s="674"/>
      <c r="DO21" s="12"/>
      <c r="DP21" s="674"/>
      <c r="DQ21" s="648">
        <f t="shared" si="25"/>
        <v>0</v>
      </c>
      <c r="DR21" s="674"/>
      <c r="DS21" s="12"/>
      <c r="DT21" s="12"/>
      <c r="DU21" s="12"/>
      <c r="DV21" s="12"/>
      <c r="DW21" s="674"/>
      <c r="DX21" s="674"/>
      <c r="DY21" s="674"/>
      <c r="DZ21" s="648">
        <f t="shared" si="20"/>
        <v>0</v>
      </c>
      <c r="EA21" s="677"/>
      <c r="EB21" s="673"/>
      <c r="EC21" s="678">
        <f t="shared" si="26"/>
        <v>0</v>
      </c>
      <c r="ED21" s="673"/>
      <c r="EE21" s="678">
        <f t="shared" si="27"/>
        <v>0</v>
      </c>
      <c r="EF21" s="673"/>
      <c r="EG21" s="678">
        <f t="shared" si="21"/>
        <v>0</v>
      </c>
      <c r="EH21" s="14"/>
      <c r="EI21" s="679"/>
      <c r="EJ21" s="648"/>
      <c r="EK21" s="677"/>
      <c r="EL21" s="608"/>
      <c r="EM21" s="673"/>
      <c r="EN21" s="678">
        <f t="shared" si="28"/>
        <v>0</v>
      </c>
      <c r="EO21" s="221"/>
      <c r="EP21" s="221"/>
      <c r="EQ21" s="680"/>
      <c r="ER21" s="221"/>
      <c r="ES21" s="680"/>
      <c r="ET21" s="221"/>
      <c r="EU21" s="216"/>
      <c r="EV21" s="221"/>
      <c r="EW21" s="680"/>
      <c r="EX21" s="673"/>
      <c r="EY21" s="673"/>
      <c r="EZ21" s="673">
        <f t="shared" si="29"/>
        <v>0</v>
      </c>
      <c r="FA21" s="673"/>
      <c r="FB21" s="673"/>
      <c r="FC21" s="673"/>
      <c r="FD21" s="673"/>
      <c r="FE21" s="673"/>
      <c r="FF21" s="673"/>
      <c r="FG21" s="673"/>
    </row>
    <row r="22" spans="1:163" s="681" customFormat="1">
      <c r="A22" s="671" t="s">
        <v>827</v>
      </c>
      <c r="B22" s="672" t="s">
        <v>828</v>
      </c>
      <c r="C22" s="673"/>
      <c r="D22" s="673"/>
      <c r="E22" s="673"/>
      <c r="F22" s="673"/>
      <c r="G22" s="673"/>
      <c r="H22" s="673"/>
      <c r="I22" s="673"/>
      <c r="J22" s="673"/>
      <c r="K22" s="674"/>
      <c r="L22" s="674"/>
      <c r="M22" s="12"/>
      <c r="N22" s="12"/>
      <c r="O22" s="674"/>
      <c r="P22" s="648">
        <f t="shared" si="8"/>
        <v>0</v>
      </c>
      <c r="Q22" s="674"/>
      <c r="R22" s="674"/>
      <c r="S22" s="674"/>
      <c r="T22" s="648">
        <f t="shared" si="9"/>
        <v>0</v>
      </c>
      <c r="U22" s="674"/>
      <c r="V22" s="674"/>
      <c r="W22" s="674"/>
      <c r="X22" s="674"/>
      <c r="Y22" s="674"/>
      <c r="Z22" s="12"/>
      <c r="AA22" s="12"/>
      <c r="AB22" s="674"/>
      <c r="AC22" s="674"/>
      <c r="AD22" s="648">
        <f t="shared" si="22"/>
        <v>0</v>
      </c>
      <c r="AE22" s="674"/>
      <c r="AF22" s="674"/>
      <c r="AG22" s="674"/>
      <c r="AH22" s="648">
        <f t="shared" si="10"/>
        <v>0</v>
      </c>
      <c r="AI22" s="674"/>
      <c r="AJ22" s="674"/>
      <c r="AK22" s="674"/>
      <c r="AL22" s="648">
        <f t="shared" si="11"/>
        <v>0</v>
      </c>
      <c r="AM22" s="674"/>
      <c r="AN22" s="12"/>
      <c r="AO22" s="674">
        <v>1</v>
      </c>
      <c r="AP22" s="648">
        <f t="shared" si="12"/>
        <v>1</v>
      </c>
      <c r="AQ22" s="674"/>
      <c r="AR22" s="674"/>
      <c r="AS22" s="12"/>
      <c r="AT22" s="674"/>
      <c r="AU22" s="674"/>
      <c r="AV22" s="648">
        <f t="shared" si="13"/>
        <v>0</v>
      </c>
      <c r="AW22" s="674"/>
      <c r="AX22" s="674"/>
      <c r="AY22" s="648">
        <f t="shared" si="14"/>
        <v>0</v>
      </c>
      <c r="AZ22" s="674"/>
      <c r="BA22" s="674"/>
      <c r="BB22" s="674"/>
      <c r="BC22" s="648">
        <f t="shared" si="23"/>
        <v>0</v>
      </c>
      <c r="BD22" s="674"/>
      <c r="BE22" s="674"/>
      <c r="BF22" s="648">
        <f t="shared" si="24"/>
        <v>0</v>
      </c>
      <c r="BG22" s="674"/>
      <c r="BH22" s="648">
        <f t="shared" si="15"/>
        <v>0</v>
      </c>
      <c r="BI22" s="674"/>
      <c r="BJ22" s="674"/>
      <c r="BK22" s="674"/>
      <c r="BL22" s="674"/>
      <c r="BM22" s="674"/>
      <c r="BN22" s="12"/>
      <c r="BO22" s="12"/>
      <c r="BP22" s="12"/>
      <c r="BQ22" s="12"/>
      <c r="BR22" s="674"/>
      <c r="BS22" s="674"/>
      <c r="BT22" s="675">
        <f t="shared" si="16"/>
        <v>0</v>
      </c>
      <c r="BU22" s="674"/>
      <c r="BV22" s="674"/>
      <c r="BW22" s="674"/>
      <c r="BX22" s="12"/>
      <c r="BY22" s="674"/>
      <c r="BZ22" s="674"/>
      <c r="CA22" s="674"/>
      <c r="CB22" s="12"/>
      <c r="CC22" s="12"/>
      <c r="CD22" s="12"/>
      <c r="CE22" s="12"/>
      <c r="CF22" s="12"/>
      <c r="CG22" s="648">
        <f t="shared" si="17"/>
        <v>0</v>
      </c>
      <c r="CH22" s="674"/>
      <c r="CI22" s="674"/>
      <c r="CJ22" s="12"/>
      <c r="CK22" s="12"/>
      <c r="CL22" s="12"/>
      <c r="CM22" s="674"/>
      <c r="CN22" s="648">
        <f t="shared" si="18"/>
        <v>0</v>
      </c>
      <c r="CO22" s="674"/>
      <c r="CP22" s="674"/>
      <c r="CQ22" s="674"/>
      <c r="CR22" s="674"/>
      <c r="CS22" s="674"/>
      <c r="CT22" s="648">
        <f t="shared" si="19"/>
        <v>0</v>
      </c>
      <c r="CU22" s="674"/>
      <c r="CV22" s="674"/>
      <c r="CW22" s="674"/>
      <c r="CX22" s="674"/>
      <c r="CY22" s="674"/>
      <c r="CZ22" s="674"/>
      <c r="DA22" s="676"/>
      <c r="DB22" s="674"/>
      <c r="DC22" s="674"/>
      <c r="DD22" s="674"/>
      <c r="DE22" s="674"/>
      <c r="DF22" s="674"/>
      <c r="DG22" s="674"/>
      <c r="DH22" s="674"/>
      <c r="DI22" s="674"/>
      <c r="DJ22" s="674"/>
      <c r="DK22" s="674"/>
      <c r="DL22" s="12"/>
      <c r="DM22" s="12"/>
      <c r="DN22" s="674"/>
      <c r="DO22" s="12"/>
      <c r="DP22" s="674"/>
      <c r="DQ22" s="648">
        <f t="shared" si="25"/>
        <v>0</v>
      </c>
      <c r="DR22" s="674"/>
      <c r="DS22" s="12"/>
      <c r="DT22" s="12"/>
      <c r="DU22" s="12"/>
      <c r="DV22" s="12"/>
      <c r="DW22" s="674"/>
      <c r="DX22" s="674"/>
      <c r="DY22" s="674"/>
      <c r="DZ22" s="648">
        <f t="shared" si="20"/>
        <v>0</v>
      </c>
      <c r="EA22" s="677"/>
      <c r="EB22" s="673"/>
      <c r="EC22" s="678">
        <f t="shared" si="26"/>
        <v>0</v>
      </c>
      <c r="ED22" s="673"/>
      <c r="EE22" s="678">
        <f t="shared" si="27"/>
        <v>0</v>
      </c>
      <c r="EF22" s="673"/>
      <c r="EG22" s="678">
        <f t="shared" si="21"/>
        <v>0</v>
      </c>
      <c r="EH22" s="14"/>
      <c r="EI22" s="679"/>
      <c r="EJ22" s="648"/>
      <c r="EK22" s="677"/>
      <c r="EL22" s="608"/>
      <c r="EM22" s="673"/>
      <c r="EN22" s="678">
        <f t="shared" si="28"/>
        <v>0</v>
      </c>
      <c r="EO22" s="221"/>
      <c r="EP22" s="221"/>
      <c r="EQ22" s="680"/>
      <c r="ER22" s="221"/>
      <c r="ES22" s="680"/>
      <c r="ET22" s="221"/>
      <c r="EU22" s="216"/>
      <c r="EV22" s="221"/>
      <c r="EW22" s="680"/>
      <c r="EX22" s="673"/>
      <c r="EY22" s="673"/>
      <c r="EZ22" s="673">
        <f t="shared" si="29"/>
        <v>0</v>
      </c>
      <c r="FA22" s="673"/>
      <c r="FB22" s="673"/>
      <c r="FC22" s="673"/>
      <c r="FD22" s="673"/>
      <c r="FE22" s="673"/>
      <c r="FF22" s="673"/>
      <c r="FG22" s="673"/>
    </row>
    <row r="23" spans="1:163" s="681" customFormat="1">
      <c r="A23" s="671" t="s">
        <v>829</v>
      </c>
      <c r="B23" s="672" t="s">
        <v>830</v>
      </c>
      <c r="C23" s="673"/>
      <c r="D23" s="673"/>
      <c r="E23" s="673"/>
      <c r="F23" s="673"/>
      <c r="G23" s="673"/>
      <c r="H23" s="673"/>
      <c r="I23" s="673"/>
      <c r="J23" s="673"/>
      <c r="K23" s="674"/>
      <c r="L23" s="674"/>
      <c r="M23" s="12"/>
      <c r="N23" s="12"/>
      <c r="O23" s="674"/>
      <c r="P23" s="648">
        <f t="shared" si="8"/>
        <v>0</v>
      </c>
      <c r="Q23" s="674"/>
      <c r="R23" s="674"/>
      <c r="S23" s="674"/>
      <c r="T23" s="648">
        <f t="shared" si="9"/>
        <v>0</v>
      </c>
      <c r="U23" s="674"/>
      <c r="V23" s="674"/>
      <c r="W23" s="674"/>
      <c r="X23" s="674"/>
      <c r="Y23" s="674"/>
      <c r="Z23" s="12"/>
      <c r="AA23" s="12"/>
      <c r="AB23" s="674"/>
      <c r="AC23" s="674"/>
      <c r="AD23" s="648">
        <f t="shared" si="22"/>
        <v>0</v>
      </c>
      <c r="AE23" s="674"/>
      <c r="AF23" s="674"/>
      <c r="AG23" s="674"/>
      <c r="AH23" s="648">
        <f t="shared" si="10"/>
        <v>0</v>
      </c>
      <c r="AI23" s="674"/>
      <c r="AJ23" s="674"/>
      <c r="AK23" s="674"/>
      <c r="AL23" s="648">
        <f t="shared" si="11"/>
        <v>0</v>
      </c>
      <c r="AM23" s="674"/>
      <c r="AN23" s="12"/>
      <c r="AO23" s="674">
        <v>1</v>
      </c>
      <c r="AP23" s="648">
        <f t="shared" si="12"/>
        <v>1</v>
      </c>
      <c r="AQ23" s="674"/>
      <c r="AR23" s="674"/>
      <c r="AS23" s="12"/>
      <c r="AT23" s="674"/>
      <c r="AU23" s="674"/>
      <c r="AV23" s="648">
        <f t="shared" si="13"/>
        <v>0</v>
      </c>
      <c r="AW23" s="674"/>
      <c r="AX23" s="674"/>
      <c r="AY23" s="648">
        <f t="shared" si="14"/>
        <v>0</v>
      </c>
      <c r="AZ23" s="674"/>
      <c r="BA23" s="674"/>
      <c r="BB23" s="674"/>
      <c r="BC23" s="648">
        <f t="shared" si="23"/>
        <v>0</v>
      </c>
      <c r="BD23" s="674"/>
      <c r="BE23" s="674"/>
      <c r="BF23" s="648">
        <f t="shared" si="24"/>
        <v>0</v>
      </c>
      <c r="BG23" s="674"/>
      <c r="BH23" s="648">
        <f t="shared" si="15"/>
        <v>0</v>
      </c>
      <c r="BI23" s="674"/>
      <c r="BJ23" s="674"/>
      <c r="BK23" s="674"/>
      <c r="BL23" s="674"/>
      <c r="BM23" s="674"/>
      <c r="BN23" s="12"/>
      <c r="BO23" s="12"/>
      <c r="BP23" s="12"/>
      <c r="BQ23" s="12"/>
      <c r="BR23" s="674"/>
      <c r="BS23" s="674"/>
      <c r="BT23" s="675">
        <f t="shared" si="16"/>
        <v>0</v>
      </c>
      <c r="BU23" s="674"/>
      <c r="BV23" s="674"/>
      <c r="BW23" s="674"/>
      <c r="BX23" s="12"/>
      <c r="BY23" s="674"/>
      <c r="BZ23" s="674"/>
      <c r="CA23" s="674"/>
      <c r="CB23" s="12"/>
      <c r="CC23" s="12"/>
      <c r="CD23" s="12"/>
      <c r="CE23" s="12"/>
      <c r="CF23" s="12"/>
      <c r="CG23" s="648">
        <f t="shared" si="17"/>
        <v>0</v>
      </c>
      <c r="CH23" s="674"/>
      <c r="CI23" s="674"/>
      <c r="CJ23" s="12"/>
      <c r="CK23" s="12"/>
      <c r="CL23" s="12"/>
      <c r="CM23" s="674"/>
      <c r="CN23" s="648">
        <f t="shared" si="18"/>
        <v>0</v>
      </c>
      <c r="CO23" s="674"/>
      <c r="CP23" s="674"/>
      <c r="CQ23" s="674"/>
      <c r="CR23" s="674"/>
      <c r="CS23" s="674"/>
      <c r="CT23" s="648">
        <f t="shared" si="19"/>
        <v>0</v>
      </c>
      <c r="CU23" s="674"/>
      <c r="CV23" s="674"/>
      <c r="CW23" s="674"/>
      <c r="CX23" s="674"/>
      <c r="CY23" s="674"/>
      <c r="CZ23" s="674"/>
      <c r="DA23" s="676"/>
      <c r="DB23" s="674"/>
      <c r="DC23" s="674"/>
      <c r="DD23" s="674"/>
      <c r="DE23" s="674"/>
      <c r="DF23" s="674"/>
      <c r="DG23" s="674"/>
      <c r="DH23" s="674"/>
      <c r="DI23" s="674"/>
      <c r="DJ23" s="674"/>
      <c r="DK23" s="674"/>
      <c r="DL23" s="12"/>
      <c r="DM23" s="12"/>
      <c r="DN23" s="674"/>
      <c r="DO23" s="12"/>
      <c r="DP23" s="674"/>
      <c r="DQ23" s="648">
        <f t="shared" si="25"/>
        <v>0</v>
      </c>
      <c r="DR23" s="674"/>
      <c r="DS23" s="12"/>
      <c r="DT23" s="12"/>
      <c r="DU23" s="12"/>
      <c r="DV23" s="12"/>
      <c r="DW23" s="674"/>
      <c r="DX23" s="674"/>
      <c r="DY23" s="674"/>
      <c r="DZ23" s="648">
        <f t="shared" si="20"/>
        <v>0</v>
      </c>
      <c r="EA23" s="677"/>
      <c r="EB23" s="673"/>
      <c r="EC23" s="678">
        <f t="shared" si="26"/>
        <v>0</v>
      </c>
      <c r="ED23" s="673"/>
      <c r="EE23" s="678">
        <f t="shared" si="27"/>
        <v>0</v>
      </c>
      <c r="EF23" s="673"/>
      <c r="EG23" s="678">
        <f t="shared" si="21"/>
        <v>0</v>
      </c>
      <c r="EH23" s="14"/>
      <c r="EI23" s="679"/>
      <c r="EJ23" s="648"/>
      <c r="EK23" s="677"/>
      <c r="EL23" s="608"/>
      <c r="EM23" s="673"/>
      <c r="EN23" s="678">
        <f t="shared" si="28"/>
        <v>0</v>
      </c>
      <c r="EO23" s="221"/>
      <c r="EP23" s="221"/>
      <c r="EQ23" s="680"/>
      <c r="ER23" s="221"/>
      <c r="ES23" s="680"/>
      <c r="ET23" s="221"/>
      <c r="EU23" s="216"/>
      <c r="EV23" s="221"/>
      <c r="EW23" s="680"/>
      <c r="EX23" s="673"/>
      <c r="EY23" s="673"/>
      <c r="EZ23" s="673">
        <f t="shared" si="29"/>
        <v>0</v>
      </c>
      <c r="FA23" s="673"/>
      <c r="FB23" s="673"/>
      <c r="FC23" s="673"/>
      <c r="FD23" s="673"/>
      <c r="FE23" s="673"/>
      <c r="FF23" s="673"/>
      <c r="FG23" s="673"/>
    </row>
    <row r="24" spans="1:163" s="681" customFormat="1">
      <c r="A24" s="671" t="s">
        <v>831</v>
      </c>
      <c r="B24" s="672" t="s">
        <v>832</v>
      </c>
      <c r="C24" s="673"/>
      <c r="D24" s="673"/>
      <c r="E24" s="673"/>
      <c r="F24" s="673"/>
      <c r="G24" s="673"/>
      <c r="H24" s="673"/>
      <c r="I24" s="673"/>
      <c r="J24" s="673"/>
      <c r="K24" s="674"/>
      <c r="L24" s="674"/>
      <c r="M24" s="12"/>
      <c r="N24" s="12"/>
      <c r="O24" s="674"/>
      <c r="P24" s="648">
        <f t="shared" si="8"/>
        <v>0</v>
      </c>
      <c r="Q24" s="674"/>
      <c r="R24" s="674"/>
      <c r="S24" s="674"/>
      <c r="T24" s="648">
        <f t="shared" si="9"/>
        <v>0</v>
      </c>
      <c r="U24" s="674"/>
      <c r="V24" s="674"/>
      <c r="W24" s="674"/>
      <c r="X24" s="674"/>
      <c r="Y24" s="674"/>
      <c r="Z24" s="12"/>
      <c r="AA24" s="12"/>
      <c r="AB24" s="674"/>
      <c r="AC24" s="674"/>
      <c r="AD24" s="648">
        <f t="shared" si="22"/>
        <v>0</v>
      </c>
      <c r="AE24" s="674"/>
      <c r="AF24" s="674"/>
      <c r="AG24" s="674"/>
      <c r="AH24" s="648">
        <f t="shared" si="10"/>
        <v>0</v>
      </c>
      <c r="AI24" s="674"/>
      <c r="AJ24" s="674"/>
      <c r="AK24" s="674"/>
      <c r="AL24" s="648">
        <f t="shared" si="11"/>
        <v>0</v>
      </c>
      <c r="AM24" s="674"/>
      <c r="AN24" s="12"/>
      <c r="AO24" s="674">
        <v>1</v>
      </c>
      <c r="AP24" s="648">
        <f t="shared" si="12"/>
        <v>1</v>
      </c>
      <c r="AQ24" s="674"/>
      <c r="AR24" s="674"/>
      <c r="AS24" s="12"/>
      <c r="AT24" s="674"/>
      <c r="AU24" s="674"/>
      <c r="AV24" s="648">
        <f t="shared" si="13"/>
        <v>0</v>
      </c>
      <c r="AW24" s="674"/>
      <c r="AX24" s="674"/>
      <c r="AY24" s="648">
        <f t="shared" si="14"/>
        <v>0</v>
      </c>
      <c r="AZ24" s="674"/>
      <c r="BA24" s="674"/>
      <c r="BB24" s="674"/>
      <c r="BC24" s="648">
        <f t="shared" si="23"/>
        <v>0</v>
      </c>
      <c r="BD24" s="674"/>
      <c r="BE24" s="674"/>
      <c r="BF24" s="648">
        <f t="shared" si="24"/>
        <v>0</v>
      </c>
      <c r="BG24" s="674"/>
      <c r="BH24" s="648">
        <f t="shared" si="15"/>
        <v>0</v>
      </c>
      <c r="BI24" s="674"/>
      <c r="BJ24" s="674"/>
      <c r="BK24" s="674"/>
      <c r="BL24" s="674"/>
      <c r="BM24" s="674"/>
      <c r="BN24" s="12"/>
      <c r="BO24" s="12"/>
      <c r="BP24" s="12"/>
      <c r="BQ24" s="12"/>
      <c r="BR24" s="674"/>
      <c r="BS24" s="674"/>
      <c r="BT24" s="675">
        <f t="shared" si="16"/>
        <v>0</v>
      </c>
      <c r="BU24" s="674"/>
      <c r="BV24" s="674"/>
      <c r="BW24" s="674"/>
      <c r="BX24" s="12"/>
      <c r="BY24" s="674"/>
      <c r="BZ24" s="674"/>
      <c r="CA24" s="674"/>
      <c r="CB24" s="12"/>
      <c r="CC24" s="12"/>
      <c r="CD24" s="12"/>
      <c r="CE24" s="12"/>
      <c r="CF24" s="12"/>
      <c r="CG24" s="648">
        <f t="shared" si="17"/>
        <v>0</v>
      </c>
      <c r="CH24" s="674"/>
      <c r="CI24" s="674"/>
      <c r="CJ24" s="12"/>
      <c r="CK24" s="12"/>
      <c r="CL24" s="12"/>
      <c r="CM24" s="674"/>
      <c r="CN24" s="648">
        <f t="shared" si="18"/>
        <v>0</v>
      </c>
      <c r="CO24" s="674"/>
      <c r="CP24" s="674"/>
      <c r="CQ24" s="674"/>
      <c r="CR24" s="674"/>
      <c r="CS24" s="674"/>
      <c r="CT24" s="648">
        <f t="shared" si="19"/>
        <v>0</v>
      </c>
      <c r="CU24" s="674"/>
      <c r="CV24" s="674"/>
      <c r="CW24" s="674"/>
      <c r="CX24" s="674"/>
      <c r="CY24" s="674"/>
      <c r="CZ24" s="674"/>
      <c r="DA24" s="676"/>
      <c r="DB24" s="674"/>
      <c r="DC24" s="674"/>
      <c r="DD24" s="674"/>
      <c r="DE24" s="674"/>
      <c r="DF24" s="674"/>
      <c r="DG24" s="674"/>
      <c r="DH24" s="674"/>
      <c r="DI24" s="674"/>
      <c r="DJ24" s="674"/>
      <c r="DK24" s="674"/>
      <c r="DL24" s="12"/>
      <c r="DM24" s="12"/>
      <c r="DN24" s="674"/>
      <c r="DO24" s="12"/>
      <c r="DP24" s="674"/>
      <c r="DQ24" s="648">
        <f t="shared" si="25"/>
        <v>0</v>
      </c>
      <c r="DR24" s="674"/>
      <c r="DS24" s="12"/>
      <c r="DT24" s="12"/>
      <c r="DU24" s="12"/>
      <c r="DV24" s="12"/>
      <c r="DW24" s="674"/>
      <c r="DX24" s="674"/>
      <c r="DY24" s="674"/>
      <c r="DZ24" s="648">
        <f t="shared" si="20"/>
        <v>0</v>
      </c>
      <c r="EA24" s="677"/>
      <c r="EB24" s="673"/>
      <c r="EC24" s="678">
        <f t="shared" si="26"/>
        <v>0</v>
      </c>
      <c r="ED24" s="673"/>
      <c r="EE24" s="678">
        <f t="shared" si="27"/>
        <v>0</v>
      </c>
      <c r="EF24" s="673"/>
      <c r="EG24" s="678">
        <f t="shared" si="21"/>
        <v>0</v>
      </c>
      <c r="EH24" s="14"/>
      <c r="EI24" s="679"/>
      <c r="EJ24" s="648"/>
      <c r="EK24" s="677"/>
      <c r="EL24" s="608"/>
      <c r="EM24" s="673"/>
      <c r="EN24" s="678">
        <f t="shared" si="28"/>
        <v>0</v>
      </c>
      <c r="EO24" s="221"/>
      <c r="EP24" s="221"/>
      <c r="EQ24" s="680"/>
      <c r="ER24" s="221"/>
      <c r="ES24" s="680"/>
      <c r="ET24" s="221"/>
      <c r="EU24" s="216"/>
      <c r="EV24" s="221"/>
      <c r="EW24" s="680"/>
      <c r="EX24" s="673"/>
      <c r="EY24" s="673"/>
      <c r="EZ24" s="673">
        <f t="shared" si="29"/>
        <v>0</v>
      </c>
      <c r="FA24" s="673"/>
      <c r="FB24" s="673"/>
      <c r="FC24" s="673"/>
      <c r="FD24" s="673"/>
      <c r="FE24" s="673"/>
      <c r="FF24" s="673"/>
      <c r="FG24" s="673"/>
    </row>
    <row r="25" spans="1:163" s="681" customFormat="1">
      <c r="A25" s="671" t="s">
        <v>833</v>
      </c>
      <c r="B25" s="672" t="s">
        <v>834</v>
      </c>
      <c r="C25" s="673"/>
      <c r="D25" s="673"/>
      <c r="E25" s="673"/>
      <c r="F25" s="673"/>
      <c r="G25" s="673"/>
      <c r="H25" s="673"/>
      <c r="I25" s="673"/>
      <c r="J25" s="673"/>
      <c r="K25" s="674"/>
      <c r="L25" s="674"/>
      <c r="M25" s="12"/>
      <c r="N25" s="12"/>
      <c r="O25" s="674"/>
      <c r="P25" s="648">
        <f t="shared" si="8"/>
        <v>0</v>
      </c>
      <c r="Q25" s="674"/>
      <c r="R25" s="674"/>
      <c r="S25" s="674"/>
      <c r="T25" s="648">
        <f t="shared" si="9"/>
        <v>0</v>
      </c>
      <c r="U25" s="674"/>
      <c r="V25" s="674"/>
      <c r="W25" s="674"/>
      <c r="X25" s="674"/>
      <c r="Y25" s="674"/>
      <c r="Z25" s="12"/>
      <c r="AA25" s="12"/>
      <c r="AB25" s="674"/>
      <c r="AC25" s="674"/>
      <c r="AD25" s="648">
        <f t="shared" si="22"/>
        <v>0</v>
      </c>
      <c r="AE25" s="674"/>
      <c r="AF25" s="674"/>
      <c r="AG25" s="674"/>
      <c r="AH25" s="648">
        <f t="shared" si="10"/>
        <v>0</v>
      </c>
      <c r="AI25" s="674"/>
      <c r="AJ25" s="674"/>
      <c r="AK25" s="674"/>
      <c r="AL25" s="648">
        <f t="shared" si="11"/>
        <v>0</v>
      </c>
      <c r="AM25" s="674"/>
      <c r="AN25" s="12">
        <v>10</v>
      </c>
      <c r="AO25" s="674">
        <v>1</v>
      </c>
      <c r="AP25" s="648">
        <f t="shared" si="12"/>
        <v>11</v>
      </c>
      <c r="AQ25" s="674"/>
      <c r="AR25" s="674"/>
      <c r="AS25" s="12"/>
      <c r="AT25" s="674"/>
      <c r="AU25" s="674"/>
      <c r="AV25" s="648">
        <f t="shared" si="13"/>
        <v>0</v>
      </c>
      <c r="AW25" s="674"/>
      <c r="AX25" s="674"/>
      <c r="AY25" s="648">
        <f t="shared" si="14"/>
        <v>0</v>
      </c>
      <c r="AZ25" s="674"/>
      <c r="BA25" s="674"/>
      <c r="BB25" s="674"/>
      <c r="BC25" s="648">
        <f t="shared" si="23"/>
        <v>0</v>
      </c>
      <c r="BD25" s="674"/>
      <c r="BE25" s="674"/>
      <c r="BF25" s="648">
        <f t="shared" si="24"/>
        <v>0</v>
      </c>
      <c r="BG25" s="674"/>
      <c r="BH25" s="648">
        <f t="shared" si="15"/>
        <v>0</v>
      </c>
      <c r="BI25" s="674"/>
      <c r="BJ25" s="674"/>
      <c r="BK25" s="674"/>
      <c r="BL25" s="674"/>
      <c r="BM25" s="674"/>
      <c r="BN25" s="12"/>
      <c r="BO25" s="12"/>
      <c r="BP25" s="12"/>
      <c r="BQ25" s="12"/>
      <c r="BR25" s="674"/>
      <c r="BS25" s="674"/>
      <c r="BT25" s="675">
        <f t="shared" si="16"/>
        <v>0</v>
      </c>
      <c r="BU25" s="674"/>
      <c r="BV25" s="674"/>
      <c r="BW25" s="674"/>
      <c r="BX25" s="12"/>
      <c r="BY25" s="674"/>
      <c r="BZ25" s="674"/>
      <c r="CA25" s="674"/>
      <c r="CB25" s="12"/>
      <c r="CC25" s="12"/>
      <c r="CD25" s="12"/>
      <c r="CE25" s="12"/>
      <c r="CF25" s="12"/>
      <c r="CG25" s="648">
        <f t="shared" si="17"/>
        <v>0</v>
      </c>
      <c r="CH25" s="674"/>
      <c r="CI25" s="674"/>
      <c r="CJ25" s="12"/>
      <c r="CK25" s="12"/>
      <c r="CL25" s="12"/>
      <c r="CM25" s="674"/>
      <c r="CN25" s="648">
        <f t="shared" si="18"/>
        <v>0</v>
      </c>
      <c r="CO25" s="674"/>
      <c r="CP25" s="674"/>
      <c r="CQ25" s="674"/>
      <c r="CR25" s="674"/>
      <c r="CS25" s="674"/>
      <c r="CT25" s="648">
        <f t="shared" si="19"/>
        <v>0</v>
      </c>
      <c r="CU25" s="674"/>
      <c r="CV25" s="674"/>
      <c r="CW25" s="674"/>
      <c r="CX25" s="674"/>
      <c r="CY25" s="674"/>
      <c r="CZ25" s="674"/>
      <c r="DA25" s="676"/>
      <c r="DB25" s="674"/>
      <c r="DC25" s="674"/>
      <c r="DD25" s="674"/>
      <c r="DE25" s="674"/>
      <c r="DF25" s="674"/>
      <c r="DG25" s="674"/>
      <c r="DH25" s="674"/>
      <c r="DI25" s="674"/>
      <c r="DJ25" s="674"/>
      <c r="DK25" s="674"/>
      <c r="DL25" s="12"/>
      <c r="DM25" s="12"/>
      <c r="DN25" s="674"/>
      <c r="DO25" s="12"/>
      <c r="DP25" s="674"/>
      <c r="DQ25" s="648">
        <f t="shared" si="25"/>
        <v>0</v>
      </c>
      <c r="DR25" s="674"/>
      <c r="DS25" s="12"/>
      <c r="DT25" s="12"/>
      <c r="DU25" s="12"/>
      <c r="DV25" s="12"/>
      <c r="DW25" s="674"/>
      <c r="DX25" s="674"/>
      <c r="DY25" s="674"/>
      <c r="DZ25" s="648">
        <f t="shared" si="20"/>
        <v>0</v>
      </c>
      <c r="EA25" s="677"/>
      <c r="EB25" s="673"/>
      <c r="EC25" s="678">
        <f t="shared" si="26"/>
        <v>0</v>
      </c>
      <c r="ED25" s="673"/>
      <c r="EE25" s="678">
        <f t="shared" si="27"/>
        <v>0</v>
      </c>
      <c r="EF25" s="673"/>
      <c r="EG25" s="678">
        <f t="shared" si="21"/>
        <v>0</v>
      </c>
      <c r="EH25" s="14"/>
      <c r="EI25" s="679"/>
      <c r="EJ25" s="648"/>
      <c r="EK25" s="677"/>
      <c r="EL25" s="608"/>
      <c r="EM25" s="673"/>
      <c r="EN25" s="678">
        <f t="shared" si="28"/>
        <v>0</v>
      </c>
      <c r="EO25" s="221"/>
      <c r="EP25" s="221"/>
      <c r="EQ25" s="680"/>
      <c r="ER25" s="221"/>
      <c r="ES25" s="680"/>
      <c r="ET25" s="221"/>
      <c r="EU25" s="216"/>
      <c r="EV25" s="221"/>
      <c r="EW25" s="680"/>
      <c r="EX25" s="673"/>
      <c r="EY25" s="673"/>
      <c r="EZ25" s="673">
        <f t="shared" si="29"/>
        <v>0</v>
      </c>
      <c r="FA25" s="673"/>
      <c r="FB25" s="673"/>
      <c r="FC25" s="673"/>
      <c r="FD25" s="673"/>
      <c r="FE25" s="673"/>
      <c r="FF25" s="673"/>
      <c r="FG25" s="673"/>
    </row>
    <row r="26" spans="1:163" s="681" customFormat="1">
      <c r="A26" s="671" t="s">
        <v>835</v>
      </c>
      <c r="B26" s="672" t="s">
        <v>836</v>
      </c>
      <c r="C26" s="673"/>
      <c r="D26" s="673"/>
      <c r="E26" s="673"/>
      <c r="F26" s="673"/>
      <c r="G26" s="673"/>
      <c r="H26" s="673"/>
      <c r="I26" s="673"/>
      <c r="J26" s="673"/>
      <c r="K26" s="674"/>
      <c r="L26" s="674"/>
      <c r="M26" s="12"/>
      <c r="N26" s="12"/>
      <c r="O26" s="674"/>
      <c r="P26" s="648">
        <f t="shared" si="8"/>
        <v>0</v>
      </c>
      <c r="Q26" s="674"/>
      <c r="R26" s="674"/>
      <c r="S26" s="674"/>
      <c r="T26" s="648">
        <f t="shared" si="9"/>
        <v>0</v>
      </c>
      <c r="U26" s="674"/>
      <c r="V26" s="674"/>
      <c r="W26" s="674"/>
      <c r="X26" s="674"/>
      <c r="Y26" s="674"/>
      <c r="Z26" s="12"/>
      <c r="AA26" s="12"/>
      <c r="AB26" s="674"/>
      <c r="AC26" s="674"/>
      <c r="AD26" s="648">
        <f t="shared" si="22"/>
        <v>0</v>
      </c>
      <c r="AE26" s="674"/>
      <c r="AF26" s="674"/>
      <c r="AG26" s="674"/>
      <c r="AH26" s="648">
        <f t="shared" si="10"/>
        <v>0</v>
      </c>
      <c r="AI26" s="674"/>
      <c r="AJ26" s="674"/>
      <c r="AK26" s="674"/>
      <c r="AL26" s="648">
        <f t="shared" si="11"/>
        <v>0</v>
      </c>
      <c r="AM26" s="674"/>
      <c r="AN26" s="12">
        <v>4</v>
      </c>
      <c r="AO26" s="674">
        <v>1</v>
      </c>
      <c r="AP26" s="648">
        <f t="shared" si="12"/>
        <v>5</v>
      </c>
      <c r="AQ26" s="674"/>
      <c r="AR26" s="674"/>
      <c r="AS26" s="12"/>
      <c r="AT26" s="674"/>
      <c r="AU26" s="674"/>
      <c r="AV26" s="648">
        <f t="shared" si="13"/>
        <v>0</v>
      </c>
      <c r="AW26" s="674"/>
      <c r="AX26" s="674"/>
      <c r="AY26" s="648">
        <f t="shared" si="14"/>
        <v>0</v>
      </c>
      <c r="AZ26" s="674"/>
      <c r="BA26" s="674"/>
      <c r="BB26" s="674"/>
      <c r="BC26" s="648">
        <f t="shared" si="23"/>
        <v>0</v>
      </c>
      <c r="BD26" s="674"/>
      <c r="BE26" s="674"/>
      <c r="BF26" s="648">
        <f t="shared" si="24"/>
        <v>0</v>
      </c>
      <c r="BG26" s="674"/>
      <c r="BH26" s="648">
        <f t="shared" si="15"/>
        <v>0</v>
      </c>
      <c r="BI26" s="674"/>
      <c r="BJ26" s="674"/>
      <c r="BK26" s="674"/>
      <c r="BL26" s="674"/>
      <c r="BM26" s="674"/>
      <c r="BN26" s="12"/>
      <c r="BO26" s="12"/>
      <c r="BP26" s="12"/>
      <c r="BQ26" s="12"/>
      <c r="BR26" s="674"/>
      <c r="BS26" s="674"/>
      <c r="BT26" s="675">
        <f t="shared" si="16"/>
        <v>0</v>
      </c>
      <c r="BU26" s="674"/>
      <c r="BV26" s="674"/>
      <c r="BW26" s="674"/>
      <c r="BX26" s="12"/>
      <c r="BY26" s="674"/>
      <c r="BZ26" s="674"/>
      <c r="CA26" s="674"/>
      <c r="CB26" s="12"/>
      <c r="CC26" s="12"/>
      <c r="CD26" s="12"/>
      <c r="CE26" s="12"/>
      <c r="CF26" s="12"/>
      <c r="CG26" s="648">
        <f t="shared" si="17"/>
        <v>0</v>
      </c>
      <c r="CH26" s="674"/>
      <c r="CI26" s="674"/>
      <c r="CJ26" s="12"/>
      <c r="CK26" s="12"/>
      <c r="CL26" s="12"/>
      <c r="CM26" s="674"/>
      <c r="CN26" s="648">
        <f t="shared" si="18"/>
        <v>0</v>
      </c>
      <c r="CO26" s="674"/>
      <c r="CP26" s="674"/>
      <c r="CQ26" s="674"/>
      <c r="CR26" s="674"/>
      <c r="CS26" s="674"/>
      <c r="CT26" s="648">
        <f t="shared" si="19"/>
        <v>0</v>
      </c>
      <c r="CU26" s="674"/>
      <c r="CV26" s="674"/>
      <c r="CW26" s="674"/>
      <c r="CX26" s="674"/>
      <c r="CY26" s="674"/>
      <c r="CZ26" s="674"/>
      <c r="DA26" s="676"/>
      <c r="DB26" s="674"/>
      <c r="DC26" s="674"/>
      <c r="DD26" s="674"/>
      <c r="DE26" s="674"/>
      <c r="DF26" s="674"/>
      <c r="DG26" s="674"/>
      <c r="DH26" s="674"/>
      <c r="DI26" s="674"/>
      <c r="DJ26" s="674"/>
      <c r="DK26" s="674"/>
      <c r="DL26" s="12"/>
      <c r="DM26" s="12"/>
      <c r="DN26" s="674"/>
      <c r="DO26" s="12"/>
      <c r="DP26" s="674"/>
      <c r="DQ26" s="648">
        <f t="shared" si="25"/>
        <v>0</v>
      </c>
      <c r="DR26" s="674"/>
      <c r="DS26" s="12"/>
      <c r="DT26" s="12"/>
      <c r="DU26" s="12"/>
      <c r="DV26" s="12"/>
      <c r="DW26" s="674"/>
      <c r="DX26" s="674"/>
      <c r="DY26" s="674"/>
      <c r="DZ26" s="648">
        <f t="shared" si="20"/>
        <v>0</v>
      </c>
      <c r="EA26" s="677"/>
      <c r="EB26" s="673"/>
      <c r="EC26" s="678">
        <f t="shared" si="26"/>
        <v>0</v>
      </c>
      <c r="ED26" s="673"/>
      <c r="EE26" s="678">
        <f t="shared" si="27"/>
        <v>0</v>
      </c>
      <c r="EF26" s="673"/>
      <c r="EG26" s="678">
        <f t="shared" si="21"/>
        <v>0</v>
      </c>
      <c r="EH26" s="14"/>
      <c r="EI26" s="679"/>
      <c r="EJ26" s="648"/>
      <c r="EK26" s="677"/>
      <c r="EL26" s="608"/>
      <c r="EM26" s="673"/>
      <c r="EN26" s="678">
        <f t="shared" si="28"/>
        <v>0</v>
      </c>
      <c r="EO26" s="221"/>
      <c r="EP26" s="221"/>
      <c r="EQ26" s="680"/>
      <c r="ER26" s="221"/>
      <c r="ES26" s="680"/>
      <c r="ET26" s="221"/>
      <c r="EU26" s="216"/>
      <c r="EV26" s="221"/>
      <c r="EW26" s="680"/>
      <c r="EX26" s="673"/>
      <c r="EY26" s="673"/>
      <c r="EZ26" s="673">
        <f t="shared" si="29"/>
        <v>0</v>
      </c>
      <c r="FA26" s="673"/>
      <c r="FB26" s="673"/>
      <c r="FC26" s="673"/>
      <c r="FD26" s="673"/>
      <c r="FE26" s="673"/>
      <c r="FF26" s="673"/>
      <c r="FG26" s="673"/>
    </row>
    <row r="27" spans="1:163" s="207" customFormat="1">
      <c r="A27" s="669" t="s">
        <v>837</v>
      </c>
      <c r="B27" s="220" t="s">
        <v>838</v>
      </c>
      <c r="C27" s="221"/>
      <c r="D27" s="221"/>
      <c r="E27" s="221"/>
      <c r="F27" s="221"/>
      <c r="G27" s="221"/>
      <c r="H27" s="221"/>
      <c r="I27" s="221"/>
      <c r="J27" s="221"/>
      <c r="K27" s="12"/>
      <c r="L27" s="12"/>
      <c r="M27" s="12"/>
      <c r="N27" s="12"/>
      <c r="O27" s="12"/>
      <c r="P27" s="14">
        <f t="shared" si="8"/>
        <v>0</v>
      </c>
      <c r="Q27" s="12"/>
      <c r="R27" s="12"/>
      <c r="S27" s="12"/>
      <c r="T27" s="14">
        <f t="shared" si="9"/>
        <v>0</v>
      </c>
      <c r="U27" s="12"/>
      <c r="V27" s="12"/>
      <c r="W27" s="12"/>
      <c r="X27" s="12"/>
      <c r="Y27" s="12"/>
      <c r="Z27" s="12"/>
      <c r="AA27" s="12"/>
      <c r="AB27" s="12"/>
      <c r="AC27" s="12"/>
      <c r="AD27" s="648">
        <f t="shared" si="22"/>
        <v>0</v>
      </c>
      <c r="AE27" s="12"/>
      <c r="AF27" s="12"/>
      <c r="AG27" s="12"/>
      <c r="AH27" s="14">
        <f t="shared" si="10"/>
        <v>0</v>
      </c>
      <c r="AI27" s="12"/>
      <c r="AJ27" s="12"/>
      <c r="AK27" s="12"/>
      <c r="AL27" s="14">
        <f t="shared" si="11"/>
        <v>0</v>
      </c>
      <c r="AM27" s="12"/>
      <c r="AN27" s="12">
        <v>10</v>
      </c>
      <c r="AO27" s="12">
        <v>1</v>
      </c>
      <c r="AP27" s="14">
        <f t="shared" si="12"/>
        <v>11</v>
      </c>
      <c r="AQ27" s="12"/>
      <c r="AR27" s="12"/>
      <c r="AS27" s="12"/>
      <c r="AT27" s="12"/>
      <c r="AU27" s="12"/>
      <c r="AV27" s="14">
        <f t="shared" si="13"/>
        <v>0</v>
      </c>
      <c r="AW27" s="12"/>
      <c r="AX27" s="12"/>
      <c r="AY27" s="14">
        <f t="shared" si="14"/>
        <v>0</v>
      </c>
      <c r="AZ27" s="12"/>
      <c r="BA27" s="12"/>
      <c r="BB27" s="12"/>
      <c r="BC27" s="648">
        <f t="shared" si="23"/>
        <v>0</v>
      </c>
      <c r="BD27" s="12"/>
      <c r="BE27" s="12"/>
      <c r="BF27" s="648">
        <f t="shared" si="24"/>
        <v>0</v>
      </c>
      <c r="BG27" s="12"/>
      <c r="BH27" s="14">
        <f t="shared" si="15"/>
        <v>0</v>
      </c>
      <c r="BI27" s="12"/>
      <c r="BJ27" s="12"/>
      <c r="BK27" s="12"/>
      <c r="BL27" s="12"/>
      <c r="BM27" s="12"/>
      <c r="BN27" s="12"/>
      <c r="BO27" s="12"/>
      <c r="BP27" s="12"/>
      <c r="BQ27" s="12"/>
      <c r="BR27" s="12"/>
      <c r="BS27" s="12"/>
      <c r="BT27" s="32">
        <f t="shared" si="16"/>
        <v>0</v>
      </c>
      <c r="BU27" s="12"/>
      <c r="BV27" s="12"/>
      <c r="BW27" s="12"/>
      <c r="BX27" s="12"/>
      <c r="BY27" s="12"/>
      <c r="BZ27" s="12"/>
      <c r="CA27" s="12"/>
      <c r="CB27" s="12"/>
      <c r="CC27" s="12"/>
      <c r="CD27" s="12"/>
      <c r="CE27" s="12"/>
      <c r="CF27" s="12"/>
      <c r="CG27" s="14">
        <f t="shared" si="17"/>
        <v>0</v>
      </c>
      <c r="CH27" s="12"/>
      <c r="CI27" s="12"/>
      <c r="CJ27" s="12"/>
      <c r="CK27" s="12"/>
      <c r="CL27" s="12"/>
      <c r="CM27" s="12"/>
      <c r="CN27" s="14">
        <f t="shared" si="18"/>
        <v>0</v>
      </c>
      <c r="CO27" s="12"/>
      <c r="CP27" s="12"/>
      <c r="CQ27" s="12"/>
      <c r="CR27" s="12"/>
      <c r="CS27" s="12"/>
      <c r="CT27" s="14">
        <f t="shared" si="19"/>
        <v>0</v>
      </c>
      <c r="CU27" s="12"/>
      <c r="CV27" s="12"/>
      <c r="CW27" s="12"/>
      <c r="CX27" s="12"/>
      <c r="CY27" s="12"/>
      <c r="CZ27" s="12"/>
      <c r="DA27" s="601"/>
      <c r="DB27" s="12"/>
      <c r="DC27" s="12"/>
      <c r="DD27" s="12"/>
      <c r="DE27" s="12"/>
      <c r="DF27" s="12"/>
      <c r="DG27" s="12"/>
      <c r="DH27" s="12"/>
      <c r="DI27" s="12"/>
      <c r="DJ27" s="12"/>
      <c r="DK27" s="12"/>
      <c r="DL27" s="12"/>
      <c r="DM27" s="12"/>
      <c r="DN27" s="12"/>
      <c r="DO27" s="12"/>
      <c r="DP27" s="12"/>
      <c r="DQ27" s="648">
        <f t="shared" si="25"/>
        <v>0</v>
      </c>
      <c r="DR27" s="12"/>
      <c r="DS27" s="12"/>
      <c r="DT27" s="12"/>
      <c r="DU27" s="12"/>
      <c r="DV27" s="12"/>
      <c r="DW27" s="12"/>
      <c r="DX27" s="12"/>
      <c r="DY27" s="12"/>
      <c r="DZ27" s="14">
        <f t="shared" si="20"/>
        <v>0</v>
      </c>
      <c r="EA27" s="608"/>
      <c r="EB27" s="221"/>
      <c r="EC27" s="682">
        <f t="shared" si="26"/>
        <v>0</v>
      </c>
      <c r="ED27" s="221"/>
      <c r="EE27" s="682">
        <f t="shared" si="27"/>
        <v>0</v>
      </c>
      <c r="EF27" s="221"/>
      <c r="EG27" s="682">
        <f t="shared" si="21"/>
        <v>0</v>
      </c>
      <c r="EH27" s="14"/>
      <c r="EI27" s="683"/>
      <c r="EJ27" s="14"/>
      <c r="EK27" s="608"/>
      <c r="EL27" s="608"/>
      <c r="EM27" s="221"/>
      <c r="EN27" s="682">
        <f t="shared" si="28"/>
        <v>0</v>
      </c>
      <c r="EO27" s="221"/>
      <c r="EP27" s="221"/>
      <c r="EQ27" s="216"/>
      <c r="ER27" s="221"/>
      <c r="ES27" s="216"/>
      <c r="ET27" s="221"/>
      <c r="EU27" s="216"/>
      <c r="EV27" s="221"/>
      <c r="EW27" s="216"/>
      <c r="EX27" s="221"/>
      <c r="EY27" s="221"/>
      <c r="EZ27" s="673">
        <f t="shared" si="29"/>
        <v>0</v>
      </c>
      <c r="FA27" s="221"/>
      <c r="FB27" s="221"/>
      <c r="FC27" s="221"/>
      <c r="FD27" s="221"/>
      <c r="FE27" s="221"/>
      <c r="FF27" s="221"/>
      <c r="FG27" s="221"/>
    </row>
    <row r="28" spans="1:163">
      <c r="A28" s="669">
        <v>2</v>
      </c>
      <c r="B28" s="205" t="s">
        <v>839</v>
      </c>
      <c r="C28" s="9"/>
      <c r="D28" s="9"/>
      <c r="E28" s="9"/>
      <c r="F28" s="9"/>
      <c r="G28" s="9"/>
      <c r="H28" s="9"/>
      <c r="I28" s="9"/>
      <c r="J28" s="9"/>
      <c r="K28" s="7"/>
      <c r="L28" s="7"/>
      <c r="M28" s="12"/>
      <c r="N28" s="12"/>
      <c r="O28" s="7"/>
      <c r="P28" s="648">
        <f t="shared" si="8"/>
        <v>0</v>
      </c>
      <c r="Q28" s="7"/>
      <c r="R28" s="7"/>
      <c r="S28" s="7"/>
      <c r="T28" s="8"/>
      <c r="U28" s="7"/>
      <c r="V28" s="7"/>
      <c r="W28" s="7"/>
      <c r="X28" s="7"/>
      <c r="Y28" s="7"/>
      <c r="Z28" s="12"/>
      <c r="AA28" s="12"/>
      <c r="AB28" s="7"/>
      <c r="AC28" s="7"/>
      <c r="AD28" s="648">
        <f t="shared" si="22"/>
        <v>0</v>
      </c>
      <c r="AE28" s="7"/>
      <c r="AF28" s="7"/>
      <c r="AG28" s="7"/>
      <c r="AH28" s="8"/>
      <c r="AI28" s="7"/>
      <c r="AJ28" s="7"/>
      <c r="AK28" s="7"/>
      <c r="AL28" s="14"/>
      <c r="AM28" s="7"/>
      <c r="AN28" s="12"/>
      <c r="AO28" s="7"/>
      <c r="AP28" s="14"/>
      <c r="AQ28" s="7"/>
      <c r="AR28" s="7"/>
      <c r="AS28" s="12"/>
      <c r="AT28" s="7"/>
      <c r="AU28" s="7"/>
      <c r="AV28" s="8"/>
      <c r="AW28" s="7"/>
      <c r="AX28" s="7"/>
      <c r="AY28" s="8"/>
      <c r="AZ28" s="7"/>
      <c r="BA28" s="7"/>
      <c r="BB28" s="7"/>
      <c r="BC28" s="648">
        <f t="shared" si="23"/>
        <v>0</v>
      </c>
      <c r="BD28" s="7"/>
      <c r="BE28" s="7"/>
      <c r="BF28" s="648">
        <f t="shared" si="24"/>
        <v>0</v>
      </c>
      <c r="BG28" s="7"/>
      <c r="BH28" s="8"/>
      <c r="BI28" s="7"/>
      <c r="BJ28" s="7"/>
      <c r="BK28" s="7"/>
      <c r="BL28" s="7"/>
      <c r="BM28" s="7"/>
      <c r="BN28" s="12"/>
      <c r="BO28" s="12"/>
      <c r="BP28" s="12"/>
      <c r="BQ28" s="12"/>
      <c r="BR28" s="7"/>
      <c r="BS28" s="7"/>
      <c r="BT28" s="675">
        <f t="shared" si="16"/>
        <v>0</v>
      </c>
      <c r="BU28" s="7"/>
      <c r="BV28" s="7"/>
      <c r="BW28" s="7"/>
      <c r="BX28" s="12"/>
      <c r="BY28" s="7"/>
      <c r="BZ28" s="7"/>
      <c r="CA28" s="674"/>
      <c r="CB28" s="12"/>
      <c r="CC28" s="12"/>
      <c r="CD28" s="12"/>
      <c r="CE28" s="12"/>
      <c r="CF28" s="12"/>
      <c r="CG28" s="648">
        <f t="shared" si="17"/>
        <v>0</v>
      </c>
      <c r="CH28" s="7"/>
      <c r="CI28" s="7"/>
      <c r="CJ28" s="12"/>
      <c r="CK28" s="12"/>
      <c r="CL28" s="12"/>
      <c r="CM28" s="7"/>
      <c r="CN28" s="648">
        <f t="shared" si="18"/>
        <v>0</v>
      </c>
      <c r="CO28" s="7"/>
      <c r="CP28" s="7"/>
      <c r="CQ28" s="7"/>
      <c r="CR28" s="7"/>
      <c r="CS28" s="7"/>
      <c r="CT28" s="8"/>
      <c r="CU28" s="7"/>
      <c r="CV28" s="7"/>
      <c r="CW28" s="7"/>
      <c r="CX28" s="7"/>
      <c r="CY28" s="7"/>
      <c r="CZ28" s="7"/>
      <c r="DA28" s="600"/>
      <c r="DB28" s="7"/>
      <c r="DC28" s="7"/>
      <c r="DD28" s="7"/>
      <c r="DE28" s="7"/>
      <c r="DF28" s="7"/>
      <c r="DG28" s="7"/>
      <c r="DH28" s="7"/>
      <c r="DI28" s="7"/>
      <c r="DJ28" s="7"/>
      <c r="DK28" s="7"/>
      <c r="DL28" s="12"/>
      <c r="DM28" s="12"/>
      <c r="DN28" s="7"/>
      <c r="DO28" s="12"/>
      <c r="DP28" s="7"/>
      <c r="DQ28" s="648">
        <f t="shared" si="25"/>
        <v>0</v>
      </c>
      <c r="DR28" s="7"/>
      <c r="DS28" s="12"/>
      <c r="DT28" s="12"/>
      <c r="DU28" s="12"/>
      <c r="DV28" s="12"/>
      <c r="DW28" s="7"/>
      <c r="DX28" s="7"/>
      <c r="DY28" s="7"/>
      <c r="DZ28" s="8"/>
      <c r="EA28" s="69"/>
      <c r="EC28" s="682">
        <f t="shared" si="26"/>
        <v>0</v>
      </c>
      <c r="EE28" s="682">
        <f t="shared" si="27"/>
        <v>0</v>
      </c>
      <c r="EG28" s="682">
        <f t="shared" si="21"/>
        <v>0</v>
      </c>
      <c r="EH28" s="14"/>
      <c r="EJ28" s="14"/>
      <c r="EN28" s="678">
        <f t="shared" si="28"/>
        <v>0</v>
      </c>
      <c r="EP28" s="221"/>
      <c r="EQ28" s="6"/>
      <c r="ER28" s="221"/>
      <c r="ES28" s="6"/>
      <c r="ET28" s="221"/>
      <c r="EU28" s="216"/>
      <c r="EV28" s="221"/>
      <c r="EW28" s="6"/>
      <c r="EX28" s="9"/>
      <c r="EY28" s="9"/>
      <c r="EZ28" s="673">
        <f t="shared" si="29"/>
        <v>0</v>
      </c>
      <c r="FA28" s="9"/>
      <c r="FB28" s="9"/>
      <c r="FC28" s="9"/>
      <c r="FD28" s="9"/>
      <c r="FE28" s="9"/>
      <c r="FF28" s="9"/>
      <c r="FG28" s="9"/>
    </row>
    <row r="29" spans="1:163">
      <c r="A29" s="669">
        <v>3</v>
      </c>
      <c r="B29" s="205" t="s">
        <v>840</v>
      </c>
      <c r="C29" s="9"/>
      <c r="D29" s="9"/>
      <c r="E29" s="9"/>
      <c r="F29" s="9"/>
      <c r="G29" s="9"/>
      <c r="H29" s="9"/>
      <c r="I29" s="9"/>
      <c r="J29" s="9"/>
      <c r="K29" s="7"/>
      <c r="L29" s="7"/>
      <c r="M29" s="12"/>
      <c r="N29" s="12"/>
      <c r="O29" s="7"/>
      <c r="P29" s="648">
        <f t="shared" si="8"/>
        <v>0</v>
      </c>
      <c r="Q29" s="7"/>
      <c r="R29" s="7"/>
      <c r="S29" s="7"/>
      <c r="T29" s="8"/>
      <c r="U29" s="7"/>
      <c r="V29" s="7"/>
      <c r="W29" s="7"/>
      <c r="X29" s="7"/>
      <c r="Y29" s="7"/>
      <c r="Z29" s="12"/>
      <c r="AA29" s="12"/>
      <c r="AB29" s="7"/>
      <c r="AC29" s="7"/>
      <c r="AD29" s="648">
        <f t="shared" si="22"/>
        <v>0</v>
      </c>
      <c r="AE29" s="7"/>
      <c r="AF29" s="7"/>
      <c r="AG29" s="7"/>
      <c r="AH29" s="8"/>
      <c r="AI29" s="7"/>
      <c r="AJ29" s="7"/>
      <c r="AK29" s="7"/>
      <c r="AL29" s="14"/>
      <c r="AM29" s="7"/>
      <c r="AN29" s="12"/>
      <c r="AO29" s="7"/>
      <c r="AP29" s="14"/>
      <c r="AQ29" s="7"/>
      <c r="AR29" s="7"/>
      <c r="AS29" s="12"/>
      <c r="AT29" s="7"/>
      <c r="AU29" s="7"/>
      <c r="AV29" s="8"/>
      <c r="AW29" s="7"/>
      <c r="AX29" s="7"/>
      <c r="AY29" s="8"/>
      <c r="AZ29" s="7"/>
      <c r="BA29" s="7"/>
      <c r="BB29" s="7"/>
      <c r="BC29" s="648">
        <f t="shared" si="23"/>
        <v>0</v>
      </c>
      <c r="BD29" s="7"/>
      <c r="BE29" s="7"/>
      <c r="BF29" s="648">
        <f t="shared" si="24"/>
        <v>0</v>
      </c>
      <c r="BG29" s="7"/>
      <c r="BH29" s="8"/>
      <c r="BI29" s="7"/>
      <c r="BJ29" s="7"/>
      <c r="BK29" s="7"/>
      <c r="BL29" s="7"/>
      <c r="BM29" s="7"/>
      <c r="BN29" s="12"/>
      <c r="BO29" s="12"/>
      <c r="BP29" s="12"/>
      <c r="BQ29" s="12"/>
      <c r="BR29" s="7"/>
      <c r="BS29" s="7"/>
      <c r="BT29" s="675">
        <f t="shared" si="16"/>
        <v>0</v>
      </c>
      <c r="BU29" s="7"/>
      <c r="BV29" s="7"/>
      <c r="BW29" s="7"/>
      <c r="BX29" s="12"/>
      <c r="BY29" s="7"/>
      <c r="BZ29" s="7"/>
      <c r="CA29" s="674"/>
      <c r="CB29" s="12"/>
      <c r="CC29" s="12"/>
      <c r="CD29" s="12"/>
      <c r="CE29" s="12"/>
      <c r="CF29" s="12"/>
      <c r="CG29" s="648">
        <f t="shared" si="17"/>
        <v>0</v>
      </c>
      <c r="CH29" s="7"/>
      <c r="CI29" s="7"/>
      <c r="CJ29" s="12"/>
      <c r="CK29" s="12"/>
      <c r="CL29" s="12"/>
      <c r="CM29" s="7"/>
      <c r="CN29" s="648">
        <f t="shared" si="18"/>
        <v>0</v>
      </c>
      <c r="CO29" s="7"/>
      <c r="CP29" s="7"/>
      <c r="CQ29" s="7"/>
      <c r="CR29" s="7"/>
      <c r="CS29" s="7"/>
      <c r="CT29" s="8"/>
      <c r="CU29" s="7"/>
      <c r="CV29" s="7"/>
      <c r="CW29" s="7"/>
      <c r="CX29" s="7"/>
      <c r="CY29" s="7"/>
      <c r="CZ29" s="7"/>
      <c r="DA29" s="600"/>
      <c r="DB29" s="7"/>
      <c r="DC29" s="7"/>
      <c r="DD29" s="7"/>
      <c r="DE29" s="7"/>
      <c r="DF29" s="7"/>
      <c r="DG29" s="7"/>
      <c r="DH29" s="7"/>
      <c r="DI29" s="7"/>
      <c r="DJ29" s="7"/>
      <c r="DK29" s="7"/>
      <c r="DL29" s="12"/>
      <c r="DM29" s="12"/>
      <c r="DN29" s="7"/>
      <c r="DO29" s="12"/>
      <c r="DP29" s="7"/>
      <c r="DQ29" s="648">
        <f t="shared" si="25"/>
        <v>0</v>
      </c>
      <c r="DR29" s="7"/>
      <c r="DS29" s="12"/>
      <c r="DT29" s="12"/>
      <c r="DU29" s="12"/>
      <c r="DV29" s="12"/>
      <c r="DW29" s="7"/>
      <c r="DX29" s="7"/>
      <c r="DY29" s="7"/>
      <c r="DZ29" s="8"/>
      <c r="EA29" s="69"/>
      <c r="EC29" s="682">
        <f t="shared" si="26"/>
        <v>0</v>
      </c>
      <c r="EE29" s="682">
        <f t="shared" si="27"/>
        <v>0</v>
      </c>
      <c r="EG29" s="682">
        <f t="shared" si="21"/>
        <v>0</v>
      </c>
      <c r="EH29" s="14"/>
      <c r="EJ29" s="14"/>
      <c r="EN29" s="678">
        <f t="shared" si="28"/>
        <v>0</v>
      </c>
      <c r="EP29" s="221"/>
      <c r="EQ29" s="6"/>
      <c r="ER29" s="221"/>
      <c r="ES29" s="6"/>
      <c r="ET29" s="221"/>
      <c r="EU29" s="216"/>
      <c r="EV29" s="221"/>
      <c r="EW29" s="6"/>
      <c r="EX29" s="9"/>
      <c r="EY29" s="9"/>
      <c r="EZ29" s="673">
        <f t="shared" si="29"/>
        <v>0</v>
      </c>
      <c r="FA29" s="9"/>
      <c r="FB29" s="9"/>
      <c r="FC29" s="9"/>
      <c r="FD29" s="9"/>
      <c r="FE29" s="9"/>
      <c r="FF29" s="9"/>
      <c r="FG29" s="9"/>
    </row>
    <row r="30" spans="1:163">
      <c r="A30" s="669">
        <v>4</v>
      </c>
      <c r="B30" s="205" t="s">
        <v>841</v>
      </c>
      <c r="C30" s="9"/>
      <c r="D30" s="9"/>
      <c r="E30" s="9"/>
      <c r="F30" s="9"/>
      <c r="G30" s="9"/>
      <c r="H30" s="9"/>
      <c r="I30" s="9"/>
      <c r="J30" s="9"/>
      <c r="K30" s="7"/>
      <c r="L30" s="7"/>
      <c r="M30" s="12"/>
      <c r="N30" s="12"/>
      <c r="O30" s="7"/>
      <c r="P30" s="648">
        <f t="shared" si="8"/>
        <v>0</v>
      </c>
      <c r="Q30" s="7"/>
      <c r="R30" s="7"/>
      <c r="S30" s="7"/>
      <c r="T30" s="8"/>
      <c r="U30" s="7"/>
      <c r="V30" s="7"/>
      <c r="W30" s="7"/>
      <c r="X30" s="7"/>
      <c r="Y30" s="7"/>
      <c r="Z30" s="12"/>
      <c r="AA30" s="12"/>
      <c r="AB30" s="7"/>
      <c r="AC30" s="7"/>
      <c r="AD30" s="648">
        <f t="shared" si="22"/>
        <v>0</v>
      </c>
      <c r="AE30" s="7"/>
      <c r="AF30" s="7"/>
      <c r="AG30" s="7"/>
      <c r="AH30" s="8"/>
      <c r="AI30" s="7"/>
      <c r="AJ30" s="7"/>
      <c r="AK30" s="7"/>
      <c r="AL30" s="14"/>
      <c r="AM30" s="7"/>
      <c r="AN30" s="12"/>
      <c r="AO30" s="7"/>
      <c r="AP30" s="14"/>
      <c r="AQ30" s="7"/>
      <c r="AR30" s="7"/>
      <c r="AS30" s="12"/>
      <c r="AT30" s="7"/>
      <c r="AU30" s="7"/>
      <c r="AV30" s="8"/>
      <c r="AW30" s="7"/>
      <c r="AX30" s="7"/>
      <c r="AY30" s="8"/>
      <c r="AZ30" s="7"/>
      <c r="BA30" s="7"/>
      <c r="BB30" s="7"/>
      <c r="BC30" s="648">
        <f t="shared" si="23"/>
        <v>0</v>
      </c>
      <c r="BD30" s="7"/>
      <c r="BE30" s="7"/>
      <c r="BF30" s="648">
        <f t="shared" si="24"/>
        <v>0</v>
      </c>
      <c r="BG30" s="7"/>
      <c r="BH30" s="8"/>
      <c r="BI30" s="7"/>
      <c r="BJ30" s="7"/>
      <c r="BK30" s="7"/>
      <c r="BL30" s="7"/>
      <c r="BM30" s="7"/>
      <c r="BN30" s="12"/>
      <c r="BO30" s="12"/>
      <c r="BP30" s="12"/>
      <c r="BQ30" s="12"/>
      <c r="BR30" s="7"/>
      <c r="BS30" s="7"/>
      <c r="BT30" s="675">
        <f t="shared" si="16"/>
        <v>0</v>
      </c>
      <c r="BU30" s="7"/>
      <c r="BV30" s="7"/>
      <c r="BW30" s="7"/>
      <c r="BX30" s="12"/>
      <c r="BY30" s="7"/>
      <c r="BZ30" s="7"/>
      <c r="CA30" s="674"/>
      <c r="CB30" s="12"/>
      <c r="CC30" s="12"/>
      <c r="CD30" s="12"/>
      <c r="CE30" s="12"/>
      <c r="CF30" s="12"/>
      <c r="CG30" s="648">
        <f t="shared" si="17"/>
        <v>0</v>
      </c>
      <c r="CH30" s="7"/>
      <c r="CI30" s="7"/>
      <c r="CJ30" s="12"/>
      <c r="CK30" s="12"/>
      <c r="CL30" s="12"/>
      <c r="CM30" s="7"/>
      <c r="CN30" s="648">
        <f t="shared" si="18"/>
        <v>0</v>
      </c>
      <c r="CO30" s="7"/>
      <c r="CP30" s="7"/>
      <c r="CQ30" s="7"/>
      <c r="CR30" s="7"/>
      <c r="CS30" s="7"/>
      <c r="CT30" s="8"/>
      <c r="CU30" s="7"/>
      <c r="CV30" s="7"/>
      <c r="CW30" s="7"/>
      <c r="CX30" s="7"/>
      <c r="CY30" s="7"/>
      <c r="CZ30" s="7"/>
      <c r="DA30" s="600"/>
      <c r="DB30" s="7"/>
      <c r="DC30" s="7"/>
      <c r="DD30" s="7"/>
      <c r="DE30" s="7"/>
      <c r="DF30" s="7"/>
      <c r="DG30" s="7"/>
      <c r="DH30" s="7"/>
      <c r="DI30" s="7"/>
      <c r="DJ30" s="7"/>
      <c r="DK30" s="7"/>
      <c r="DL30" s="12"/>
      <c r="DM30" s="12"/>
      <c r="DN30" s="7"/>
      <c r="DO30" s="12"/>
      <c r="DP30" s="7"/>
      <c r="DQ30" s="648">
        <f t="shared" si="25"/>
        <v>0</v>
      </c>
      <c r="DR30" s="7"/>
      <c r="DS30" s="12"/>
      <c r="DT30" s="12"/>
      <c r="DU30" s="12"/>
      <c r="DV30" s="12"/>
      <c r="DW30" s="7"/>
      <c r="DX30" s="7"/>
      <c r="DY30" s="7"/>
      <c r="DZ30" s="8"/>
      <c r="EA30" s="69"/>
      <c r="EC30" s="682">
        <f t="shared" si="26"/>
        <v>0</v>
      </c>
      <c r="EE30" s="682">
        <f t="shared" si="27"/>
        <v>0</v>
      </c>
      <c r="EG30" s="682">
        <f t="shared" si="21"/>
        <v>0</v>
      </c>
      <c r="EH30" s="14"/>
      <c r="EJ30" s="14"/>
      <c r="EN30" s="678">
        <f t="shared" si="28"/>
        <v>0</v>
      </c>
      <c r="EP30" s="221"/>
      <c r="EQ30" s="6"/>
      <c r="ER30" s="221"/>
      <c r="ES30" s="6"/>
      <c r="ET30" s="221"/>
      <c r="EU30" s="216"/>
      <c r="EV30" s="221"/>
      <c r="EW30" s="6"/>
      <c r="EX30" s="9"/>
      <c r="EY30" s="9"/>
      <c r="EZ30" s="673">
        <f t="shared" si="29"/>
        <v>0</v>
      </c>
      <c r="FA30" s="9"/>
      <c r="FB30" s="9"/>
      <c r="FC30" s="9"/>
      <c r="FD30" s="9"/>
      <c r="FE30" s="9"/>
      <c r="FF30" s="9"/>
      <c r="FG30" s="9"/>
    </row>
    <row r="31" spans="1:163">
      <c r="A31" s="669">
        <v>5</v>
      </c>
      <c r="B31" s="205" t="s">
        <v>842</v>
      </c>
      <c r="C31" s="9"/>
      <c r="D31" s="9"/>
      <c r="E31" s="9"/>
      <c r="F31" s="9"/>
      <c r="G31" s="9"/>
      <c r="H31" s="9"/>
      <c r="I31" s="9"/>
      <c r="J31" s="9"/>
      <c r="K31" s="7"/>
      <c r="L31" s="7"/>
      <c r="M31" s="12"/>
      <c r="N31" s="12"/>
      <c r="O31" s="7"/>
      <c r="P31" s="648">
        <f t="shared" si="8"/>
        <v>0</v>
      </c>
      <c r="Q31" s="7"/>
      <c r="R31" s="7"/>
      <c r="S31" s="7"/>
      <c r="T31" s="8"/>
      <c r="U31" s="7"/>
      <c r="V31" s="7"/>
      <c r="W31" s="7"/>
      <c r="X31" s="7"/>
      <c r="Y31" s="7"/>
      <c r="Z31" s="12"/>
      <c r="AA31" s="12"/>
      <c r="AB31" s="7"/>
      <c r="AC31" s="7"/>
      <c r="AD31" s="648">
        <f t="shared" si="22"/>
        <v>0</v>
      </c>
      <c r="AE31" s="7"/>
      <c r="AF31" s="7"/>
      <c r="AG31" s="7"/>
      <c r="AH31" s="8"/>
      <c r="AI31" s="7"/>
      <c r="AJ31" s="7"/>
      <c r="AK31" s="7"/>
      <c r="AL31" s="14"/>
      <c r="AM31" s="7"/>
      <c r="AN31" s="12"/>
      <c r="AO31" s="7"/>
      <c r="AP31" s="14"/>
      <c r="AQ31" s="7"/>
      <c r="AR31" s="7"/>
      <c r="AS31" s="12"/>
      <c r="AT31" s="7"/>
      <c r="AU31" s="7"/>
      <c r="AV31" s="8"/>
      <c r="AW31" s="7"/>
      <c r="AX31" s="7"/>
      <c r="AY31" s="8"/>
      <c r="AZ31" s="7"/>
      <c r="BA31" s="7"/>
      <c r="BB31" s="7"/>
      <c r="BC31" s="648">
        <f t="shared" si="23"/>
        <v>0</v>
      </c>
      <c r="BD31" s="7"/>
      <c r="BE31" s="7"/>
      <c r="BF31" s="648">
        <f t="shared" si="24"/>
        <v>0</v>
      </c>
      <c r="BG31" s="7"/>
      <c r="BH31" s="8"/>
      <c r="BI31" s="7"/>
      <c r="BJ31" s="7"/>
      <c r="BK31" s="7"/>
      <c r="BL31" s="7"/>
      <c r="BM31" s="7"/>
      <c r="BN31" s="12"/>
      <c r="BO31" s="12"/>
      <c r="BP31" s="12"/>
      <c r="BQ31" s="12"/>
      <c r="BR31" s="7"/>
      <c r="BS31" s="7"/>
      <c r="BT31" s="675">
        <f t="shared" si="16"/>
        <v>0</v>
      </c>
      <c r="BU31" s="7"/>
      <c r="BV31" s="7"/>
      <c r="BW31" s="7"/>
      <c r="BX31" s="12"/>
      <c r="BY31" s="7"/>
      <c r="BZ31" s="7"/>
      <c r="CA31" s="674"/>
      <c r="CB31" s="12"/>
      <c r="CC31" s="12"/>
      <c r="CD31" s="12"/>
      <c r="CE31" s="12"/>
      <c r="CF31" s="12"/>
      <c r="CG31" s="648">
        <f t="shared" si="17"/>
        <v>0</v>
      </c>
      <c r="CH31" s="7"/>
      <c r="CI31" s="7"/>
      <c r="CJ31" s="12"/>
      <c r="CK31" s="12"/>
      <c r="CL31" s="12"/>
      <c r="CM31" s="7"/>
      <c r="CN31" s="648">
        <f t="shared" si="18"/>
        <v>0</v>
      </c>
      <c r="CO31" s="7"/>
      <c r="CP31" s="7"/>
      <c r="CQ31" s="7"/>
      <c r="CR31" s="7"/>
      <c r="CS31" s="7"/>
      <c r="CT31" s="8"/>
      <c r="CU31" s="7"/>
      <c r="CV31" s="7"/>
      <c r="CW31" s="7"/>
      <c r="CX31" s="7"/>
      <c r="CY31" s="7"/>
      <c r="CZ31" s="7"/>
      <c r="DA31" s="600"/>
      <c r="DB31" s="7"/>
      <c r="DC31" s="7"/>
      <c r="DD31" s="7"/>
      <c r="DE31" s="7"/>
      <c r="DF31" s="7"/>
      <c r="DG31" s="7"/>
      <c r="DH31" s="7"/>
      <c r="DI31" s="7"/>
      <c r="DJ31" s="7"/>
      <c r="DK31" s="7"/>
      <c r="DL31" s="12"/>
      <c r="DM31" s="12"/>
      <c r="DN31" s="7"/>
      <c r="DO31" s="12"/>
      <c r="DP31" s="7"/>
      <c r="DQ31" s="648">
        <f t="shared" si="25"/>
        <v>0</v>
      </c>
      <c r="DR31" s="7"/>
      <c r="DS31" s="12"/>
      <c r="DT31" s="12"/>
      <c r="DU31" s="12"/>
      <c r="DV31" s="12"/>
      <c r="DW31" s="7"/>
      <c r="DX31" s="7"/>
      <c r="DY31" s="7"/>
      <c r="DZ31" s="8"/>
      <c r="EA31" s="69"/>
      <c r="EC31" s="682">
        <f t="shared" si="26"/>
        <v>0</v>
      </c>
      <c r="EE31" s="682">
        <f t="shared" si="27"/>
        <v>0</v>
      </c>
      <c r="EG31" s="682">
        <f t="shared" si="21"/>
        <v>0</v>
      </c>
      <c r="EH31" s="14"/>
      <c r="EJ31" s="14"/>
      <c r="EN31" s="678">
        <f t="shared" si="28"/>
        <v>0</v>
      </c>
      <c r="EP31" s="221"/>
      <c r="EQ31" s="6"/>
      <c r="ER31" s="221"/>
      <c r="ES31" s="6"/>
      <c r="ET31" s="221"/>
      <c r="EU31" s="216"/>
      <c r="EV31" s="221"/>
      <c r="EW31" s="6"/>
      <c r="EX31" s="9"/>
      <c r="EY31" s="9"/>
      <c r="EZ31" s="673">
        <f t="shared" si="29"/>
        <v>0</v>
      </c>
      <c r="FA31" s="9"/>
      <c r="FB31" s="9"/>
      <c r="FC31" s="9"/>
      <c r="FD31" s="9"/>
      <c r="FE31" s="9"/>
      <c r="FF31" s="9"/>
      <c r="FG31" s="9"/>
    </row>
    <row r="32" spans="1:163">
      <c r="A32" s="669">
        <v>6</v>
      </c>
      <c r="B32" s="205" t="s">
        <v>843</v>
      </c>
      <c r="C32" s="9"/>
      <c r="D32" s="9"/>
      <c r="E32" s="9"/>
      <c r="F32" s="9"/>
      <c r="G32" s="9"/>
      <c r="H32" s="9"/>
      <c r="I32" s="9"/>
      <c r="J32" s="9"/>
      <c r="K32" s="7"/>
      <c r="L32" s="7"/>
      <c r="M32" s="12"/>
      <c r="N32" s="12"/>
      <c r="O32" s="7"/>
      <c r="P32" s="648">
        <f t="shared" si="8"/>
        <v>0</v>
      </c>
      <c r="Q32" s="7"/>
      <c r="R32" s="7"/>
      <c r="S32" s="7"/>
      <c r="T32" s="8"/>
      <c r="U32" s="7"/>
      <c r="V32" s="7"/>
      <c r="W32" s="7"/>
      <c r="X32" s="7"/>
      <c r="Y32" s="7"/>
      <c r="Z32" s="12"/>
      <c r="AA32" s="12"/>
      <c r="AB32" s="7"/>
      <c r="AC32" s="7"/>
      <c r="AD32" s="648">
        <f t="shared" si="22"/>
        <v>0</v>
      </c>
      <c r="AE32" s="7"/>
      <c r="AF32" s="7"/>
      <c r="AG32" s="7"/>
      <c r="AH32" s="8"/>
      <c r="AI32" s="7"/>
      <c r="AJ32" s="7"/>
      <c r="AK32" s="7"/>
      <c r="AL32" s="14"/>
      <c r="AM32" s="7"/>
      <c r="AN32" s="12"/>
      <c r="AO32" s="7"/>
      <c r="AP32" s="14"/>
      <c r="AQ32" s="7"/>
      <c r="AR32" s="7"/>
      <c r="AS32" s="12"/>
      <c r="AT32" s="7"/>
      <c r="AU32" s="7"/>
      <c r="AV32" s="8"/>
      <c r="AW32" s="7"/>
      <c r="AX32" s="7"/>
      <c r="AY32" s="8"/>
      <c r="AZ32" s="7"/>
      <c r="BA32" s="7"/>
      <c r="BB32" s="7"/>
      <c r="BC32" s="648">
        <f t="shared" si="23"/>
        <v>0</v>
      </c>
      <c r="BD32" s="7"/>
      <c r="BE32" s="7"/>
      <c r="BF32" s="648">
        <f t="shared" si="24"/>
        <v>0</v>
      </c>
      <c r="BG32" s="7"/>
      <c r="BH32" s="8"/>
      <c r="BI32" s="7"/>
      <c r="BJ32" s="7"/>
      <c r="BK32" s="7"/>
      <c r="BL32" s="7"/>
      <c r="BM32" s="7"/>
      <c r="BN32" s="12"/>
      <c r="BO32" s="12"/>
      <c r="BP32" s="12"/>
      <c r="BQ32" s="12"/>
      <c r="BR32" s="7"/>
      <c r="BS32" s="7"/>
      <c r="BT32" s="675">
        <f t="shared" si="16"/>
        <v>0</v>
      </c>
      <c r="BU32" s="7"/>
      <c r="BV32" s="7"/>
      <c r="BW32" s="7"/>
      <c r="BX32" s="12"/>
      <c r="BY32" s="7"/>
      <c r="BZ32" s="7"/>
      <c r="CA32" s="674"/>
      <c r="CB32" s="12"/>
      <c r="CC32" s="12"/>
      <c r="CD32" s="12"/>
      <c r="CE32" s="12"/>
      <c r="CF32" s="12"/>
      <c r="CG32" s="648">
        <f t="shared" si="17"/>
        <v>0</v>
      </c>
      <c r="CH32" s="7"/>
      <c r="CI32" s="7"/>
      <c r="CJ32" s="12"/>
      <c r="CK32" s="12"/>
      <c r="CL32" s="12"/>
      <c r="CM32" s="7"/>
      <c r="CN32" s="648">
        <f t="shared" si="18"/>
        <v>0</v>
      </c>
      <c r="CO32" s="7"/>
      <c r="CP32" s="7"/>
      <c r="CQ32" s="7"/>
      <c r="CR32" s="7"/>
      <c r="CS32" s="7"/>
      <c r="CT32" s="8"/>
      <c r="CU32" s="7"/>
      <c r="CV32" s="7"/>
      <c r="CW32" s="7"/>
      <c r="CX32" s="7"/>
      <c r="CY32" s="7"/>
      <c r="CZ32" s="7"/>
      <c r="DA32" s="600"/>
      <c r="DB32" s="7"/>
      <c r="DC32" s="7"/>
      <c r="DD32" s="7"/>
      <c r="DE32" s="7"/>
      <c r="DF32" s="7"/>
      <c r="DG32" s="7"/>
      <c r="DH32" s="7"/>
      <c r="DI32" s="7"/>
      <c r="DJ32" s="7"/>
      <c r="DK32" s="7"/>
      <c r="DL32" s="12"/>
      <c r="DM32" s="12"/>
      <c r="DN32" s="7"/>
      <c r="DO32" s="12"/>
      <c r="DP32" s="7"/>
      <c r="DQ32" s="648">
        <f t="shared" si="25"/>
        <v>0</v>
      </c>
      <c r="DR32" s="7"/>
      <c r="DS32" s="12"/>
      <c r="DT32" s="12"/>
      <c r="DU32" s="12"/>
      <c r="DV32" s="12"/>
      <c r="DW32" s="7"/>
      <c r="DX32" s="7"/>
      <c r="DY32" s="7"/>
      <c r="DZ32" s="8"/>
      <c r="EA32" s="69"/>
      <c r="EC32" s="682">
        <f t="shared" si="26"/>
        <v>0</v>
      </c>
      <c r="EE32" s="682">
        <f t="shared" si="27"/>
        <v>0</v>
      </c>
      <c r="EG32" s="682">
        <f t="shared" si="21"/>
        <v>0</v>
      </c>
      <c r="EH32" s="14"/>
      <c r="EJ32" s="14"/>
      <c r="EN32" s="678">
        <f t="shared" si="28"/>
        <v>0</v>
      </c>
      <c r="EP32" s="221"/>
      <c r="EQ32" s="6"/>
      <c r="ER32" s="221"/>
      <c r="ES32" s="6"/>
      <c r="ET32" s="221"/>
      <c r="EU32" s="216"/>
      <c r="EV32" s="221"/>
      <c r="EW32" s="6"/>
      <c r="EX32" s="9"/>
      <c r="EY32" s="9"/>
      <c r="EZ32" s="673">
        <f t="shared" si="29"/>
        <v>0</v>
      </c>
      <c r="FA32" s="9"/>
      <c r="FB32" s="9"/>
      <c r="FC32" s="9"/>
      <c r="FD32" s="9"/>
      <c r="FE32" s="9"/>
      <c r="FF32" s="9"/>
      <c r="FG32" s="9"/>
    </row>
    <row r="33" spans="1:163">
      <c r="A33" s="669">
        <v>7</v>
      </c>
      <c r="B33" s="205" t="s">
        <v>844</v>
      </c>
      <c r="C33" s="9"/>
      <c r="D33" s="9"/>
      <c r="E33" s="9"/>
      <c r="F33" s="9"/>
      <c r="G33" s="9"/>
      <c r="H33" s="9"/>
      <c r="I33" s="9"/>
      <c r="J33" s="9"/>
      <c r="K33" s="7"/>
      <c r="L33" s="7"/>
      <c r="M33" s="12"/>
      <c r="N33" s="12"/>
      <c r="O33" s="7"/>
      <c r="P33" s="648">
        <f t="shared" si="8"/>
        <v>0</v>
      </c>
      <c r="Q33" s="7"/>
      <c r="R33" s="7"/>
      <c r="S33" s="7"/>
      <c r="T33" s="8"/>
      <c r="U33" s="7"/>
      <c r="V33" s="7"/>
      <c r="W33" s="7"/>
      <c r="X33" s="7"/>
      <c r="Y33" s="7"/>
      <c r="Z33" s="12"/>
      <c r="AA33" s="12"/>
      <c r="AB33" s="7"/>
      <c r="AC33" s="7"/>
      <c r="AD33" s="648">
        <f t="shared" si="22"/>
        <v>0</v>
      </c>
      <c r="AE33" s="7"/>
      <c r="AF33" s="7"/>
      <c r="AG33" s="7"/>
      <c r="AH33" s="8"/>
      <c r="AI33" s="7"/>
      <c r="AJ33" s="7"/>
      <c r="AK33" s="7"/>
      <c r="AL33" s="14"/>
      <c r="AM33" s="7"/>
      <c r="AN33" s="12"/>
      <c r="AO33" s="7"/>
      <c r="AP33" s="14"/>
      <c r="AQ33" s="7"/>
      <c r="AR33" s="7"/>
      <c r="AS33" s="12"/>
      <c r="AT33" s="7"/>
      <c r="AU33" s="7"/>
      <c r="AV33" s="8"/>
      <c r="AW33" s="7"/>
      <c r="AX33" s="7"/>
      <c r="AY33" s="8"/>
      <c r="AZ33" s="7"/>
      <c r="BA33" s="7"/>
      <c r="BB33" s="7"/>
      <c r="BC33" s="648">
        <f t="shared" si="23"/>
        <v>0</v>
      </c>
      <c r="BD33" s="7"/>
      <c r="BE33" s="7"/>
      <c r="BF33" s="648">
        <f t="shared" si="24"/>
        <v>0</v>
      </c>
      <c r="BG33" s="7"/>
      <c r="BH33" s="8"/>
      <c r="BI33" s="7"/>
      <c r="BJ33" s="7"/>
      <c r="BK33" s="7"/>
      <c r="BL33" s="7"/>
      <c r="BM33" s="7"/>
      <c r="BN33" s="12"/>
      <c r="BO33" s="12"/>
      <c r="BP33" s="12"/>
      <c r="BQ33" s="12"/>
      <c r="BR33" s="7"/>
      <c r="BS33" s="7"/>
      <c r="BT33" s="675">
        <f t="shared" si="16"/>
        <v>0</v>
      </c>
      <c r="BU33" s="7"/>
      <c r="BV33" s="7"/>
      <c r="BW33" s="7"/>
      <c r="BX33" s="12"/>
      <c r="BY33" s="7"/>
      <c r="BZ33" s="7"/>
      <c r="CA33" s="674"/>
      <c r="CB33" s="12"/>
      <c r="CC33" s="12"/>
      <c r="CD33" s="12"/>
      <c r="CE33" s="12"/>
      <c r="CF33" s="12"/>
      <c r="CG33" s="648">
        <f t="shared" si="17"/>
        <v>0</v>
      </c>
      <c r="CH33" s="7"/>
      <c r="CI33" s="7"/>
      <c r="CJ33" s="12"/>
      <c r="CK33" s="12"/>
      <c r="CL33" s="12"/>
      <c r="CM33" s="7"/>
      <c r="CN33" s="648">
        <f t="shared" si="18"/>
        <v>0</v>
      </c>
      <c r="CO33" s="7"/>
      <c r="CP33" s="7"/>
      <c r="CQ33" s="7"/>
      <c r="CR33" s="7"/>
      <c r="CS33" s="7"/>
      <c r="CT33" s="8"/>
      <c r="CU33" s="7"/>
      <c r="CV33" s="7"/>
      <c r="CW33" s="7"/>
      <c r="CX33" s="7"/>
      <c r="CY33" s="7"/>
      <c r="CZ33" s="7"/>
      <c r="DA33" s="600"/>
      <c r="DB33" s="7"/>
      <c r="DC33" s="7"/>
      <c r="DD33" s="7"/>
      <c r="DE33" s="7"/>
      <c r="DF33" s="7"/>
      <c r="DG33" s="7"/>
      <c r="DH33" s="7"/>
      <c r="DI33" s="7"/>
      <c r="DJ33" s="7"/>
      <c r="DK33" s="7"/>
      <c r="DL33" s="12"/>
      <c r="DM33" s="12"/>
      <c r="DN33" s="7"/>
      <c r="DO33" s="12"/>
      <c r="DP33" s="7"/>
      <c r="DQ33" s="648">
        <f t="shared" si="25"/>
        <v>0</v>
      </c>
      <c r="DR33" s="7"/>
      <c r="DS33" s="12"/>
      <c r="DT33" s="12"/>
      <c r="DU33" s="12"/>
      <c r="DV33" s="12"/>
      <c r="DW33" s="7"/>
      <c r="DX33" s="7"/>
      <c r="DY33" s="7"/>
      <c r="DZ33" s="8"/>
      <c r="EA33" s="69"/>
      <c r="EC33" s="682">
        <f t="shared" si="26"/>
        <v>0</v>
      </c>
      <c r="EE33" s="682">
        <f t="shared" si="27"/>
        <v>0</v>
      </c>
      <c r="EG33" s="682">
        <f t="shared" si="21"/>
        <v>0</v>
      </c>
      <c r="EH33" s="14"/>
      <c r="EJ33" s="14"/>
      <c r="EN33" s="678">
        <f t="shared" si="28"/>
        <v>0</v>
      </c>
      <c r="EP33" s="221"/>
      <c r="EQ33" s="6"/>
      <c r="ER33" s="221"/>
      <c r="ES33" s="6"/>
      <c r="ET33" s="221"/>
      <c r="EU33" s="216"/>
      <c r="EV33" s="221"/>
      <c r="EW33" s="6"/>
      <c r="EX33" s="9"/>
      <c r="EY33" s="9"/>
      <c r="EZ33" s="673">
        <f t="shared" si="29"/>
        <v>0</v>
      </c>
      <c r="FA33" s="9"/>
      <c r="FB33" s="9"/>
      <c r="FC33" s="9"/>
      <c r="FD33" s="9"/>
      <c r="FE33" s="9"/>
      <c r="FF33" s="9"/>
      <c r="FG33" s="9"/>
    </row>
    <row r="34" spans="1:163">
      <c r="A34" s="669">
        <v>8</v>
      </c>
      <c r="B34" s="205" t="s">
        <v>845</v>
      </c>
      <c r="C34" s="9"/>
      <c r="D34" s="9"/>
      <c r="E34" s="9"/>
      <c r="F34" s="9"/>
      <c r="G34" s="9"/>
      <c r="H34" s="9"/>
      <c r="I34" s="9"/>
      <c r="J34" s="9"/>
      <c r="K34" s="7"/>
      <c r="L34" s="7"/>
      <c r="M34" s="12"/>
      <c r="N34" s="12"/>
      <c r="O34" s="7"/>
      <c r="P34" s="648">
        <f t="shared" si="8"/>
        <v>0</v>
      </c>
      <c r="Q34" s="7"/>
      <c r="R34" s="7"/>
      <c r="S34" s="7"/>
      <c r="T34" s="8"/>
      <c r="U34" s="7"/>
      <c r="V34" s="7"/>
      <c r="W34" s="7"/>
      <c r="X34" s="7"/>
      <c r="Y34" s="7"/>
      <c r="Z34" s="12"/>
      <c r="AA34" s="12"/>
      <c r="AB34" s="7"/>
      <c r="AC34" s="7"/>
      <c r="AD34" s="648">
        <f t="shared" si="22"/>
        <v>0</v>
      </c>
      <c r="AE34" s="7"/>
      <c r="AF34" s="7"/>
      <c r="AG34" s="7"/>
      <c r="AH34" s="8"/>
      <c r="AI34" s="7"/>
      <c r="AJ34" s="7"/>
      <c r="AK34" s="7"/>
      <c r="AL34" s="14"/>
      <c r="AM34" s="7"/>
      <c r="AN34" s="12"/>
      <c r="AO34" s="7"/>
      <c r="AP34" s="14"/>
      <c r="AQ34" s="7"/>
      <c r="AR34" s="7"/>
      <c r="AS34" s="12"/>
      <c r="AT34" s="7"/>
      <c r="AU34" s="7"/>
      <c r="AV34" s="8"/>
      <c r="AW34" s="7"/>
      <c r="AX34" s="7"/>
      <c r="AY34" s="8"/>
      <c r="AZ34" s="7"/>
      <c r="BA34" s="7"/>
      <c r="BB34" s="7"/>
      <c r="BC34" s="648">
        <f t="shared" si="23"/>
        <v>0</v>
      </c>
      <c r="BD34" s="7"/>
      <c r="BE34" s="7"/>
      <c r="BF34" s="648">
        <f t="shared" si="24"/>
        <v>0</v>
      </c>
      <c r="BG34" s="7"/>
      <c r="BH34" s="8"/>
      <c r="BI34" s="7"/>
      <c r="BJ34" s="7"/>
      <c r="BK34" s="7"/>
      <c r="BL34" s="7"/>
      <c r="BM34" s="7"/>
      <c r="BN34" s="12"/>
      <c r="BO34" s="12"/>
      <c r="BP34" s="12"/>
      <c r="BQ34" s="12"/>
      <c r="BR34" s="7"/>
      <c r="BS34" s="7"/>
      <c r="BT34" s="675">
        <f t="shared" si="16"/>
        <v>0</v>
      </c>
      <c r="BU34" s="7"/>
      <c r="BV34" s="7"/>
      <c r="BW34" s="7"/>
      <c r="BX34" s="12"/>
      <c r="BY34" s="7"/>
      <c r="BZ34" s="7"/>
      <c r="CA34" s="674"/>
      <c r="CB34" s="12"/>
      <c r="CC34" s="12"/>
      <c r="CD34" s="12"/>
      <c r="CE34" s="12"/>
      <c r="CF34" s="12"/>
      <c r="CG34" s="648">
        <f t="shared" si="17"/>
        <v>0</v>
      </c>
      <c r="CH34" s="7"/>
      <c r="CI34" s="7"/>
      <c r="CJ34" s="12"/>
      <c r="CK34" s="12"/>
      <c r="CL34" s="12"/>
      <c r="CM34" s="7"/>
      <c r="CN34" s="648">
        <f t="shared" si="18"/>
        <v>0</v>
      </c>
      <c r="CO34" s="7"/>
      <c r="CP34" s="7"/>
      <c r="CQ34" s="7"/>
      <c r="CR34" s="7"/>
      <c r="CS34" s="7"/>
      <c r="CT34" s="8"/>
      <c r="CU34" s="7"/>
      <c r="CV34" s="7"/>
      <c r="CW34" s="7"/>
      <c r="CX34" s="7"/>
      <c r="CY34" s="7"/>
      <c r="CZ34" s="7"/>
      <c r="DA34" s="600"/>
      <c r="DB34" s="7"/>
      <c r="DC34" s="7"/>
      <c r="DD34" s="7"/>
      <c r="DE34" s="7"/>
      <c r="DF34" s="7"/>
      <c r="DG34" s="7"/>
      <c r="DH34" s="7"/>
      <c r="DI34" s="7"/>
      <c r="DJ34" s="7"/>
      <c r="DK34" s="7"/>
      <c r="DL34" s="12"/>
      <c r="DM34" s="12"/>
      <c r="DN34" s="7"/>
      <c r="DO34" s="12"/>
      <c r="DP34" s="7"/>
      <c r="DQ34" s="648">
        <f t="shared" si="25"/>
        <v>0</v>
      </c>
      <c r="DR34" s="7"/>
      <c r="DS34" s="12"/>
      <c r="DT34" s="12"/>
      <c r="DU34" s="12"/>
      <c r="DV34" s="12"/>
      <c r="DW34" s="7"/>
      <c r="DX34" s="7"/>
      <c r="DY34" s="7"/>
      <c r="DZ34" s="8"/>
      <c r="EA34" s="69"/>
      <c r="EC34" s="682">
        <f t="shared" si="26"/>
        <v>0</v>
      </c>
      <c r="EE34" s="682">
        <f t="shared" si="27"/>
        <v>0</v>
      </c>
      <c r="EG34" s="682">
        <f t="shared" si="21"/>
        <v>0</v>
      </c>
      <c r="EH34" s="14"/>
      <c r="EJ34" s="14"/>
      <c r="EN34" s="678">
        <f t="shared" si="28"/>
        <v>0</v>
      </c>
      <c r="EP34" s="221"/>
      <c r="EQ34" s="6"/>
      <c r="ER34" s="221"/>
      <c r="ES34" s="6"/>
      <c r="ET34" s="221"/>
      <c r="EU34" s="216"/>
      <c r="EV34" s="221"/>
      <c r="EW34" s="6"/>
      <c r="EX34" s="9"/>
      <c r="EY34" s="9"/>
      <c r="EZ34" s="673">
        <f t="shared" si="29"/>
        <v>0</v>
      </c>
      <c r="FA34" s="9"/>
      <c r="FB34" s="9"/>
      <c r="FC34" s="9"/>
      <c r="FD34" s="9"/>
      <c r="FE34" s="9"/>
      <c r="FF34" s="9"/>
      <c r="FG34" s="9"/>
    </row>
    <row r="35" spans="1:163">
      <c r="A35" s="669">
        <v>9</v>
      </c>
      <c r="B35" s="205" t="s">
        <v>839</v>
      </c>
      <c r="C35" s="9"/>
      <c r="D35" s="9"/>
      <c r="E35" s="9"/>
      <c r="F35" s="9"/>
      <c r="G35" s="9"/>
      <c r="H35" s="9"/>
      <c r="I35" s="9"/>
      <c r="J35" s="9"/>
      <c r="K35" s="7"/>
      <c r="L35" s="7"/>
      <c r="M35" s="12"/>
      <c r="N35" s="12"/>
      <c r="O35" s="7"/>
      <c r="P35" s="648">
        <f t="shared" si="8"/>
        <v>0</v>
      </c>
      <c r="Q35" s="7"/>
      <c r="R35" s="7"/>
      <c r="S35" s="7"/>
      <c r="T35" s="8"/>
      <c r="U35" s="7"/>
      <c r="V35" s="7"/>
      <c r="W35" s="7"/>
      <c r="X35" s="7"/>
      <c r="Y35" s="7"/>
      <c r="Z35" s="12"/>
      <c r="AA35" s="12"/>
      <c r="AB35" s="7"/>
      <c r="AC35" s="7"/>
      <c r="AD35" s="648">
        <f t="shared" si="22"/>
        <v>0</v>
      </c>
      <c r="AE35" s="7"/>
      <c r="AF35" s="7"/>
      <c r="AG35" s="7"/>
      <c r="AH35" s="8"/>
      <c r="AI35" s="7"/>
      <c r="AJ35" s="7"/>
      <c r="AK35" s="7"/>
      <c r="AL35" s="14"/>
      <c r="AM35" s="7"/>
      <c r="AN35" s="12"/>
      <c r="AO35" s="7"/>
      <c r="AP35" s="14"/>
      <c r="AQ35" s="7"/>
      <c r="AR35" s="7"/>
      <c r="AS35" s="12"/>
      <c r="AT35" s="7"/>
      <c r="AU35" s="7"/>
      <c r="AV35" s="8"/>
      <c r="AW35" s="7"/>
      <c r="AX35" s="7"/>
      <c r="AY35" s="8"/>
      <c r="AZ35" s="7"/>
      <c r="BA35" s="7"/>
      <c r="BB35" s="7"/>
      <c r="BC35" s="648">
        <f t="shared" si="23"/>
        <v>0</v>
      </c>
      <c r="BD35" s="7"/>
      <c r="BE35" s="7"/>
      <c r="BF35" s="648">
        <f t="shared" si="24"/>
        <v>0</v>
      </c>
      <c r="BG35" s="7"/>
      <c r="BH35" s="8"/>
      <c r="BI35" s="7"/>
      <c r="BJ35" s="7"/>
      <c r="BK35" s="7"/>
      <c r="BL35" s="7"/>
      <c r="BM35" s="7"/>
      <c r="BN35" s="12"/>
      <c r="BO35" s="12"/>
      <c r="BP35" s="12"/>
      <c r="BQ35" s="12"/>
      <c r="BR35" s="7"/>
      <c r="BS35" s="7"/>
      <c r="BT35" s="675">
        <f t="shared" si="16"/>
        <v>0</v>
      </c>
      <c r="BU35" s="7"/>
      <c r="BV35" s="7"/>
      <c r="BW35" s="7"/>
      <c r="BX35" s="12"/>
      <c r="BY35" s="7"/>
      <c r="BZ35" s="7"/>
      <c r="CA35" s="674"/>
      <c r="CB35" s="12"/>
      <c r="CC35" s="12"/>
      <c r="CD35" s="12"/>
      <c r="CE35" s="12"/>
      <c r="CF35" s="12"/>
      <c r="CG35" s="648">
        <f t="shared" si="17"/>
        <v>0</v>
      </c>
      <c r="CH35" s="7"/>
      <c r="CI35" s="7"/>
      <c r="CJ35" s="12"/>
      <c r="CK35" s="12"/>
      <c r="CL35" s="12"/>
      <c r="CM35" s="7"/>
      <c r="CN35" s="648">
        <f t="shared" si="18"/>
        <v>0</v>
      </c>
      <c r="CO35" s="7"/>
      <c r="CP35" s="7"/>
      <c r="CQ35" s="7"/>
      <c r="CR35" s="7"/>
      <c r="CS35" s="7"/>
      <c r="CT35" s="8"/>
      <c r="CU35" s="7"/>
      <c r="CV35" s="7"/>
      <c r="CW35" s="7"/>
      <c r="CX35" s="7"/>
      <c r="CY35" s="7"/>
      <c r="CZ35" s="7"/>
      <c r="DA35" s="600"/>
      <c r="DB35" s="7"/>
      <c r="DC35" s="7"/>
      <c r="DD35" s="7"/>
      <c r="DE35" s="7"/>
      <c r="DF35" s="7"/>
      <c r="DG35" s="7"/>
      <c r="DH35" s="7"/>
      <c r="DI35" s="7"/>
      <c r="DJ35" s="7"/>
      <c r="DK35" s="7"/>
      <c r="DL35" s="12"/>
      <c r="DM35" s="12"/>
      <c r="DN35" s="7"/>
      <c r="DO35" s="12"/>
      <c r="DP35" s="7"/>
      <c r="DQ35" s="648">
        <f t="shared" si="25"/>
        <v>0</v>
      </c>
      <c r="DR35" s="7"/>
      <c r="DS35" s="12"/>
      <c r="DT35" s="12"/>
      <c r="DU35" s="12"/>
      <c r="DV35" s="12"/>
      <c r="DW35" s="7"/>
      <c r="DX35" s="7"/>
      <c r="DY35" s="7"/>
      <c r="DZ35" s="8"/>
      <c r="EA35" s="69"/>
      <c r="EC35" s="682">
        <f t="shared" si="26"/>
        <v>0</v>
      </c>
      <c r="EE35" s="682">
        <f t="shared" si="27"/>
        <v>0</v>
      </c>
      <c r="EG35" s="682">
        <f t="shared" si="21"/>
        <v>0</v>
      </c>
      <c r="EH35" s="14"/>
      <c r="EJ35" s="14"/>
      <c r="EN35" s="678">
        <f t="shared" si="28"/>
        <v>0</v>
      </c>
      <c r="EP35" s="221"/>
      <c r="EQ35" s="6"/>
      <c r="ER35" s="221"/>
      <c r="ES35" s="6"/>
      <c r="ET35" s="221"/>
      <c r="EU35" s="216"/>
      <c r="EV35" s="221"/>
      <c r="EW35" s="6"/>
      <c r="EX35" s="9"/>
      <c r="EY35" s="9"/>
      <c r="EZ35" s="673">
        <f t="shared" si="29"/>
        <v>0</v>
      </c>
      <c r="FA35" s="9"/>
      <c r="FB35" s="9"/>
      <c r="FC35" s="9"/>
      <c r="FD35" s="9"/>
      <c r="FE35" s="9"/>
      <c r="FF35" s="9"/>
      <c r="FG35" s="9"/>
    </row>
    <row r="36" spans="1:163">
      <c r="A36" s="669">
        <v>10</v>
      </c>
      <c r="B36" s="205" t="s">
        <v>846</v>
      </c>
      <c r="C36" s="9"/>
      <c r="D36" s="9"/>
      <c r="E36" s="9"/>
      <c r="F36" s="9"/>
      <c r="G36" s="9"/>
      <c r="H36" s="9"/>
      <c r="I36" s="9"/>
      <c r="J36" s="9"/>
      <c r="K36" s="7"/>
      <c r="L36" s="7"/>
      <c r="M36" s="12"/>
      <c r="N36" s="12"/>
      <c r="O36" s="7"/>
      <c r="P36" s="648">
        <f t="shared" si="8"/>
        <v>0</v>
      </c>
      <c r="Q36" s="7"/>
      <c r="R36" s="7"/>
      <c r="S36" s="7"/>
      <c r="T36" s="8"/>
      <c r="U36" s="7"/>
      <c r="V36" s="7"/>
      <c r="W36" s="7"/>
      <c r="X36" s="7"/>
      <c r="Y36" s="7"/>
      <c r="Z36" s="12"/>
      <c r="AA36" s="12"/>
      <c r="AB36" s="7"/>
      <c r="AC36" s="7"/>
      <c r="AD36" s="648">
        <f t="shared" si="22"/>
        <v>0</v>
      </c>
      <c r="AE36" s="7"/>
      <c r="AF36" s="7"/>
      <c r="AG36" s="7"/>
      <c r="AH36" s="8"/>
      <c r="AI36" s="7"/>
      <c r="AJ36" s="7"/>
      <c r="AK36" s="7"/>
      <c r="AL36" s="14"/>
      <c r="AM36" s="7"/>
      <c r="AN36" s="12"/>
      <c r="AO36" s="7"/>
      <c r="AP36" s="14"/>
      <c r="AQ36" s="7"/>
      <c r="AR36" s="7"/>
      <c r="AS36" s="12"/>
      <c r="AT36" s="7"/>
      <c r="AU36" s="7"/>
      <c r="AV36" s="8"/>
      <c r="AW36" s="7"/>
      <c r="AX36" s="7"/>
      <c r="AY36" s="8"/>
      <c r="AZ36" s="7"/>
      <c r="BA36" s="7"/>
      <c r="BB36" s="7"/>
      <c r="BC36" s="648">
        <f t="shared" si="23"/>
        <v>0</v>
      </c>
      <c r="BD36" s="7"/>
      <c r="BE36" s="7"/>
      <c r="BF36" s="648">
        <f t="shared" si="24"/>
        <v>0</v>
      </c>
      <c r="BG36" s="7"/>
      <c r="BH36" s="8"/>
      <c r="BI36" s="7"/>
      <c r="BJ36" s="7"/>
      <c r="BK36" s="7"/>
      <c r="BL36" s="7"/>
      <c r="BM36" s="7"/>
      <c r="BN36" s="12"/>
      <c r="BO36" s="12"/>
      <c r="BP36" s="12"/>
      <c r="BQ36" s="12"/>
      <c r="BR36" s="7"/>
      <c r="BS36" s="7"/>
      <c r="BT36" s="675">
        <f t="shared" si="16"/>
        <v>0</v>
      </c>
      <c r="BU36" s="7"/>
      <c r="BV36" s="7"/>
      <c r="BW36" s="7"/>
      <c r="BX36" s="12"/>
      <c r="BY36" s="7"/>
      <c r="BZ36" s="7"/>
      <c r="CA36" s="674"/>
      <c r="CB36" s="12"/>
      <c r="CC36" s="12"/>
      <c r="CD36" s="12"/>
      <c r="CE36" s="12"/>
      <c r="CF36" s="12"/>
      <c r="CG36" s="648">
        <f t="shared" si="17"/>
        <v>0</v>
      </c>
      <c r="CH36" s="7"/>
      <c r="CI36" s="7"/>
      <c r="CJ36" s="12"/>
      <c r="CK36" s="12"/>
      <c r="CL36" s="12"/>
      <c r="CM36" s="7"/>
      <c r="CN36" s="648">
        <f t="shared" si="18"/>
        <v>0</v>
      </c>
      <c r="CO36" s="7"/>
      <c r="CP36" s="7"/>
      <c r="CQ36" s="7"/>
      <c r="CR36" s="7"/>
      <c r="CS36" s="7"/>
      <c r="CT36" s="8"/>
      <c r="CU36" s="7"/>
      <c r="CV36" s="7"/>
      <c r="CW36" s="7"/>
      <c r="CX36" s="7"/>
      <c r="CY36" s="7"/>
      <c r="CZ36" s="7"/>
      <c r="DA36" s="600"/>
      <c r="DB36" s="7"/>
      <c r="DC36" s="7"/>
      <c r="DD36" s="7"/>
      <c r="DE36" s="7"/>
      <c r="DF36" s="7"/>
      <c r="DG36" s="7"/>
      <c r="DH36" s="7"/>
      <c r="DI36" s="7"/>
      <c r="DJ36" s="7"/>
      <c r="DK36" s="7"/>
      <c r="DL36" s="12"/>
      <c r="DM36" s="12"/>
      <c r="DN36" s="7"/>
      <c r="DO36" s="12"/>
      <c r="DP36" s="7"/>
      <c r="DQ36" s="648">
        <f t="shared" si="25"/>
        <v>0</v>
      </c>
      <c r="DR36" s="7"/>
      <c r="DS36" s="12"/>
      <c r="DT36" s="12"/>
      <c r="DU36" s="12"/>
      <c r="DV36" s="12"/>
      <c r="DW36" s="7"/>
      <c r="DX36" s="7"/>
      <c r="DY36" s="7"/>
      <c r="DZ36" s="8"/>
      <c r="EA36" s="69"/>
      <c r="EC36" s="682">
        <f t="shared" si="26"/>
        <v>0</v>
      </c>
      <c r="EE36" s="682">
        <f t="shared" si="27"/>
        <v>0</v>
      </c>
      <c r="EG36" s="682">
        <f t="shared" si="21"/>
        <v>0</v>
      </c>
      <c r="EH36" s="14"/>
      <c r="EJ36" s="14"/>
      <c r="EN36" s="678">
        <f t="shared" si="28"/>
        <v>0</v>
      </c>
      <c r="EP36" s="221"/>
      <c r="EQ36" s="6"/>
      <c r="ER36" s="221"/>
      <c r="ES36" s="6"/>
      <c r="ET36" s="221"/>
      <c r="EU36" s="216"/>
      <c r="EV36" s="221"/>
      <c r="EW36" s="6"/>
      <c r="EX36" s="9"/>
      <c r="EY36" s="9"/>
      <c r="EZ36" s="673">
        <f t="shared" si="29"/>
        <v>0</v>
      </c>
      <c r="FA36" s="9"/>
      <c r="FB36" s="9"/>
      <c r="FC36" s="9"/>
      <c r="FD36" s="9"/>
      <c r="FE36" s="9"/>
      <c r="FF36" s="9"/>
      <c r="FG36" s="9"/>
    </row>
    <row r="37" spans="1:163">
      <c r="A37" s="669">
        <v>11</v>
      </c>
      <c r="B37" s="205" t="s">
        <v>847</v>
      </c>
      <c r="C37" s="9"/>
      <c r="D37" s="9"/>
      <c r="E37" s="9"/>
      <c r="F37" s="9"/>
      <c r="G37" s="9"/>
      <c r="H37" s="9"/>
      <c r="I37" s="9"/>
      <c r="J37" s="9"/>
      <c r="K37" s="7"/>
      <c r="L37" s="7"/>
      <c r="M37" s="12"/>
      <c r="N37" s="12"/>
      <c r="O37" s="7"/>
      <c r="P37" s="648">
        <f t="shared" si="8"/>
        <v>0</v>
      </c>
      <c r="Q37" s="7"/>
      <c r="R37" s="7"/>
      <c r="S37" s="7"/>
      <c r="T37" s="8"/>
      <c r="U37" s="7"/>
      <c r="V37" s="7"/>
      <c r="W37" s="7"/>
      <c r="X37" s="7"/>
      <c r="Y37" s="7"/>
      <c r="Z37" s="12"/>
      <c r="AA37" s="12"/>
      <c r="AB37" s="7"/>
      <c r="AC37" s="7"/>
      <c r="AD37" s="648">
        <f t="shared" si="22"/>
        <v>0</v>
      </c>
      <c r="AE37" s="7"/>
      <c r="AF37" s="7"/>
      <c r="AG37" s="7"/>
      <c r="AH37" s="8"/>
      <c r="AI37" s="7"/>
      <c r="AJ37" s="7"/>
      <c r="AK37" s="7"/>
      <c r="AL37" s="14"/>
      <c r="AM37" s="7"/>
      <c r="AN37" s="12"/>
      <c r="AO37" s="7"/>
      <c r="AP37" s="14"/>
      <c r="AQ37" s="7"/>
      <c r="AR37" s="7"/>
      <c r="AS37" s="12"/>
      <c r="AT37" s="7"/>
      <c r="AU37" s="7"/>
      <c r="AV37" s="8"/>
      <c r="AW37" s="7"/>
      <c r="AX37" s="7"/>
      <c r="AY37" s="8"/>
      <c r="AZ37" s="7"/>
      <c r="BA37" s="7"/>
      <c r="BB37" s="7"/>
      <c r="BC37" s="648">
        <f t="shared" si="23"/>
        <v>0</v>
      </c>
      <c r="BD37" s="7"/>
      <c r="BE37" s="7"/>
      <c r="BF37" s="648">
        <f t="shared" si="24"/>
        <v>0</v>
      </c>
      <c r="BG37" s="7"/>
      <c r="BH37" s="8"/>
      <c r="BI37" s="7"/>
      <c r="BJ37" s="7"/>
      <c r="BK37" s="7"/>
      <c r="BL37" s="7"/>
      <c r="BM37" s="7"/>
      <c r="BN37" s="12"/>
      <c r="BO37" s="12"/>
      <c r="BP37" s="12"/>
      <c r="BQ37" s="12"/>
      <c r="BR37" s="7"/>
      <c r="BS37" s="7"/>
      <c r="BT37" s="675">
        <f t="shared" si="16"/>
        <v>0</v>
      </c>
      <c r="BU37" s="7"/>
      <c r="BV37" s="7"/>
      <c r="BW37" s="7"/>
      <c r="BX37" s="12"/>
      <c r="BY37" s="7"/>
      <c r="BZ37" s="7"/>
      <c r="CA37" s="674"/>
      <c r="CB37" s="12"/>
      <c r="CC37" s="12"/>
      <c r="CD37" s="12"/>
      <c r="CE37" s="12"/>
      <c r="CF37" s="12"/>
      <c r="CG37" s="648">
        <f t="shared" si="17"/>
        <v>0</v>
      </c>
      <c r="CH37" s="7"/>
      <c r="CI37" s="7"/>
      <c r="CJ37" s="12"/>
      <c r="CK37" s="12"/>
      <c r="CL37" s="12"/>
      <c r="CM37" s="7"/>
      <c r="CN37" s="648">
        <f t="shared" si="18"/>
        <v>0</v>
      </c>
      <c r="CO37" s="7"/>
      <c r="CP37" s="7"/>
      <c r="CQ37" s="7"/>
      <c r="CR37" s="7"/>
      <c r="CS37" s="7"/>
      <c r="CT37" s="8"/>
      <c r="CU37" s="7"/>
      <c r="CV37" s="7"/>
      <c r="CW37" s="7"/>
      <c r="CX37" s="7"/>
      <c r="CY37" s="7"/>
      <c r="CZ37" s="7"/>
      <c r="DA37" s="600"/>
      <c r="DB37" s="7"/>
      <c r="DC37" s="7"/>
      <c r="DD37" s="7"/>
      <c r="DE37" s="7"/>
      <c r="DF37" s="7"/>
      <c r="DG37" s="7"/>
      <c r="DH37" s="7"/>
      <c r="DI37" s="7"/>
      <c r="DJ37" s="7"/>
      <c r="DK37" s="7"/>
      <c r="DL37" s="12"/>
      <c r="DM37" s="12"/>
      <c r="DN37" s="7"/>
      <c r="DO37" s="12"/>
      <c r="DP37" s="7"/>
      <c r="DQ37" s="648">
        <f t="shared" si="25"/>
        <v>0</v>
      </c>
      <c r="DR37" s="7"/>
      <c r="DS37" s="12"/>
      <c r="DT37" s="12"/>
      <c r="DU37" s="12"/>
      <c r="DV37" s="12"/>
      <c r="DW37" s="7"/>
      <c r="DX37" s="7"/>
      <c r="DY37" s="7"/>
      <c r="DZ37" s="8"/>
      <c r="EA37" s="69"/>
      <c r="EC37" s="682">
        <f t="shared" si="26"/>
        <v>0</v>
      </c>
      <c r="EE37" s="682">
        <f t="shared" si="27"/>
        <v>0</v>
      </c>
      <c r="EG37" s="682">
        <f t="shared" si="21"/>
        <v>0</v>
      </c>
      <c r="EH37" s="14"/>
      <c r="EJ37" s="14"/>
      <c r="EN37" s="678">
        <f t="shared" si="28"/>
        <v>0</v>
      </c>
      <c r="EP37" s="221"/>
      <c r="EQ37" s="6"/>
      <c r="ER37" s="221"/>
      <c r="ES37" s="6"/>
      <c r="ET37" s="221"/>
      <c r="EU37" s="216"/>
      <c r="EV37" s="221"/>
      <c r="EW37" s="6"/>
      <c r="EX37" s="9"/>
      <c r="EY37" s="9"/>
      <c r="EZ37" s="673">
        <f t="shared" si="29"/>
        <v>0</v>
      </c>
      <c r="FA37" s="9"/>
      <c r="FB37" s="9"/>
      <c r="FC37" s="9"/>
      <c r="FD37" s="9"/>
      <c r="FE37" s="9"/>
      <c r="FF37" s="9"/>
      <c r="FG37" s="9"/>
    </row>
    <row r="38" spans="1:163">
      <c r="A38" s="669">
        <v>12</v>
      </c>
      <c r="B38" s="205" t="s">
        <v>848</v>
      </c>
      <c r="C38" s="9"/>
      <c r="D38" s="9"/>
      <c r="E38" s="9"/>
      <c r="F38" s="9"/>
      <c r="G38" s="9"/>
      <c r="H38" s="9"/>
      <c r="I38" s="9"/>
      <c r="J38" s="9"/>
      <c r="K38" s="7"/>
      <c r="L38" s="7"/>
      <c r="M38" s="12"/>
      <c r="N38" s="12"/>
      <c r="O38" s="7"/>
      <c r="P38" s="648">
        <f t="shared" si="8"/>
        <v>0</v>
      </c>
      <c r="Q38" s="7"/>
      <c r="R38" s="7"/>
      <c r="S38" s="7"/>
      <c r="T38" s="8"/>
      <c r="U38" s="7"/>
      <c r="V38" s="7"/>
      <c r="W38" s="7"/>
      <c r="X38" s="7"/>
      <c r="Y38" s="7"/>
      <c r="Z38" s="12"/>
      <c r="AA38" s="12"/>
      <c r="AB38" s="7"/>
      <c r="AC38" s="7"/>
      <c r="AD38" s="648">
        <f t="shared" si="22"/>
        <v>0</v>
      </c>
      <c r="AE38" s="7"/>
      <c r="AF38" s="7"/>
      <c r="AG38" s="7"/>
      <c r="AH38" s="8"/>
      <c r="AI38" s="7"/>
      <c r="AJ38" s="7"/>
      <c r="AK38" s="7"/>
      <c r="AL38" s="14"/>
      <c r="AM38" s="7"/>
      <c r="AN38" s="12"/>
      <c r="AO38" s="7"/>
      <c r="AP38" s="14"/>
      <c r="AQ38" s="7"/>
      <c r="AR38" s="7"/>
      <c r="AS38" s="12"/>
      <c r="AT38" s="7"/>
      <c r="AU38" s="7"/>
      <c r="AV38" s="8"/>
      <c r="AW38" s="7"/>
      <c r="AX38" s="7"/>
      <c r="AY38" s="8"/>
      <c r="AZ38" s="7"/>
      <c r="BA38" s="7"/>
      <c r="BB38" s="7"/>
      <c r="BC38" s="648">
        <f t="shared" si="23"/>
        <v>0</v>
      </c>
      <c r="BD38" s="7"/>
      <c r="BE38" s="7"/>
      <c r="BF38" s="648">
        <f t="shared" si="24"/>
        <v>0</v>
      </c>
      <c r="BG38" s="7"/>
      <c r="BH38" s="8"/>
      <c r="BI38" s="7"/>
      <c r="BJ38" s="7"/>
      <c r="BK38" s="7"/>
      <c r="BL38" s="7"/>
      <c r="BM38" s="7"/>
      <c r="BN38" s="12"/>
      <c r="BO38" s="12"/>
      <c r="BP38" s="12"/>
      <c r="BQ38" s="12"/>
      <c r="BR38" s="7"/>
      <c r="BS38" s="7"/>
      <c r="BT38" s="675">
        <f t="shared" si="16"/>
        <v>0</v>
      </c>
      <c r="BU38" s="7"/>
      <c r="BV38" s="7"/>
      <c r="BW38" s="7"/>
      <c r="BX38" s="12"/>
      <c r="BY38" s="7"/>
      <c r="BZ38" s="7"/>
      <c r="CA38" s="674"/>
      <c r="CB38" s="12"/>
      <c r="CC38" s="12"/>
      <c r="CD38" s="12"/>
      <c r="CE38" s="12"/>
      <c r="CF38" s="12"/>
      <c r="CG38" s="648">
        <f t="shared" si="17"/>
        <v>0</v>
      </c>
      <c r="CH38" s="7"/>
      <c r="CI38" s="7"/>
      <c r="CJ38" s="12"/>
      <c r="CK38" s="12"/>
      <c r="CL38" s="12"/>
      <c r="CM38" s="7"/>
      <c r="CN38" s="648">
        <f t="shared" si="18"/>
        <v>0</v>
      </c>
      <c r="CO38" s="7"/>
      <c r="CP38" s="7"/>
      <c r="CQ38" s="7"/>
      <c r="CR38" s="7"/>
      <c r="CS38" s="7"/>
      <c r="CT38" s="8"/>
      <c r="CU38" s="7"/>
      <c r="CV38" s="7"/>
      <c r="CW38" s="7"/>
      <c r="CX38" s="7"/>
      <c r="CY38" s="7"/>
      <c r="CZ38" s="7"/>
      <c r="DA38" s="600"/>
      <c r="DB38" s="7"/>
      <c r="DC38" s="7"/>
      <c r="DD38" s="7"/>
      <c r="DE38" s="7"/>
      <c r="DF38" s="7"/>
      <c r="DG38" s="7"/>
      <c r="DH38" s="7"/>
      <c r="DI38" s="7"/>
      <c r="DJ38" s="7"/>
      <c r="DK38" s="7"/>
      <c r="DL38" s="12"/>
      <c r="DM38" s="12"/>
      <c r="DN38" s="7"/>
      <c r="DO38" s="12"/>
      <c r="DP38" s="7"/>
      <c r="DQ38" s="648">
        <f t="shared" si="25"/>
        <v>0</v>
      </c>
      <c r="DR38" s="7"/>
      <c r="DS38" s="12"/>
      <c r="DT38" s="12"/>
      <c r="DU38" s="12"/>
      <c r="DV38" s="12"/>
      <c r="DW38" s="7"/>
      <c r="DX38" s="7"/>
      <c r="DY38" s="7"/>
      <c r="DZ38" s="8"/>
      <c r="EA38" s="69"/>
      <c r="EC38" s="682">
        <f t="shared" si="26"/>
        <v>0</v>
      </c>
      <c r="EE38" s="682">
        <f t="shared" si="27"/>
        <v>0</v>
      </c>
      <c r="EG38" s="682">
        <f t="shared" si="21"/>
        <v>0</v>
      </c>
      <c r="EH38" s="14"/>
      <c r="EJ38" s="14"/>
      <c r="EN38" s="678">
        <f t="shared" si="28"/>
        <v>0</v>
      </c>
      <c r="EP38" s="221"/>
      <c r="EQ38" s="6"/>
      <c r="ER38" s="221"/>
      <c r="ES38" s="6"/>
      <c r="ET38" s="221"/>
      <c r="EU38" s="216"/>
      <c r="EV38" s="221"/>
      <c r="EW38" s="6"/>
      <c r="EX38" s="9"/>
      <c r="EY38" s="9"/>
      <c r="EZ38" s="673">
        <f t="shared" si="29"/>
        <v>0</v>
      </c>
      <c r="FA38" s="9"/>
      <c r="FB38" s="9"/>
      <c r="FC38" s="9"/>
      <c r="FD38" s="9"/>
      <c r="FE38" s="9"/>
      <c r="FF38" s="9"/>
      <c r="FG38" s="9"/>
    </row>
    <row r="39" spans="1:163">
      <c r="A39" s="669">
        <v>13</v>
      </c>
      <c r="B39" s="205" t="s">
        <v>849</v>
      </c>
      <c r="C39" s="9"/>
      <c r="D39" s="9"/>
      <c r="E39" s="9"/>
      <c r="F39" s="9"/>
      <c r="G39" s="9"/>
      <c r="H39" s="9"/>
      <c r="I39" s="9"/>
      <c r="J39" s="9"/>
      <c r="K39" s="7"/>
      <c r="L39" s="7"/>
      <c r="M39" s="12"/>
      <c r="N39" s="12"/>
      <c r="O39" s="7"/>
      <c r="P39" s="648">
        <f t="shared" si="8"/>
        <v>0</v>
      </c>
      <c r="Q39" s="7"/>
      <c r="R39" s="7"/>
      <c r="S39" s="7"/>
      <c r="T39" s="8"/>
      <c r="U39" s="7"/>
      <c r="V39" s="7"/>
      <c r="W39" s="7"/>
      <c r="X39" s="7"/>
      <c r="Y39" s="7"/>
      <c r="Z39" s="12"/>
      <c r="AA39" s="12"/>
      <c r="AB39" s="7"/>
      <c r="AC39" s="7"/>
      <c r="AD39" s="648">
        <f t="shared" si="22"/>
        <v>0</v>
      </c>
      <c r="AE39" s="7"/>
      <c r="AF39" s="7"/>
      <c r="AG39" s="7"/>
      <c r="AH39" s="8"/>
      <c r="AI39" s="7"/>
      <c r="AJ39" s="7"/>
      <c r="AK39" s="7"/>
      <c r="AL39" s="14"/>
      <c r="AM39" s="7"/>
      <c r="AN39" s="12"/>
      <c r="AO39" s="7"/>
      <c r="AP39" s="14"/>
      <c r="AQ39" s="7"/>
      <c r="AR39" s="7"/>
      <c r="AS39" s="12"/>
      <c r="AT39" s="7"/>
      <c r="AU39" s="7"/>
      <c r="AV39" s="8"/>
      <c r="AW39" s="7"/>
      <c r="AX39" s="7"/>
      <c r="AY39" s="8"/>
      <c r="AZ39" s="7"/>
      <c r="BA39" s="7"/>
      <c r="BB39" s="7"/>
      <c r="BC39" s="648">
        <f t="shared" si="23"/>
        <v>0</v>
      </c>
      <c r="BD39" s="7"/>
      <c r="BE39" s="7"/>
      <c r="BF39" s="648">
        <f t="shared" si="24"/>
        <v>0</v>
      </c>
      <c r="BG39" s="7"/>
      <c r="BH39" s="8"/>
      <c r="BI39" s="7"/>
      <c r="BJ39" s="7"/>
      <c r="BK39" s="7"/>
      <c r="BL39" s="7"/>
      <c r="BM39" s="7"/>
      <c r="BN39" s="12"/>
      <c r="BO39" s="12"/>
      <c r="BP39" s="12"/>
      <c r="BQ39" s="12"/>
      <c r="BR39" s="7"/>
      <c r="BS39" s="7"/>
      <c r="BT39" s="675">
        <f t="shared" si="16"/>
        <v>0</v>
      </c>
      <c r="BU39" s="7"/>
      <c r="BV39" s="7"/>
      <c r="BW39" s="7"/>
      <c r="BX39" s="12"/>
      <c r="BY39" s="7"/>
      <c r="BZ39" s="7"/>
      <c r="CA39" s="674"/>
      <c r="CB39" s="12"/>
      <c r="CC39" s="12"/>
      <c r="CD39" s="12"/>
      <c r="CE39" s="12"/>
      <c r="CF39" s="12"/>
      <c r="CG39" s="648">
        <f t="shared" si="17"/>
        <v>0</v>
      </c>
      <c r="CH39" s="7"/>
      <c r="CI39" s="7"/>
      <c r="CJ39" s="12"/>
      <c r="CK39" s="12"/>
      <c r="CL39" s="12"/>
      <c r="CM39" s="7"/>
      <c r="CN39" s="648">
        <f t="shared" si="18"/>
        <v>0</v>
      </c>
      <c r="CO39" s="7"/>
      <c r="CP39" s="7"/>
      <c r="CQ39" s="7"/>
      <c r="CR39" s="7"/>
      <c r="CS39" s="7"/>
      <c r="CT39" s="8"/>
      <c r="CU39" s="7"/>
      <c r="CV39" s="7"/>
      <c r="CW39" s="7"/>
      <c r="CX39" s="7"/>
      <c r="CY39" s="7"/>
      <c r="CZ39" s="7"/>
      <c r="DA39" s="600"/>
      <c r="DB39" s="7"/>
      <c r="DC39" s="7"/>
      <c r="DD39" s="7"/>
      <c r="DE39" s="7"/>
      <c r="DF39" s="7"/>
      <c r="DG39" s="7"/>
      <c r="DH39" s="7"/>
      <c r="DI39" s="7"/>
      <c r="DJ39" s="7"/>
      <c r="DK39" s="7"/>
      <c r="DL39" s="12"/>
      <c r="DM39" s="12"/>
      <c r="DN39" s="7"/>
      <c r="DO39" s="12"/>
      <c r="DP39" s="7"/>
      <c r="DQ39" s="648">
        <f t="shared" si="25"/>
        <v>0</v>
      </c>
      <c r="DR39" s="7"/>
      <c r="DS39" s="12"/>
      <c r="DT39" s="12"/>
      <c r="DU39" s="12"/>
      <c r="DV39" s="12"/>
      <c r="DW39" s="7"/>
      <c r="DX39" s="7"/>
      <c r="DY39" s="7"/>
      <c r="DZ39" s="8"/>
      <c r="EA39" s="69"/>
      <c r="EC39" s="682">
        <f t="shared" si="26"/>
        <v>0</v>
      </c>
      <c r="EE39" s="682">
        <f t="shared" si="27"/>
        <v>0</v>
      </c>
      <c r="EG39" s="682">
        <f t="shared" si="21"/>
        <v>0</v>
      </c>
      <c r="EH39" s="14"/>
      <c r="EJ39" s="14"/>
      <c r="EN39" s="678">
        <f t="shared" si="28"/>
        <v>0</v>
      </c>
      <c r="EP39" s="221"/>
      <c r="EQ39" s="6"/>
      <c r="ER39" s="221"/>
      <c r="ES39" s="6"/>
      <c r="ET39" s="221"/>
      <c r="EU39" s="216"/>
      <c r="EV39" s="221"/>
      <c r="EW39" s="6"/>
      <c r="EX39" s="9"/>
      <c r="EY39" s="9"/>
      <c r="EZ39" s="673">
        <f t="shared" si="29"/>
        <v>0</v>
      </c>
      <c r="FA39" s="9"/>
      <c r="FB39" s="9"/>
      <c r="FC39" s="9"/>
      <c r="FD39" s="9"/>
      <c r="FE39" s="9"/>
      <c r="FF39" s="9"/>
      <c r="FG39" s="9"/>
    </row>
    <row r="40" spans="1:163">
      <c r="A40" s="669">
        <v>14</v>
      </c>
      <c r="B40" s="205" t="s">
        <v>850</v>
      </c>
      <c r="C40" s="9"/>
      <c r="D40" s="9"/>
      <c r="E40" s="9"/>
      <c r="F40" s="9"/>
      <c r="G40" s="9"/>
      <c r="H40" s="9"/>
      <c r="I40" s="9"/>
      <c r="J40" s="9"/>
      <c r="K40" s="7"/>
      <c r="L40" s="7"/>
      <c r="M40" s="12"/>
      <c r="N40" s="12"/>
      <c r="O40" s="7"/>
      <c r="P40" s="648">
        <f t="shared" si="8"/>
        <v>0</v>
      </c>
      <c r="Q40" s="7"/>
      <c r="R40" s="7"/>
      <c r="S40" s="7"/>
      <c r="T40" s="8"/>
      <c r="U40" s="7"/>
      <c r="V40" s="7"/>
      <c r="W40" s="7"/>
      <c r="X40" s="7"/>
      <c r="Y40" s="7"/>
      <c r="Z40" s="12"/>
      <c r="AA40" s="12"/>
      <c r="AB40" s="7"/>
      <c r="AC40" s="7"/>
      <c r="AD40" s="648">
        <f t="shared" si="22"/>
        <v>0</v>
      </c>
      <c r="AE40" s="7"/>
      <c r="AF40" s="7"/>
      <c r="AG40" s="7"/>
      <c r="AH40" s="8"/>
      <c r="AI40" s="7"/>
      <c r="AJ40" s="7"/>
      <c r="AK40" s="7"/>
      <c r="AL40" s="14"/>
      <c r="AM40" s="7"/>
      <c r="AN40" s="12"/>
      <c r="AO40" s="7"/>
      <c r="AP40" s="14"/>
      <c r="AQ40" s="7"/>
      <c r="AR40" s="7"/>
      <c r="AS40" s="12"/>
      <c r="AT40" s="7"/>
      <c r="AU40" s="7"/>
      <c r="AV40" s="8"/>
      <c r="AW40" s="7"/>
      <c r="AX40" s="7"/>
      <c r="AY40" s="8"/>
      <c r="AZ40" s="7"/>
      <c r="BA40" s="7"/>
      <c r="BB40" s="7"/>
      <c r="BC40" s="648">
        <f t="shared" si="23"/>
        <v>0</v>
      </c>
      <c r="BD40" s="7"/>
      <c r="BE40" s="7"/>
      <c r="BF40" s="648">
        <f t="shared" si="24"/>
        <v>0</v>
      </c>
      <c r="BG40" s="7"/>
      <c r="BH40" s="8"/>
      <c r="BI40" s="7"/>
      <c r="BJ40" s="7"/>
      <c r="BK40" s="7"/>
      <c r="BL40" s="7"/>
      <c r="BM40" s="7"/>
      <c r="BN40" s="12"/>
      <c r="BO40" s="12"/>
      <c r="BP40" s="12"/>
      <c r="BQ40" s="12"/>
      <c r="BR40" s="7"/>
      <c r="BS40" s="7"/>
      <c r="BT40" s="675">
        <f t="shared" si="16"/>
        <v>0</v>
      </c>
      <c r="BU40" s="7"/>
      <c r="BV40" s="7"/>
      <c r="BW40" s="7"/>
      <c r="BX40" s="12"/>
      <c r="BY40" s="7"/>
      <c r="BZ40" s="7"/>
      <c r="CA40" s="674"/>
      <c r="CB40" s="12"/>
      <c r="CC40" s="12"/>
      <c r="CD40" s="12"/>
      <c r="CE40" s="12"/>
      <c r="CF40" s="12"/>
      <c r="CG40" s="648">
        <f t="shared" si="17"/>
        <v>0</v>
      </c>
      <c r="CH40" s="7"/>
      <c r="CI40" s="7"/>
      <c r="CJ40" s="12"/>
      <c r="CK40" s="12"/>
      <c r="CL40" s="12"/>
      <c r="CM40" s="7"/>
      <c r="CN40" s="648">
        <f t="shared" si="18"/>
        <v>0</v>
      </c>
      <c r="CO40" s="7"/>
      <c r="CP40" s="7"/>
      <c r="CQ40" s="7"/>
      <c r="CR40" s="7"/>
      <c r="CS40" s="7"/>
      <c r="CT40" s="8"/>
      <c r="CU40" s="7"/>
      <c r="CV40" s="7"/>
      <c r="CW40" s="7"/>
      <c r="CX40" s="7"/>
      <c r="CY40" s="7"/>
      <c r="CZ40" s="7"/>
      <c r="DA40" s="600"/>
      <c r="DB40" s="7"/>
      <c r="DC40" s="7"/>
      <c r="DD40" s="7"/>
      <c r="DE40" s="7"/>
      <c r="DF40" s="7"/>
      <c r="DG40" s="7"/>
      <c r="DH40" s="7"/>
      <c r="DI40" s="7"/>
      <c r="DJ40" s="7"/>
      <c r="DK40" s="7"/>
      <c r="DL40" s="12"/>
      <c r="DM40" s="12"/>
      <c r="DN40" s="7"/>
      <c r="DO40" s="12"/>
      <c r="DP40" s="7"/>
      <c r="DQ40" s="648">
        <f t="shared" si="25"/>
        <v>0</v>
      </c>
      <c r="DR40" s="7"/>
      <c r="DS40" s="12"/>
      <c r="DT40" s="12"/>
      <c r="DU40" s="12"/>
      <c r="DV40" s="12"/>
      <c r="DW40" s="7"/>
      <c r="DX40" s="7"/>
      <c r="DY40" s="7"/>
      <c r="DZ40" s="8"/>
      <c r="EA40" s="69"/>
      <c r="EC40" s="682">
        <f t="shared" si="26"/>
        <v>0</v>
      </c>
      <c r="EE40" s="682">
        <f t="shared" si="27"/>
        <v>0</v>
      </c>
      <c r="EG40" s="682">
        <f t="shared" si="21"/>
        <v>0</v>
      </c>
      <c r="EH40" s="14"/>
      <c r="EJ40" s="14"/>
      <c r="EN40" s="678">
        <f t="shared" si="28"/>
        <v>0</v>
      </c>
      <c r="EP40" s="221"/>
      <c r="EQ40" s="6"/>
      <c r="ER40" s="221"/>
      <c r="ES40" s="6"/>
      <c r="ET40" s="221"/>
      <c r="EU40" s="216"/>
      <c r="EV40" s="221"/>
      <c r="EW40" s="6"/>
      <c r="EX40" s="9"/>
      <c r="EY40" s="9"/>
      <c r="EZ40" s="673">
        <f t="shared" si="29"/>
        <v>0</v>
      </c>
      <c r="FA40" s="9"/>
      <c r="FB40" s="9"/>
      <c r="FC40" s="9"/>
      <c r="FD40" s="9"/>
      <c r="FE40" s="9"/>
      <c r="FF40" s="9"/>
      <c r="FG40" s="9"/>
    </row>
    <row r="41" spans="1:163">
      <c r="A41" s="669">
        <v>15</v>
      </c>
      <c r="B41" s="205" t="s">
        <v>851</v>
      </c>
      <c r="C41" s="9"/>
      <c r="D41" s="9"/>
      <c r="E41" s="9"/>
      <c r="F41" s="9"/>
      <c r="G41" s="9"/>
      <c r="H41" s="9"/>
      <c r="I41" s="9"/>
      <c r="J41" s="9"/>
      <c r="K41" s="7"/>
      <c r="L41" s="7"/>
      <c r="M41" s="12"/>
      <c r="N41" s="12"/>
      <c r="O41" s="7"/>
      <c r="P41" s="648">
        <f t="shared" si="8"/>
        <v>0</v>
      </c>
      <c r="Q41" s="7"/>
      <c r="R41" s="7"/>
      <c r="S41" s="7"/>
      <c r="T41" s="8"/>
      <c r="U41" s="7"/>
      <c r="V41" s="7"/>
      <c r="W41" s="7"/>
      <c r="X41" s="7"/>
      <c r="Y41" s="7"/>
      <c r="Z41" s="12"/>
      <c r="AA41" s="12"/>
      <c r="AB41" s="7"/>
      <c r="AC41" s="7"/>
      <c r="AD41" s="648">
        <f t="shared" si="22"/>
        <v>0</v>
      </c>
      <c r="AE41" s="7"/>
      <c r="AF41" s="7"/>
      <c r="AG41" s="7"/>
      <c r="AH41" s="8"/>
      <c r="AI41" s="7"/>
      <c r="AJ41" s="7"/>
      <c r="AK41" s="7"/>
      <c r="AL41" s="14"/>
      <c r="AM41" s="7"/>
      <c r="AN41" s="12"/>
      <c r="AO41" s="7"/>
      <c r="AP41" s="14"/>
      <c r="AQ41" s="7"/>
      <c r="AR41" s="7"/>
      <c r="AS41" s="12"/>
      <c r="AT41" s="7"/>
      <c r="AU41" s="7"/>
      <c r="AV41" s="8"/>
      <c r="AW41" s="7"/>
      <c r="AX41" s="7"/>
      <c r="AY41" s="8"/>
      <c r="AZ41" s="7"/>
      <c r="BA41" s="7"/>
      <c r="BB41" s="7"/>
      <c r="BC41" s="648">
        <f t="shared" si="23"/>
        <v>0</v>
      </c>
      <c r="BD41" s="7"/>
      <c r="BE41" s="7"/>
      <c r="BF41" s="648">
        <f t="shared" si="24"/>
        <v>0</v>
      </c>
      <c r="BG41" s="7"/>
      <c r="BH41" s="8"/>
      <c r="BI41" s="7"/>
      <c r="BJ41" s="7"/>
      <c r="BK41" s="7"/>
      <c r="BL41" s="7"/>
      <c r="BM41" s="7"/>
      <c r="BN41" s="12"/>
      <c r="BO41" s="12"/>
      <c r="BP41" s="12"/>
      <c r="BQ41" s="12"/>
      <c r="BR41" s="7"/>
      <c r="BS41" s="7"/>
      <c r="BT41" s="675">
        <f t="shared" si="16"/>
        <v>0</v>
      </c>
      <c r="BU41" s="7"/>
      <c r="BV41" s="7"/>
      <c r="BW41" s="7"/>
      <c r="BX41" s="12"/>
      <c r="BY41" s="7"/>
      <c r="BZ41" s="7"/>
      <c r="CA41" s="674"/>
      <c r="CB41" s="12"/>
      <c r="CC41" s="12"/>
      <c r="CD41" s="12"/>
      <c r="CE41" s="12"/>
      <c r="CF41" s="12"/>
      <c r="CG41" s="648">
        <f t="shared" si="17"/>
        <v>0</v>
      </c>
      <c r="CH41" s="7"/>
      <c r="CI41" s="7"/>
      <c r="CJ41" s="12"/>
      <c r="CK41" s="12"/>
      <c r="CL41" s="12"/>
      <c r="CM41" s="7"/>
      <c r="CN41" s="648">
        <f t="shared" si="18"/>
        <v>0</v>
      </c>
      <c r="CO41" s="7"/>
      <c r="CP41" s="7"/>
      <c r="CQ41" s="7"/>
      <c r="CR41" s="7"/>
      <c r="CS41" s="7"/>
      <c r="CT41" s="8"/>
      <c r="CU41" s="7"/>
      <c r="CV41" s="7"/>
      <c r="CW41" s="7"/>
      <c r="CX41" s="7"/>
      <c r="CY41" s="7"/>
      <c r="CZ41" s="7"/>
      <c r="DA41" s="600"/>
      <c r="DB41" s="7"/>
      <c r="DC41" s="7"/>
      <c r="DD41" s="7"/>
      <c r="DE41" s="7"/>
      <c r="DF41" s="7"/>
      <c r="DG41" s="7"/>
      <c r="DH41" s="7"/>
      <c r="DI41" s="7"/>
      <c r="DJ41" s="7"/>
      <c r="DK41" s="7"/>
      <c r="DL41" s="12"/>
      <c r="DM41" s="12"/>
      <c r="DN41" s="7"/>
      <c r="DO41" s="12"/>
      <c r="DP41" s="7"/>
      <c r="DQ41" s="648">
        <f t="shared" si="25"/>
        <v>0</v>
      </c>
      <c r="DR41" s="7"/>
      <c r="DS41" s="12"/>
      <c r="DT41" s="12"/>
      <c r="DU41" s="12"/>
      <c r="DV41" s="12"/>
      <c r="DW41" s="7"/>
      <c r="DX41" s="7"/>
      <c r="DY41" s="7"/>
      <c r="DZ41" s="8"/>
      <c r="EA41" s="69"/>
      <c r="EC41" s="682">
        <f t="shared" si="26"/>
        <v>0</v>
      </c>
      <c r="EE41" s="682">
        <f t="shared" si="27"/>
        <v>0</v>
      </c>
      <c r="EG41" s="682">
        <f t="shared" si="21"/>
        <v>0</v>
      </c>
      <c r="EH41" s="14"/>
      <c r="EJ41" s="14"/>
      <c r="EN41" s="678">
        <f t="shared" si="28"/>
        <v>0</v>
      </c>
      <c r="EP41" s="221"/>
      <c r="EQ41" s="6"/>
      <c r="ER41" s="221"/>
      <c r="ES41" s="6"/>
      <c r="ET41" s="221"/>
      <c r="EU41" s="216"/>
      <c r="EV41" s="221"/>
      <c r="EW41" s="6"/>
      <c r="EX41" s="9"/>
      <c r="EY41" s="9"/>
      <c r="EZ41" s="673">
        <f t="shared" si="29"/>
        <v>0</v>
      </c>
      <c r="FA41" s="9"/>
      <c r="FB41" s="9"/>
      <c r="FC41" s="9"/>
      <c r="FD41" s="9"/>
      <c r="FE41" s="9"/>
      <c r="FF41" s="9"/>
      <c r="FG41" s="9"/>
    </row>
    <row r="42" spans="1:163">
      <c r="A42" s="669">
        <v>16</v>
      </c>
      <c r="B42" s="205" t="s">
        <v>852</v>
      </c>
      <c r="C42" s="9"/>
      <c r="D42" s="9"/>
      <c r="E42" s="9"/>
      <c r="F42" s="9"/>
      <c r="G42" s="9"/>
      <c r="H42" s="9"/>
      <c r="I42" s="9"/>
      <c r="J42" s="9"/>
      <c r="K42" s="7"/>
      <c r="L42" s="7"/>
      <c r="M42" s="12"/>
      <c r="N42" s="12"/>
      <c r="O42" s="7"/>
      <c r="P42" s="648">
        <f t="shared" si="8"/>
        <v>0</v>
      </c>
      <c r="Q42" s="7"/>
      <c r="R42" s="7"/>
      <c r="S42" s="7"/>
      <c r="T42" s="8"/>
      <c r="U42" s="7"/>
      <c r="V42" s="7"/>
      <c r="W42" s="7"/>
      <c r="X42" s="7"/>
      <c r="Y42" s="7"/>
      <c r="Z42" s="12"/>
      <c r="AA42" s="12"/>
      <c r="AB42" s="7"/>
      <c r="AC42" s="7"/>
      <c r="AD42" s="648">
        <f t="shared" si="22"/>
        <v>0</v>
      </c>
      <c r="AE42" s="7"/>
      <c r="AF42" s="7"/>
      <c r="AG42" s="7"/>
      <c r="AH42" s="8"/>
      <c r="AI42" s="7"/>
      <c r="AJ42" s="7"/>
      <c r="AK42" s="7"/>
      <c r="AL42" s="14"/>
      <c r="AM42" s="7"/>
      <c r="AN42" s="12"/>
      <c r="AO42" s="7"/>
      <c r="AP42" s="14"/>
      <c r="AQ42" s="7"/>
      <c r="AR42" s="7"/>
      <c r="AS42" s="12"/>
      <c r="AT42" s="7"/>
      <c r="AU42" s="7"/>
      <c r="AV42" s="8"/>
      <c r="AW42" s="7"/>
      <c r="AX42" s="7"/>
      <c r="AY42" s="8"/>
      <c r="AZ42" s="7"/>
      <c r="BA42" s="7"/>
      <c r="BB42" s="7"/>
      <c r="BC42" s="648">
        <f t="shared" si="23"/>
        <v>0</v>
      </c>
      <c r="BD42" s="7"/>
      <c r="BE42" s="7"/>
      <c r="BF42" s="648">
        <f t="shared" si="24"/>
        <v>0</v>
      </c>
      <c r="BG42" s="7"/>
      <c r="BH42" s="8"/>
      <c r="BI42" s="7"/>
      <c r="BJ42" s="7"/>
      <c r="BK42" s="7"/>
      <c r="BL42" s="7"/>
      <c r="BM42" s="7"/>
      <c r="BN42" s="12"/>
      <c r="BO42" s="12"/>
      <c r="BP42" s="12"/>
      <c r="BQ42" s="12"/>
      <c r="BR42" s="7"/>
      <c r="BS42" s="7"/>
      <c r="BT42" s="675">
        <f t="shared" si="16"/>
        <v>0</v>
      </c>
      <c r="BU42" s="7"/>
      <c r="BV42" s="7"/>
      <c r="BW42" s="7"/>
      <c r="BX42" s="12"/>
      <c r="BY42" s="7"/>
      <c r="BZ42" s="7"/>
      <c r="CA42" s="674"/>
      <c r="CB42" s="12"/>
      <c r="CC42" s="12"/>
      <c r="CD42" s="12"/>
      <c r="CE42" s="12"/>
      <c r="CF42" s="12"/>
      <c r="CG42" s="648">
        <f t="shared" si="17"/>
        <v>0</v>
      </c>
      <c r="CH42" s="7"/>
      <c r="CI42" s="7"/>
      <c r="CJ42" s="12"/>
      <c r="CK42" s="12"/>
      <c r="CL42" s="12"/>
      <c r="CM42" s="7"/>
      <c r="CN42" s="648">
        <f t="shared" si="18"/>
        <v>0</v>
      </c>
      <c r="CO42" s="7"/>
      <c r="CP42" s="7"/>
      <c r="CQ42" s="7"/>
      <c r="CR42" s="7"/>
      <c r="CS42" s="7"/>
      <c r="CT42" s="8"/>
      <c r="CU42" s="7"/>
      <c r="CV42" s="7"/>
      <c r="CW42" s="7"/>
      <c r="CX42" s="7"/>
      <c r="CY42" s="7"/>
      <c r="CZ42" s="7"/>
      <c r="DA42" s="600"/>
      <c r="DB42" s="7"/>
      <c r="DC42" s="7"/>
      <c r="DD42" s="7"/>
      <c r="DE42" s="7"/>
      <c r="DF42" s="7"/>
      <c r="DG42" s="7"/>
      <c r="DH42" s="7"/>
      <c r="DI42" s="7"/>
      <c r="DJ42" s="7"/>
      <c r="DK42" s="7"/>
      <c r="DL42" s="12"/>
      <c r="DM42" s="12"/>
      <c r="DN42" s="7"/>
      <c r="DO42" s="12"/>
      <c r="DP42" s="7"/>
      <c r="DQ42" s="648">
        <f t="shared" si="25"/>
        <v>0</v>
      </c>
      <c r="DR42" s="7"/>
      <c r="DS42" s="12"/>
      <c r="DT42" s="12"/>
      <c r="DU42" s="12"/>
      <c r="DV42" s="12"/>
      <c r="DW42" s="7"/>
      <c r="DX42" s="7"/>
      <c r="DY42" s="7"/>
      <c r="DZ42" s="8"/>
      <c r="EA42" s="69"/>
      <c r="EC42" s="682">
        <f t="shared" si="26"/>
        <v>0</v>
      </c>
      <c r="EE42" s="682">
        <f t="shared" si="27"/>
        <v>0</v>
      </c>
      <c r="EG42" s="682">
        <f t="shared" si="21"/>
        <v>0</v>
      </c>
      <c r="EH42" s="14"/>
      <c r="EJ42" s="14"/>
      <c r="EN42" s="678">
        <f t="shared" si="28"/>
        <v>0</v>
      </c>
      <c r="EP42" s="221"/>
      <c r="EQ42" s="6"/>
      <c r="ER42" s="221"/>
      <c r="ES42" s="6"/>
      <c r="ET42" s="221"/>
      <c r="EU42" s="216"/>
      <c r="EV42" s="221"/>
      <c r="EW42" s="6"/>
      <c r="EX42" s="9"/>
      <c r="EY42" s="9"/>
      <c r="EZ42" s="673">
        <f t="shared" si="29"/>
        <v>0</v>
      </c>
      <c r="FA42" s="9"/>
      <c r="FB42" s="9"/>
      <c r="FC42" s="9"/>
      <c r="FD42" s="9"/>
      <c r="FE42" s="9"/>
      <c r="FF42" s="9"/>
      <c r="FG42" s="9"/>
    </row>
    <row r="43" spans="1:163" ht="17.25" customHeight="1">
      <c r="A43" s="669">
        <v>17</v>
      </c>
      <c r="B43" s="205" t="s">
        <v>853</v>
      </c>
      <c r="C43" s="9"/>
      <c r="D43" s="9"/>
      <c r="E43" s="9"/>
      <c r="F43" s="9"/>
      <c r="G43" s="9"/>
      <c r="H43" s="9"/>
      <c r="I43" s="9"/>
      <c r="J43" s="9"/>
      <c r="K43" s="7"/>
      <c r="L43" s="7"/>
      <c r="M43" s="12"/>
      <c r="N43" s="12"/>
      <c r="O43" s="7"/>
      <c r="P43" s="648">
        <f t="shared" si="8"/>
        <v>0</v>
      </c>
      <c r="Q43" s="7"/>
      <c r="R43" s="7"/>
      <c r="S43" s="7"/>
      <c r="T43" s="8"/>
      <c r="U43" s="7"/>
      <c r="V43" s="7"/>
      <c r="W43" s="7"/>
      <c r="X43" s="7"/>
      <c r="Y43" s="7"/>
      <c r="Z43" s="12"/>
      <c r="AA43" s="12"/>
      <c r="AB43" s="7"/>
      <c r="AC43" s="7"/>
      <c r="AD43" s="648">
        <f t="shared" si="22"/>
        <v>0</v>
      </c>
      <c r="AE43" s="7"/>
      <c r="AF43" s="7"/>
      <c r="AG43" s="7"/>
      <c r="AH43" s="8"/>
      <c r="AI43" s="7"/>
      <c r="AJ43" s="7"/>
      <c r="AK43" s="7"/>
      <c r="AL43" s="14"/>
      <c r="AM43" s="7"/>
      <c r="AN43" s="12"/>
      <c r="AO43" s="7"/>
      <c r="AP43" s="14"/>
      <c r="AQ43" s="7"/>
      <c r="AR43" s="7"/>
      <c r="AS43" s="12"/>
      <c r="AT43" s="7"/>
      <c r="AU43" s="7"/>
      <c r="AV43" s="8"/>
      <c r="AW43" s="7"/>
      <c r="AX43" s="7"/>
      <c r="AY43" s="8"/>
      <c r="AZ43" s="7"/>
      <c r="BA43" s="7"/>
      <c r="BB43" s="7"/>
      <c r="BC43" s="648">
        <f t="shared" si="23"/>
        <v>0</v>
      </c>
      <c r="BD43" s="7"/>
      <c r="BE43" s="7"/>
      <c r="BF43" s="648">
        <f t="shared" si="24"/>
        <v>0</v>
      </c>
      <c r="BG43" s="7"/>
      <c r="BH43" s="8"/>
      <c r="BI43" s="7"/>
      <c r="BJ43" s="7"/>
      <c r="BK43" s="7"/>
      <c r="BL43" s="7"/>
      <c r="BM43" s="7"/>
      <c r="BN43" s="12"/>
      <c r="BO43" s="12"/>
      <c r="BP43" s="12"/>
      <c r="BQ43" s="12"/>
      <c r="BR43" s="7"/>
      <c r="BS43" s="7"/>
      <c r="BT43" s="675">
        <f t="shared" si="16"/>
        <v>0</v>
      </c>
      <c r="BU43" s="7"/>
      <c r="BV43" s="7"/>
      <c r="BW43" s="7"/>
      <c r="BX43" s="12"/>
      <c r="BY43" s="7"/>
      <c r="BZ43" s="7"/>
      <c r="CA43" s="674"/>
      <c r="CB43" s="12"/>
      <c r="CC43" s="12"/>
      <c r="CD43" s="12"/>
      <c r="CE43" s="12"/>
      <c r="CF43" s="12"/>
      <c r="CG43" s="648">
        <f t="shared" si="17"/>
        <v>0</v>
      </c>
      <c r="CH43" s="7"/>
      <c r="CI43" s="7"/>
      <c r="CJ43" s="12"/>
      <c r="CK43" s="12"/>
      <c r="CL43" s="12"/>
      <c r="CM43" s="7"/>
      <c r="CN43" s="648">
        <f t="shared" si="18"/>
        <v>0</v>
      </c>
      <c r="CO43" s="7"/>
      <c r="CP43" s="7"/>
      <c r="CQ43" s="7"/>
      <c r="CR43" s="7"/>
      <c r="CS43" s="7"/>
      <c r="CT43" s="8"/>
      <c r="CU43" s="7"/>
      <c r="CV43" s="7"/>
      <c r="CW43" s="7"/>
      <c r="CX43" s="7"/>
      <c r="CY43" s="7"/>
      <c r="CZ43" s="7"/>
      <c r="DA43" s="600"/>
      <c r="DB43" s="7"/>
      <c r="DC43" s="7"/>
      <c r="DD43" s="7"/>
      <c r="DE43" s="7"/>
      <c r="DF43" s="7"/>
      <c r="DG43" s="7"/>
      <c r="DH43" s="7"/>
      <c r="DI43" s="7"/>
      <c r="DJ43" s="7"/>
      <c r="DK43" s="7"/>
      <c r="DL43" s="12"/>
      <c r="DM43" s="12"/>
      <c r="DN43" s="7"/>
      <c r="DO43" s="12"/>
      <c r="DP43" s="7"/>
      <c r="DQ43" s="648">
        <f t="shared" si="25"/>
        <v>0</v>
      </c>
      <c r="DR43" s="7"/>
      <c r="DS43" s="12"/>
      <c r="DT43" s="12"/>
      <c r="DU43" s="12"/>
      <c r="DV43" s="12"/>
      <c r="DW43" s="7"/>
      <c r="DX43" s="7"/>
      <c r="DY43" s="7"/>
      <c r="DZ43" s="8"/>
      <c r="EA43" s="69"/>
      <c r="EC43" s="682">
        <f t="shared" si="26"/>
        <v>0</v>
      </c>
      <c r="EE43" s="682">
        <f t="shared" si="27"/>
        <v>0</v>
      </c>
      <c r="EG43" s="682">
        <f t="shared" si="21"/>
        <v>0</v>
      </c>
      <c r="EH43" s="14"/>
      <c r="EJ43" s="14"/>
      <c r="EN43" s="678">
        <f t="shared" si="28"/>
        <v>0</v>
      </c>
      <c r="EP43" s="221"/>
      <c r="EQ43" s="6"/>
      <c r="ER43" s="221"/>
      <c r="ES43" s="6"/>
      <c r="ET43" s="221"/>
      <c r="EU43" s="216"/>
      <c r="EV43" s="221"/>
      <c r="EW43" s="6"/>
      <c r="EX43" s="9"/>
      <c r="EY43" s="9"/>
      <c r="EZ43" s="673">
        <f t="shared" si="29"/>
        <v>0</v>
      </c>
      <c r="FA43" s="9"/>
      <c r="FB43" s="9"/>
      <c r="FC43" s="9"/>
      <c r="FD43" s="9"/>
      <c r="FE43" s="9"/>
      <c r="FF43" s="9"/>
      <c r="FG43" s="9"/>
    </row>
    <row r="44" spans="1:163">
      <c r="A44" s="669">
        <v>18</v>
      </c>
      <c r="B44" s="205" t="s">
        <v>854</v>
      </c>
      <c r="C44" s="9"/>
      <c r="D44" s="9"/>
      <c r="E44" s="9"/>
      <c r="F44" s="9"/>
      <c r="G44" s="9"/>
      <c r="H44" s="9"/>
      <c r="I44" s="9"/>
      <c r="J44" s="9"/>
      <c r="K44" s="7"/>
      <c r="L44" s="7"/>
      <c r="M44" s="12"/>
      <c r="N44" s="12"/>
      <c r="O44" s="7"/>
      <c r="P44" s="648">
        <f t="shared" si="8"/>
        <v>0</v>
      </c>
      <c r="Q44" s="7"/>
      <c r="R44" s="7"/>
      <c r="S44" s="7"/>
      <c r="T44" s="8"/>
      <c r="U44" s="7"/>
      <c r="V44" s="7"/>
      <c r="W44" s="7"/>
      <c r="X44" s="7"/>
      <c r="Y44" s="7"/>
      <c r="Z44" s="12"/>
      <c r="AA44" s="12"/>
      <c r="AB44" s="7"/>
      <c r="AC44" s="7"/>
      <c r="AD44" s="648">
        <f t="shared" si="22"/>
        <v>0</v>
      </c>
      <c r="AE44" s="7"/>
      <c r="AF44" s="7"/>
      <c r="AG44" s="7"/>
      <c r="AH44" s="8"/>
      <c r="AI44" s="7"/>
      <c r="AJ44" s="7"/>
      <c r="AK44" s="7"/>
      <c r="AL44" s="14"/>
      <c r="AM44" s="7"/>
      <c r="AN44" s="12"/>
      <c r="AO44" s="7"/>
      <c r="AP44" s="14"/>
      <c r="AQ44" s="7"/>
      <c r="AR44" s="7"/>
      <c r="AS44" s="12"/>
      <c r="AT44" s="7"/>
      <c r="AU44" s="7"/>
      <c r="AV44" s="8"/>
      <c r="AW44" s="7"/>
      <c r="AX44" s="7"/>
      <c r="AY44" s="8"/>
      <c r="AZ44" s="7"/>
      <c r="BA44" s="7"/>
      <c r="BB44" s="7"/>
      <c r="BC44" s="648">
        <f t="shared" si="23"/>
        <v>0</v>
      </c>
      <c r="BD44" s="7"/>
      <c r="BE44" s="7"/>
      <c r="BF44" s="648">
        <f t="shared" si="24"/>
        <v>0</v>
      </c>
      <c r="BG44" s="7"/>
      <c r="BH44" s="8"/>
      <c r="BI44" s="7"/>
      <c r="BJ44" s="7"/>
      <c r="BK44" s="7"/>
      <c r="BL44" s="7"/>
      <c r="BM44" s="7"/>
      <c r="BN44" s="12"/>
      <c r="BO44" s="12"/>
      <c r="BP44" s="12"/>
      <c r="BQ44" s="12"/>
      <c r="BR44" s="7"/>
      <c r="BS44" s="7"/>
      <c r="BT44" s="675">
        <f t="shared" si="16"/>
        <v>0</v>
      </c>
      <c r="BU44" s="7"/>
      <c r="BV44" s="7"/>
      <c r="BW44" s="7"/>
      <c r="BX44" s="12"/>
      <c r="BY44" s="7"/>
      <c r="BZ44" s="7"/>
      <c r="CA44" s="674"/>
      <c r="CB44" s="12"/>
      <c r="CC44" s="12"/>
      <c r="CD44" s="12"/>
      <c r="CE44" s="12"/>
      <c r="CF44" s="12"/>
      <c r="CG44" s="648">
        <f t="shared" si="17"/>
        <v>0</v>
      </c>
      <c r="CH44" s="7"/>
      <c r="CI44" s="7"/>
      <c r="CJ44" s="12"/>
      <c r="CK44" s="12"/>
      <c r="CL44" s="12"/>
      <c r="CM44" s="7"/>
      <c r="CN44" s="648">
        <f t="shared" si="18"/>
        <v>0</v>
      </c>
      <c r="CO44" s="7"/>
      <c r="CP44" s="7"/>
      <c r="CQ44" s="7"/>
      <c r="CR44" s="7"/>
      <c r="CS44" s="7"/>
      <c r="CT44" s="8"/>
      <c r="CU44" s="7"/>
      <c r="CV44" s="7"/>
      <c r="CW44" s="7"/>
      <c r="CX44" s="7"/>
      <c r="CY44" s="7"/>
      <c r="CZ44" s="7"/>
      <c r="DA44" s="600"/>
      <c r="DB44" s="7"/>
      <c r="DC44" s="7"/>
      <c r="DD44" s="7"/>
      <c r="DE44" s="7"/>
      <c r="DF44" s="7"/>
      <c r="DG44" s="7"/>
      <c r="DH44" s="7"/>
      <c r="DI44" s="7"/>
      <c r="DJ44" s="7"/>
      <c r="DK44" s="7"/>
      <c r="DL44" s="12"/>
      <c r="DM44" s="12"/>
      <c r="DN44" s="7"/>
      <c r="DO44" s="12"/>
      <c r="DP44" s="7"/>
      <c r="DQ44" s="648">
        <f t="shared" si="25"/>
        <v>0</v>
      </c>
      <c r="DR44" s="7"/>
      <c r="DS44" s="12"/>
      <c r="DT44" s="12"/>
      <c r="DU44" s="12"/>
      <c r="DV44" s="12"/>
      <c r="DW44" s="7"/>
      <c r="DX44" s="7"/>
      <c r="DY44" s="7"/>
      <c r="DZ44" s="8"/>
      <c r="EA44" s="69"/>
      <c r="EC44" s="682">
        <f t="shared" si="26"/>
        <v>0</v>
      </c>
      <c r="EE44" s="682">
        <f t="shared" si="27"/>
        <v>0</v>
      </c>
      <c r="EG44" s="682">
        <f t="shared" si="21"/>
        <v>0</v>
      </c>
      <c r="EH44" s="14"/>
      <c r="EJ44" s="14"/>
      <c r="EN44" s="678">
        <f t="shared" si="28"/>
        <v>0</v>
      </c>
      <c r="EP44" s="221"/>
      <c r="EQ44" s="6"/>
      <c r="ER44" s="221"/>
      <c r="ES44" s="6"/>
      <c r="ET44" s="221"/>
      <c r="EU44" s="216"/>
      <c r="EV44" s="221"/>
      <c r="EW44" s="6"/>
      <c r="EX44" s="9"/>
      <c r="EY44" s="9"/>
      <c r="EZ44" s="673">
        <f t="shared" si="29"/>
        <v>0</v>
      </c>
      <c r="FA44" s="9"/>
      <c r="FB44" s="9"/>
      <c r="FC44" s="9"/>
      <c r="FD44" s="9"/>
      <c r="FE44" s="9"/>
      <c r="FF44" s="9"/>
      <c r="FG44" s="9"/>
    </row>
    <row r="45" spans="1:163">
      <c r="A45" s="669">
        <v>19</v>
      </c>
      <c r="B45" s="205" t="s">
        <v>855</v>
      </c>
      <c r="C45" s="9"/>
      <c r="D45" s="9"/>
      <c r="E45" s="9"/>
      <c r="F45" s="9"/>
      <c r="G45" s="9"/>
      <c r="H45" s="9"/>
      <c r="I45" s="9"/>
      <c r="J45" s="9"/>
      <c r="K45" s="7"/>
      <c r="L45" s="7"/>
      <c r="M45" s="12"/>
      <c r="N45" s="12"/>
      <c r="O45" s="7"/>
      <c r="P45" s="648">
        <f t="shared" si="8"/>
        <v>0</v>
      </c>
      <c r="Q45" s="7"/>
      <c r="R45" s="7"/>
      <c r="S45" s="7"/>
      <c r="T45" s="8"/>
      <c r="U45" s="7"/>
      <c r="V45" s="7"/>
      <c r="W45" s="7"/>
      <c r="X45" s="7"/>
      <c r="Y45" s="7"/>
      <c r="Z45" s="12"/>
      <c r="AA45" s="12"/>
      <c r="AB45" s="7"/>
      <c r="AC45" s="7"/>
      <c r="AD45" s="648">
        <f t="shared" si="22"/>
        <v>0</v>
      </c>
      <c r="AE45" s="7"/>
      <c r="AF45" s="7"/>
      <c r="AG45" s="7"/>
      <c r="AH45" s="8"/>
      <c r="AI45" s="7"/>
      <c r="AJ45" s="7"/>
      <c r="AK45" s="7"/>
      <c r="AL45" s="14"/>
      <c r="AM45" s="7"/>
      <c r="AN45" s="12"/>
      <c r="AO45" s="7"/>
      <c r="AP45" s="14"/>
      <c r="AQ45" s="7"/>
      <c r="AR45" s="7"/>
      <c r="AS45" s="12"/>
      <c r="AT45" s="7"/>
      <c r="AU45" s="7"/>
      <c r="AV45" s="8"/>
      <c r="AW45" s="7"/>
      <c r="AX45" s="7"/>
      <c r="AY45" s="8"/>
      <c r="AZ45" s="7"/>
      <c r="BA45" s="7"/>
      <c r="BB45" s="7"/>
      <c r="BC45" s="648">
        <f t="shared" si="23"/>
        <v>0</v>
      </c>
      <c r="BD45" s="7"/>
      <c r="BE45" s="7"/>
      <c r="BF45" s="648">
        <f t="shared" si="24"/>
        <v>0</v>
      </c>
      <c r="BG45" s="7"/>
      <c r="BH45" s="8"/>
      <c r="BI45" s="7"/>
      <c r="BJ45" s="7"/>
      <c r="BK45" s="7"/>
      <c r="BL45" s="7"/>
      <c r="BM45" s="7"/>
      <c r="BN45" s="12"/>
      <c r="BO45" s="12"/>
      <c r="BP45" s="12"/>
      <c r="BQ45" s="12"/>
      <c r="BR45" s="7"/>
      <c r="BS45" s="7"/>
      <c r="BT45" s="675">
        <f t="shared" si="16"/>
        <v>0</v>
      </c>
      <c r="BU45" s="7"/>
      <c r="BV45" s="7"/>
      <c r="BW45" s="7"/>
      <c r="BX45" s="12"/>
      <c r="BY45" s="7"/>
      <c r="BZ45" s="7"/>
      <c r="CA45" s="674"/>
      <c r="CB45" s="12"/>
      <c r="CC45" s="12"/>
      <c r="CD45" s="12"/>
      <c r="CE45" s="12"/>
      <c r="CF45" s="12"/>
      <c r="CG45" s="648">
        <f t="shared" si="17"/>
        <v>0</v>
      </c>
      <c r="CH45" s="7"/>
      <c r="CI45" s="7"/>
      <c r="CJ45" s="12"/>
      <c r="CK45" s="12"/>
      <c r="CL45" s="12"/>
      <c r="CM45" s="7"/>
      <c r="CN45" s="648">
        <f t="shared" si="18"/>
        <v>0</v>
      </c>
      <c r="CO45" s="7"/>
      <c r="CP45" s="7"/>
      <c r="CQ45" s="7"/>
      <c r="CR45" s="7"/>
      <c r="CS45" s="7"/>
      <c r="CT45" s="8"/>
      <c r="CU45" s="7"/>
      <c r="CV45" s="7"/>
      <c r="CW45" s="7"/>
      <c r="CX45" s="7"/>
      <c r="CY45" s="7"/>
      <c r="CZ45" s="7"/>
      <c r="DA45" s="600"/>
      <c r="DB45" s="7"/>
      <c r="DC45" s="7"/>
      <c r="DD45" s="7"/>
      <c r="DE45" s="7"/>
      <c r="DF45" s="7"/>
      <c r="DG45" s="7"/>
      <c r="DH45" s="7"/>
      <c r="DI45" s="7"/>
      <c r="DJ45" s="7"/>
      <c r="DK45" s="7"/>
      <c r="DL45" s="12"/>
      <c r="DM45" s="12"/>
      <c r="DN45" s="7"/>
      <c r="DO45" s="12"/>
      <c r="DP45" s="7"/>
      <c r="DQ45" s="648">
        <f t="shared" si="25"/>
        <v>0</v>
      </c>
      <c r="DR45" s="7"/>
      <c r="DS45" s="12"/>
      <c r="DT45" s="12"/>
      <c r="DU45" s="12"/>
      <c r="DV45" s="12"/>
      <c r="DW45" s="7"/>
      <c r="DX45" s="7"/>
      <c r="DY45" s="7"/>
      <c r="DZ45" s="8"/>
      <c r="EA45" s="69"/>
      <c r="EC45" s="682">
        <f t="shared" si="26"/>
        <v>0</v>
      </c>
      <c r="EE45" s="682">
        <f t="shared" si="27"/>
        <v>0</v>
      </c>
      <c r="EG45" s="682">
        <f t="shared" si="21"/>
        <v>0</v>
      </c>
      <c r="EH45" s="14"/>
      <c r="EJ45" s="14"/>
      <c r="EN45" s="678">
        <f t="shared" si="28"/>
        <v>0</v>
      </c>
      <c r="EP45" s="221"/>
      <c r="EQ45" s="6"/>
      <c r="ER45" s="221"/>
      <c r="ES45" s="6"/>
      <c r="ET45" s="221"/>
      <c r="EU45" s="216"/>
      <c r="EV45" s="221"/>
      <c r="EW45" s="6"/>
      <c r="EX45" s="9"/>
      <c r="EY45" s="9"/>
      <c r="EZ45" s="673">
        <f t="shared" si="29"/>
        <v>0</v>
      </c>
      <c r="FA45" s="9"/>
      <c r="FB45" s="9"/>
      <c r="FC45" s="9"/>
      <c r="FD45" s="9"/>
      <c r="FE45" s="9"/>
      <c r="FF45" s="9"/>
      <c r="FG45" s="9"/>
    </row>
    <row r="46" spans="1:163">
      <c r="A46" s="669">
        <v>20</v>
      </c>
      <c r="B46" s="205" t="s">
        <v>856</v>
      </c>
      <c r="C46" s="9"/>
      <c r="D46" s="9"/>
      <c r="E46" s="9"/>
      <c r="F46" s="9"/>
      <c r="G46" s="9"/>
      <c r="H46" s="9"/>
      <c r="I46" s="9"/>
      <c r="J46" s="9"/>
      <c r="K46" s="7"/>
      <c r="L46" s="7"/>
      <c r="M46" s="12"/>
      <c r="N46" s="12"/>
      <c r="O46" s="7"/>
      <c r="P46" s="648">
        <f t="shared" si="8"/>
        <v>0</v>
      </c>
      <c r="Q46" s="7"/>
      <c r="R46" s="7"/>
      <c r="S46" s="7"/>
      <c r="T46" s="8"/>
      <c r="U46" s="7"/>
      <c r="V46" s="7"/>
      <c r="W46" s="7"/>
      <c r="X46" s="7"/>
      <c r="Y46" s="7"/>
      <c r="Z46" s="12"/>
      <c r="AA46" s="12"/>
      <c r="AB46" s="7"/>
      <c r="AC46" s="7"/>
      <c r="AD46" s="648">
        <f t="shared" si="22"/>
        <v>0</v>
      </c>
      <c r="AE46" s="7"/>
      <c r="AF46" s="7"/>
      <c r="AG46" s="7"/>
      <c r="AH46" s="8"/>
      <c r="AI46" s="7"/>
      <c r="AJ46" s="7"/>
      <c r="AK46" s="7"/>
      <c r="AL46" s="14"/>
      <c r="AM46" s="7"/>
      <c r="AN46" s="12"/>
      <c r="AO46" s="7"/>
      <c r="AP46" s="14"/>
      <c r="AQ46" s="7"/>
      <c r="AR46" s="7"/>
      <c r="AS46" s="12"/>
      <c r="AT46" s="7"/>
      <c r="AU46" s="7"/>
      <c r="AV46" s="8"/>
      <c r="AW46" s="7"/>
      <c r="AX46" s="7"/>
      <c r="AY46" s="8"/>
      <c r="AZ46" s="7"/>
      <c r="BA46" s="7"/>
      <c r="BB46" s="7"/>
      <c r="BC46" s="648">
        <f t="shared" si="23"/>
        <v>0</v>
      </c>
      <c r="BD46" s="7"/>
      <c r="BE46" s="7"/>
      <c r="BF46" s="648">
        <f t="shared" si="24"/>
        <v>0</v>
      </c>
      <c r="BG46" s="7"/>
      <c r="BH46" s="8"/>
      <c r="BI46" s="7"/>
      <c r="BJ46" s="7"/>
      <c r="BK46" s="7"/>
      <c r="BL46" s="7"/>
      <c r="BM46" s="7"/>
      <c r="BN46" s="12"/>
      <c r="BO46" s="12"/>
      <c r="BP46" s="12"/>
      <c r="BQ46" s="12"/>
      <c r="BR46" s="7"/>
      <c r="BS46" s="7"/>
      <c r="BT46" s="675">
        <f t="shared" si="16"/>
        <v>0</v>
      </c>
      <c r="BU46" s="7"/>
      <c r="BV46" s="7"/>
      <c r="BW46" s="7"/>
      <c r="BX46" s="12"/>
      <c r="BY46" s="7"/>
      <c r="BZ46" s="7"/>
      <c r="CA46" s="674"/>
      <c r="CB46" s="12"/>
      <c r="CC46" s="12"/>
      <c r="CD46" s="12"/>
      <c r="CE46" s="12"/>
      <c r="CF46" s="12"/>
      <c r="CG46" s="648">
        <f t="shared" si="17"/>
        <v>0</v>
      </c>
      <c r="CH46" s="7"/>
      <c r="CI46" s="7"/>
      <c r="CJ46" s="12"/>
      <c r="CK46" s="12"/>
      <c r="CL46" s="12"/>
      <c r="CM46" s="7"/>
      <c r="CN46" s="648">
        <f t="shared" si="18"/>
        <v>0</v>
      </c>
      <c r="CO46" s="7"/>
      <c r="CP46" s="7"/>
      <c r="CQ46" s="7"/>
      <c r="CR46" s="7"/>
      <c r="CS46" s="7"/>
      <c r="CT46" s="8"/>
      <c r="CU46" s="7"/>
      <c r="CV46" s="7"/>
      <c r="CW46" s="7"/>
      <c r="CX46" s="7"/>
      <c r="CY46" s="7"/>
      <c r="CZ46" s="7"/>
      <c r="DA46" s="600"/>
      <c r="DB46" s="7"/>
      <c r="DC46" s="7"/>
      <c r="DD46" s="7"/>
      <c r="DE46" s="7"/>
      <c r="DF46" s="7"/>
      <c r="DG46" s="7"/>
      <c r="DH46" s="7"/>
      <c r="DI46" s="7"/>
      <c r="DJ46" s="7"/>
      <c r="DK46" s="7"/>
      <c r="DL46" s="12"/>
      <c r="DM46" s="12"/>
      <c r="DN46" s="7"/>
      <c r="DO46" s="12"/>
      <c r="DP46" s="7"/>
      <c r="DQ46" s="648">
        <f t="shared" si="25"/>
        <v>0</v>
      </c>
      <c r="DR46" s="7"/>
      <c r="DS46" s="12"/>
      <c r="DT46" s="12"/>
      <c r="DU46" s="12"/>
      <c r="DV46" s="12"/>
      <c r="DW46" s="7"/>
      <c r="DX46" s="7"/>
      <c r="DY46" s="7"/>
      <c r="DZ46" s="8"/>
      <c r="EA46" s="69"/>
      <c r="EC46" s="682">
        <f t="shared" si="26"/>
        <v>0</v>
      </c>
      <c r="EE46" s="682">
        <f t="shared" si="27"/>
        <v>0</v>
      </c>
      <c r="EG46" s="682">
        <f t="shared" si="21"/>
        <v>0</v>
      </c>
      <c r="EH46" s="14"/>
      <c r="EJ46" s="14"/>
      <c r="EN46" s="678">
        <f t="shared" si="28"/>
        <v>0</v>
      </c>
      <c r="EP46" s="221"/>
      <c r="EQ46" s="6"/>
      <c r="ER46" s="221"/>
      <c r="ES46" s="6"/>
      <c r="ET46" s="221"/>
      <c r="EU46" s="216"/>
      <c r="EV46" s="221"/>
      <c r="EW46" s="6"/>
      <c r="EX46" s="9"/>
      <c r="EY46" s="9"/>
      <c r="EZ46" s="673">
        <f t="shared" si="29"/>
        <v>0</v>
      </c>
      <c r="FA46" s="9"/>
      <c r="FB46" s="9"/>
      <c r="FC46" s="9"/>
      <c r="FD46" s="9"/>
      <c r="FE46" s="9"/>
      <c r="FF46" s="9"/>
      <c r="FG46" s="9"/>
    </row>
    <row r="47" spans="1:163">
      <c r="A47" s="669">
        <v>21</v>
      </c>
      <c r="B47" s="205" t="s">
        <v>857</v>
      </c>
      <c r="C47" s="9"/>
      <c r="D47" s="9"/>
      <c r="E47" s="9"/>
      <c r="F47" s="9"/>
      <c r="G47" s="9"/>
      <c r="H47" s="9"/>
      <c r="I47" s="9"/>
      <c r="J47" s="9"/>
      <c r="K47" s="7"/>
      <c r="L47" s="7"/>
      <c r="M47" s="12"/>
      <c r="N47" s="12"/>
      <c r="O47" s="7"/>
      <c r="P47" s="648">
        <f t="shared" si="8"/>
        <v>0</v>
      </c>
      <c r="Q47" s="7"/>
      <c r="R47" s="7"/>
      <c r="S47" s="7"/>
      <c r="T47" s="8"/>
      <c r="U47" s="7"/>
      <c r="V47" s="7"/>
      <c r="W47" s="7"/>
      <c r="X47" s="7"/>
      <c r="Y47" s="7"/>
      <c r="Z47" s="12"/>
      <c r="AA47" s="12"/>
      <c r="AB47" s="7"/>
      <c r="AC47" s="7"/>
      <c r="AD47" s="648">
        <f t="shared" si="22"/>
        <v>0</v>
      </c>
      <c r="AE47" s="7"/>
      <c r="AF47" s="7"/>
      <c r="AG47" s="7"/>
      <c r="AH47" s="8"/>
      <c r="AI47" s="7"/>
      <c r="AJ47" s="7"/>
      <c r="AK47" s="7"/>
      <c r="AL47" s="14"/>
      <c r="AM47" s="7"/>
      <c r="AN47" s="12"/>
      <c r="AO47" s="7"/>
      <c r="AP47" s="14"/>
      <c r="AQ47" s="7"/>
      <c r="AR47" s="7"/>
      <c r="AS47" s="12"/>
      <c r="AT47" s="7"/>
      <c r="AU47" s="7"/>
      <c r="AV47" s="8"/>
      <c r="AW47" s="7"/>
      <c r="AX47" s="7"/>
      <c r="AY47" s="8"/>
      <c r="AZ47" s="7"/>
      <c r="BA47" s="7"/>
      <c r="BB47" s="7"/>
      <c r="BC47" s="648">
        <f t="shared" si="23"/>
        <v>0</v>
      </c>
      <c r="BD47" s="7"/>
      <c r="BE47" s="7"/>
      <c r="BF47" s="648">
        <f t="shared" si="24"/>
        <v>0</v>
      </c>
      <c r="BG47" s="7"/>
      <c r="BH47" s="8"/>
      <c r="BI47" s="7"/>
      <c r="BJ47" s="7"/>
      <c r="BK47" s="7"/>
      <c r="BL47" s="7"/>
      <c r="BM47" s="7"/>
      <c r="BN47" s="12"/>
      <c r="BO47" s="12"/>
      <c r="BP47" s="12"/>
      <c r="BQ47" s="12"/>
      <c r="BR47" s="7"/>
      <c r="BS47" s="7"/>
      <c r="BT47" s="675">
        <f t="shared" si="16"/>
        <v>0</v>
      </c>
      <c r="BU47" s="7"/>
      <c r="BV47" s="7"/>
      <c r="BW47" s="7"/>
      <c r="BX47" s="12"/>
      <c r="BY47" s="7"/>
      <c r="BZ47" s="7"/>
      <c r="CA47" s="674"/>
      <c r="CB47" s="12"/>
      <c r="CC47" s="12"/>
      <c r="CD47" s="12"/>
      <c r="CE47" s="12"/>
      <c r="CF47" s="12"/>
      <c r="CG47" s="648">
        <f t="shared" si="17"/>
        <v>0</v>
      </c>
      <c r="CH47" s="7"/>
      <c r="CI47" s="7"/>
      <c r="CJ47" s="12"/>
      <c r="CK47" s="12"/>
      <c r="CL47" s="12"/>
      <c r="CM47" s="7"/>
      <c r="CN47" s="648">
        <f t="shared" si="18"/>
        <v>0</v>
      </c>
      <c r="CO47" s="7"/>
      <c r="CP47" s="7"/>
      <c r="CQ47" s="7"/>
      <c r="CR47" s="7"/>
      <c r="CS47" s="7"/>
      <c r="CT47" s="8"/>
      <c r="CU47" s="7"/>
      <c r="CV47" s="7"/>
      <c r="CW47" s="7"/>
      <c r="CX47" s="7"/>
      <c r="CY47" s="7"/>
      <c r="CZ47" s="7"/>
      <c r="DA47" s="600"/>
      <c r="DB47" s="7"/>
      <c r="DC47" s="7"/>
      <c r="DD47" s="7"/>
      <c r="DE47" s="7"/>
      <c r="DF47" s="7"/>
      <c r="DG47" s="7"/>
      <c r="DH47" s="7"/>
      <c r="DI47" s="7"/>
      <c r="DJ47" s="7"/>
      <c r="DK47" s="7"/>
      <c r="DL47" s="12"/>
      <c r="DM47" s="12"/>
      <c r="DN47" s="7"/>
      <c r="DO47" s="12"/>
      <c r="DP47" s="7"/>
      <c r="DQ47" s="648">
        <f t="shared" si="25"/>
        <v>0</v>
      </c>
      <c r="DR47" s="7"/>
      <c r="DS47" s="12"/>
      <c r="DT47" s="12"/>
      <c r="DU47" s="12"/>
      <c r="DV47" s="12"/>
      <c r="DW47" s="7"/>
      <c r="DX47" s="7"/>
      <c r="DY47" s="7"/>
      <c r="DZ47" s="8"/>
      <c r="EA47" s="69"/>
      <c r="EC47" s="682">
        <f t="shared" si="26"/>
        <v>0</v>
      </c>
      <c r="EE47" s="682">
        <f t="shared" si="27"/>
        <v>0</v>
      </c>
      <c r="EG47" s="682">
        <f t="shared" si="21"/>
        <v>0</v>
      </c>
      <c r="EH47" s="14"/>
      <c r="EJ47" s="14"/>
      <c r="EN47" s="678">
        <f t="shared" si="28"/>
        <v>0</v>
      </c>
      <c r="EP47" s="221"/>
      <c r="EQ47" s="6"/>
      <c r="ER47" s="221"/>
      <c r="ES47" s="6"/>
      <c r="ET47" s="221"/>
      <c r="EU47" s="216"/>
      <c r="EV47" s="221"/>
      <c r="EW47" s="6"/>
      <c r="EX47" s="9"/>
      <c r="EY47" s="9"/>
      <c r="EZ47" s="673">
        <f t="shared" si="29"/>
        <v>0</v>
      </c>
      <c r="FA47" s="9"/>
      <c r="FB47" s="9"/>
      <c r="FC47" s="9"/>
      <c r="FD47" s="9"/>
      <c r="FE47" s="9"/>
      <c r="FF47" s="9"/>
      <c r="FG47" s="9"/>
    </row>
    <row r="48" spans="1:163">
      <c r="A48" s="669">
        <v>22</v>
      </c>
      <c r="B48" s="205" t="s">
        <v>858</v>
      </c>
      <c r="C48" s="9"/>
      <c r="D48" s="9"/>
      <c r="E48" s="9"/>
      <c r="F48" s="9"/>
      <c r="G48" s="9"/>
      <c r="H48" s="9"/>
      <c r="I48" s="9"/>
      <c r="J48" s="9"/>
      <c r="K48" s="7"/>
      <c r="L48" s="7"/>
      <c r="M48" s="12"/>
      <c r="N48" s="12"/>
      <c r="O48" s="7"/>
      <c r="P48" s="648">
        <f t="shared" si="8"/>
        <v>0</v>
      </c>
      <c r="Q48" s="7"/>
      <c r="R48" s="7"/>
      <c r="S48" s="7"/>
      <c r="T48" s="8"/>
      <c r="U48" s="7"/>
      <c r="V48" s="7"/>
      <c r="W48" s="7"/>
      <c r="X48" s="7"/>
      <c r="Y48" s="7"/>
      <c r="Z48" s="12"/>
      <c r="AA48" s="12"/>
      <c r="AB48" s="7"/>
      <c r="AC48" s="7"/>
      <c r="AD48" s="648">
        <f t="shared" si="22"/>
        <v>0</v>
      </c>
      <c r="AE48" s="7"/>
      <c r="AF48" s="7"/>
      <c r="AG48" s="7"/>
      <c r="AH48" s="8"/>
      <c r="AI48" s="7"/>
      <c r="AJ48" s="7"/>
      <c r="AK48" s="7"/>
      <c r="AL48" s="14"/>
      <c r="AM48" s="7"/>
      <c r="AN48" s="12"/>
      <c r="AO48" s="7"/>
      <c r="AP48" s="14"/>
      <c r="AQ48" s="7"/>
      <c r="AR48" s="7"/>
      <c r="AS48" s="12"/>
      <c r="AT48" s="7"/>
      <c r="AU48" s="7"/>
      <c r="AV48" s="8"/>
      <c r="AW48" s="7"/>
      <c r="AX48" s="7"/>
      <c r="AY48" s="8"/>
      <c r="AZ48" s="7"/>
      <c r="BA48" s="7"/>
      <c r="BB48" s="7"/>
      <c r="BC48" s="648">
        <f t="shared" si="23"/>
        <v>0</v>
      </c>
      <c r="BD48" s="7"/>
      <c r="BE48" s="7"/>
      <c r="BF48" s="648">
        <f t="shared" si="24"/>
        <v>0</v>
      </c>
      <c r="BG48" s="7"/>
      <c r="BH48" s="8"/>
      <c r="BI48" s="7"/>
      <c r="BJ48" s="7"/>
      <c r="BK48" s="7"/>
      <c r="BL48" s="7"/>
      <c r="BM48" s="7"/>
      <c r="BN48" s="12"/>
      <c r="BO48" s="12"/>
      <c r="BP48" s="12"/>
      <c r="BQ48" s="12"/>
      <c r="BR48" s="7"/>
      <c r="BS48" s="7"/>
      <c r="BT48" s="675">
        <f t="shared" si="16"/>
        <v>0</v>
      </c>
      <c r="BU48" s="7"/>
      <c r="BV48" s="7"/>
      <c r="BW48" s="7"/>
      <c r="BX48" s="12"/>
      <c r="BY48" s="7"/>
      <c r="BZ48" s="7"/>
      <c r="CA48" s="674"/>
      <c r="CB48" s="12"/>
      <c r="CC48" s="12"/>
      <c r="CD48" s="12"/>
      <c r="CE48" s="12"/>
      <c r="CF48" s="12"/>
      <c r="CG48" s="648">
        <f t="shared" si="17"/>
        <v>0</v>
      </c>
      <c r="CH48" s="7"/>
      <c r="CI48" s="7"/>
      <c r="CJ48" s="12"/>
      <c r="CK48" s="12"/>
      <c r="CL48" s="12"/>
      <c r="CM48" s="7"/>
      <c r="CN48" s="648">
        <f t="shared" si="18"/>
        <v>0</v>
      </c>
      <c r="CO48" s="7"/>
      <c r="CP48" s="7"/>
      <c r="CQ48" s="7"/>
      <c r="CR48" s="7"/>
      <c r="CS48" s="7"/>
      <c r="CT48" s="8"/>
      <c r="CU48" s="7"/>
      <c r="CV48" s="7"/>
      <c r="CW48" s="7"/>
      <c r="CX48" s="7"/>
      <c r="CY48" s="7"/>
      <c r="CZ48" s="7"/>
      <c r="DA48" s="600"/>
      <c r="DB48" s="7"/>
      <c r="DC48" s="7"/>
      <c r="DD48" s="7"/>
      <c r="DE48" s="7"/>
      <c r="DF48" s="7"/>
      <c r="DG48" s="7"/>
      <c r="DH48" s="7"/>
      <c r="DI48" s="7"/>
      <c r="DJ48" s="7"/>
      <c r="DK48" s="7"/>
      <c r="DL48" s="12"/>
      <c r="DM48" s="12"/>
      <c r="DN48" s="7"/>
      <c r="DO48" s="12"/>
      <c r="DP48" s="7"/>
      <c r="DQ48" s="648">
        <f t="shared" si="25"/>
        <v>0</v>
      </c>
      <c r="DR48" s="7"/>
      <c r="DS48" s="12"/>
      <c r="DT48" s="12"/>
      <c r="DU48" s="12"/>
      <c r="DV48" s="12"/>
      <c r="DW48" s="7"/>
      <c r="DX48" s="7"/>
      <c r="DY48" s="7"/>
      <c r="DZ48" s="8"/>
      <c r="EA48" s="69"/>
      <c r="EC48" s="682">
        <f t="shared" si="26"/>
        <v>0</v>
      </c>
      <c r="EE48" s="682">
        <f t="shared" si="27"/>
        <v>0</v>
      </c>
      <c r="EG48" s="682">
        <f t="shared" si="21"/>
        <v>0</v>
      </c>
      <c r="EH48" s="14"/>
      <c r="EJ48" s="14"/>
      <c r="EN48" s="678">
        <f t="shared" si="28"/>
        <v>0</v>
      </c>
      <c r="EP48" s="221"/>
      <c r="EQ48" s="6"/>
      <c r="ER48" s="221"/>
      <c r="ES48" s="6"/>
      <c r="ET48" s="221"/>
      <c r="EU48" s="216"/>
      <c r="EV48" s="221"/>
      <c r="EW48" s="6"/>
      <c r="EX48" s="9"/>
      <c r="EY48" s="9"/>
      <c r="EZ48" s="673">
        <f t="shared" si="29"/>
        <v>0</v>
      </c>
      <c r="FA48" s="9"/>
      <c r="FB48" s="9"/>
      <c r="FC48" s="9"/>
      <c r="FD48" s="9"/>
      <c r="FE48" s="9"/>
      <c r="FF48" s="9"/>
      <c r="FG48" s="9"/>
    </row>
    <row r="49" spans="1:163">
      <c r="A49" s="669">
        <v>23</v>
      </c>
      <c r="B49" s="205" t="s">
        <v>859</v>
      </c>
      <c r="C49" s="9"/>
      <c r="D49" s="9"/>
      <c r="E49" s="9"/>
      <c r="F49" s="9"/>
      <c r="G49" s="9"/>
      <c r="H49" s="9"/>
      <c r="I49" s="9"/>
      <c r="J49" s="9"/>
      <c r="K49" s="7"/>
      <c r="L49" s="7"/>
      <c r="M49" s="12"/>
      <c r="N49" s="12"/>
      <c r="O49" s="7"/>
      <c r="P49" s="648">
        <f t="shared" si="8"/>
        <v>0</v>
      </c>
      <c r="Q49" s="7"/>
      <c r="R49" s="7"/>
      <c r="S49" s="7"/>
      <c r="T49" s="8"/>
      <c r="U49" s="7"/>
      <c r="V49" s="7"/>
      <c r="W49" s="7"/>
      <c r="X49" s="7"/>
      <c r="Y49" s="7"/>
      <c r="Z49" s="12"/>
      <c r="AA49" s="12"/>
      <c r="AB49" s="7"/>
      <c r="AC49" s="7"/>
      <c r="AD49" s="648">
        <f t="shared" si="22"/>
        <v>0</v>
      </c>
      <c r="AE49" s="7"/>
      <c r="AF49" s="7"/>
      <c r="AG49" s="7"/>
      <c r="AH49" s="8"/>
      <c r="AI49" s="7"/>
      <c r="AJ49" s="7"/>
      <c r="AK49" s="7"/>
      <c r="AL49" s="14"/>
      <c r="AM49" s="7"/>
      <c r="AN49" s="12"/>
      <c r="AO49" s="7"/>
      <c r="AP49" s="14"/>
      <c r="AQ49" s="7"/>
      <c r="AR49" s="7"/>
      <c r="AS49" s="12"/>
      <c r="AT49" s="7"/>
      <c r="AU49" s="7"/>
      <c r="AV49" s="8"/>
      <c r="AW49" s="7"/>
      <c r="AX49" s="7"/>
      <c r="AY49" s="8"/>
      <c r="AZ49" s="7"/>
      <c r="BA49" s="7"/>
      <c r="BB49" s="7"/>
      <c r="BC49" s="648">
        <f t="shared" si="23"/>
        <v>0</v>
      </c>
      <c r="BD49" s="7"/>
      <c r="BE49" s="7"/>
      <c r="BF49" s="648">
        <f t="shared" si="24"/>
        <v>0</v>
      </c>
      <c r="BG49" s="7"/>
      <c r="BH49" s="8"/>
      <c r="BI49" s="7"/>
      <c r="BJ49" s="7"/>
      <c r="BK49" s="7"/>
      <c r="BL49" s="7"/>
      <c r="BM49" s="7"/>
      <c r="BN49" s="12"/>
      <c r="BO49" s="12"/>
      <c r="BP49" s="12"/>
      <c r="BQ49" s="12"/>
      <c r="BR49" s="7"/>
      <c r="BS49" s="7"/>
      <c r="BT49" s="675">
        <f t="shared" si="16"/>
        <v>0</v>
      </c>
      <c r="BU49" s="7"/>
      <c r="BV49" s="7"/>
      <c r="BW49" s="7"/>
      <c r="BX49" s="12"/>
      <c r="BY49" s="7"/>
      <c r="BZ49" s="7"/>
      <c r="CA49" s="674"/>
      <c r="CB49" s="12"/>
      <c r="CC49" s="12"/>
      <c r="CD49" s="12"/>
      <c r="CE49" s="12"/>
      <c r="CF49" s="12"/>
      <c r="CG49" s="648">
        <f t="shared" si="17"/>
        <v>0</v>
      </c>
      <c r="CH49" s="7"/>
      <c r="CI49" s="7"/>
      <c r="CJ49" s="12"/>
      <c r="CK49" s="12"/>
      <c r="CL49" s="12"/>
      <c r="CM49" s="7"/>
      <c r="CN49" s="648">
        <f t="shared" si="18"/>
        <v>0</v>
      </c>
      <c r="CO49" s="7"/>
      <c r="CP49" s="7"/>
      <c r="CQ49" s="7"/>
      <c r="CR49" s="7"/>
      <c r="CS49" s="7"/>
      <c r="CT49" s="8"/>
      <c r="CU49" s="7"/>
      <c r="CV49" s="7"/>
      <c r="CW49" s="7"/>
      <c r="CX49" s="7"/>
      <c r="CY49" s="7"/>
      <c r="CZ49" s="7"/>
      <c r="DA49" s="600"/>
      <c r="DB49" s="7"/>
      <c r="DC49" s="7"/>
      <c r="DD49" s="7"/>
      <c r="DE49" s="7"/>
      <c r="DF49" s="7"/>
      <c r="DG49" s="7"/>
      <c r="DH49" s="7"/>
      <c r="DI49" s="7"/>
      <c r="DJ49" s="7"/>
      <c r="DK49" s="7"/>
      <c r="DL49" s="12"/>
      <c r="DM49" s="12"/>
      <c r="DN49" s="7"/>
      <c r="DO49" s="12"/>
      <c r="DP49" s="7"/>
      <c r="DQ49" s="648">
        <f t="shared" si="25"/>
        <v>0</v>
      </c>
      <c r="DR49" s="7"/>
      <c r="DS49" s="12"/>
      <c r="DT49" s="12"/>
      <c r="DU49" s="12"/>
      <c r="DV49" s="12"/>
      <c r="DW49" s="7"/>
      <c r="DX49" s="7"/>
      <c r="DY49" s="7"/>
      <c r="DZ49" s="8"/>
      <c r="EA49" s="69"/>
      <c r="EC49" s="682">
        <f t="shared" si="26"/>
        <v>0</v>
      </c>
      <c r="EE49" s="682">
        <f t="shared" si="27"/>
        <v>0</v>
      </c>
      <c r="EG49" s="682">
        <f t="shared" si="21"/>
        <v>0</v>
      </c>
      <c r="EH49" s="14"/>
      <c r="EJ49" s="14"/>
      <c r="EN49" s="678">
        <f t="shared" si="28"/>
        <v>0</v>
      </c>
      <c r="EP49" s="221"/>
      <c r="EQ49" s="6"/>
      <c r="ER49" s="221"/>
      <c r="ES49" s="6"/>
      <c r="ET49" s="221"/>
      <c r="EU49" s="216"/>
      <c r="EV49" s="221"/>
      <c r="EW49" s="6"/>
      <c r="EX49" s="9"/>
      <c r="EY49" s="9"/>
      <c r="EZ49" s="673">
        <f t="shared" si="29"/>
        <v>0</v>
      </c>
      <c r="FA49" s="9"/>
      <c r="FB49" s="9"/>
      <c r="FC49" s="9"/>
      <c r="FD49" s="9"/>
      <c r="FE49" s="9"/>
      <c r="FF49" s="9"/>
      <c r="FG49" s="9"/>
    </row>
    <row r="50" spans="1:163">
      <c r="A50" s="669">
        <v>24</v>
      </c>
      <c r="B50" s="205" t="s">
        <v>860</v>
      </c>
      <c r="C50" s="9"/>
      <c r="D50" s="9"/>
      <c r="E50" s="9"/>
      <c r="F50" s="9"/>
      <c r="G50" s="9"/>
      <c r="H50" s="9"/>
      <c r="I50" s="9"/>
      <c r="J50" s="9"/>
      <c r="K50" s="7"/>
      <c r="L50" s="7"/>
      <c r="M50" s="12"/>
      <c r="N50" s="12"/>
      <c r="O50" s="7"/>
      <c r="P50" s="648">
        <f t="shared" si="8"/>
        <v>0</v>
      </c>
      <c r="Q50" s="7"/>
      <c r="R50" s="7"/>
      <c r="S50" s="7"/>
      <c r="T50" s="8"/>
      <c r="U50" s="7"/>
      <c r="V50" s="7"/>
      <c r="W50" s="7"/>
      <c r="X50" s="7"/>
      <c r="Y50" s="7"/>
      <c r="Z50" s="12"/>
      <c r="AA50" s="12"/>
      <c r="AB50" s="7"/>
      <c r="AC50" s="7"/>
      <c r="AD50" s="648">
        <f t="shared" si="22"/>
        <v>0</v>
      </c>
      <c r="AE50" s="7"/>
      <c r="AF50" s="7"/>
      <c r="AG50" s="7"/>
      <c r="AH50" s="8"/>
      <c r="AI50" s="7"/>
      <c r="AJ50" s="7"/>
      <c r="AK50" s="7"/>
      <c r="AL50" s="14"/>
      <c r="AM50" s="7"/>
      <c r="AN50" s="12"/>
      <c r="AO50" s="7"/>
      <c r="AP50" s="14"/>
      <c r="AQ50" s="7"/>
      <c r="AR50" s="7"/>
      <c r="AS50" s="12"/>
      <c r="AT50" s="7"/>
      <c r="AU50" s="7"/>
      <c r="AV50" s="8"/>
      <c r="AW50" s="7"/>
      <c r="AX50" s="7"/>
      <c r="AY50" s="8"/>
      <c r="AZ50" s="7"/>
      <c r="BA50" s="7"/>
      <c r="BB50" s="7"/>
      <c r="BC50" s="648">
        <f t="shared" si="23"/>
        <v>0</v>
      </c>
      <c r="BD50" s="7"/>
      <c r="BE50" s="7"/>
      <c r="BF50" s="648">
        <f t="shared" si="24"/>
        <v>0</v>
      </c>
      <c r="BG50" s="7"/>
      <c r="BH50" s="8"/>
      <c r="BI50" s="7"/>
      <c r="BJ50" s="7"/>
      <c r="BK50" s="7"/>
      <c r="BL50" s="7"/>
      <c r="BM50" s="7"/>
      <c r="BN50" s="12"/>
      <c r="BO50" s="12"/>
      <c r="BP50" s="12"/>
      <c r="BQ50" s="12"/>
      <c r="BR50" s="7"/>
      <c r="BS50" s="7"/>
      <c r="BT50" s="675">
        <f t="shared" si="16"/>
        <v>0</v>
      </c>
      <c r="BU50" s="7"/>
      <c r="BV50" s="7"/>
      <c r="BW50" s="7"/>
      <c r="BX50" s="12"/>
      <c r="BY50" s="7"/>
      <c r="BZ50" s="7"/>
      <c r="CA50" s="674"/>
      <c r="CB50" s="12"/>
      <c r="CC50" s="12"/>
      <c r="CD50" s="12"/>
      <c r="CE50" s="12"/>
      <c r="CF50" s="12"/>
      <c r="CG50" s="648">
        <f t="shared" si="17"/>
        <v>0</v>
      </c>
      <c r="CH50" s="7"/>
      <c r="CI50" s="7"/>
      <c r="CJ50" s="12"/>
      <c r="CK50" s="12"/>
      <c r="CL50" s="12"/>
      <c r="CM50" s="7"/>
      <c r="CN50" s="648">
        <f t="shared" si="18"/>
        <v>0</v>
      </c>
      <c r="CO50" s="7"/>
      <c r="CP50" s="7"/>
      <c r="CQ50" s="7"/>
      <c r="CR50" s="7"/>
      <c r="CS50" s="7"/>
      <c r="CT50" s="8"/>
      <c r="CU50" s="7"/>
      <c r="CV50" s="7"/>
      <c r="CW50" s="7"/>
      <c r="CX50" s="7"/>
      <c r="CY50" s="7"/>
      <c r="CZ50" s="7"/>
      <c r="DA50" s="600"/>
      <c r="DB50" s="7"/>
      <c r="DC50" s="7"/>
      <c r="DD50" s="7"/>
      <c r="DE50" s="7"/>
      <c r="DF50" s="7"/>
      <c r="DG50" s="7"/>
      <c r="DH50" s="7"/>
      <c r="DI50" s="7"/>
      <c r="DJ50" s="7"/>
      <c r="DK50" s="7"/>
      <c r="DL50" s="12"/>
      <c r="DM50" s="12"/>
      <c r="DN50" s="7"/>
      <c r="DO50" s="12"/>
      <c r="DP50" s="7"/>
      <c r="DQ50" s="648">
        <f t="shared" si="25"/>
        <v>0</v>
      </c>
      <c r="DR50" s="7"/>
      <c r="DS50" s="12"/>
      <c r="DT50" s="12"/>
      <c r="DU50" s="12"/>
      <c r="DV50" s="12"/>
      <c r="DW50" s="7"/>
      <c r="DX50" s="7"/>
      <c r="DY50" s="7"/>
      <c r="DZ50" s="8"/>
      <c r="EA50" s="69"/>
      <c r="EC50" s="682">
        <f t="shared" si="26"/>
        <v>0</v>
      </c>
      <c r="EE50" s="682">
        <f t="shared" si="27"/>
        <v>0</v>
      </c>
      <c r="EG50" s="682">
        <f t="shared" si="21"/>
        <v>0</v>
      </c>
      <c r="EH50" s="14"/>
      <c r="EJ50" s="14"/>
      <c r="EN50" s="678">
        <f t="shared" si="28"/>
        <v>0</v>
      </c>
      <c r="EP50" s="221"/>
      <c r="EQ50" s="6"/>
      <c r="ER50" s="221"/>
      <c r="ES50" s="6"/>
      <c r="ET50" s="221"/>
      <c r="EU50" s="216"/>
      <c r="EV50" s="221"/>
      <c r="EW50" s="6"/>
      <c r="EX50" s="9"/>
      <c r="EY50" s="9"/>
      <c r="EZ50" s="673">
        <f t="shared" si="29"/>
        <v>0</v>
      </c>
      <c r="FA50" s="9"/>
      <c r="FB50" s="9"/>
      <c r="FC50" s="9"/>
      <c r="FD50" s="9"/>
      <c r="FE50" s="9"/>
      <c r="FF50" s="9"/>
      <c r="FG50" s="9"/>
    </row>
    <row r="51" spans="1:163">
      <c r="A51" s="669">
        <v>25</v>
      </c>
      <c r="B51" s="205" t="s">
        <v>861</v>
      </c>
      <c r="C51" s="9"/>
      <c r="D51" s="9"/>
      <c r="E51" s="9"/>
      <c r="F51" s="9"/>
      <c r="G51" s="9"/>
      <c r="H51" s="9"/>
      <c r="I51" s="9"/>
      <c r="J51" s="9"/>
      <c r="K51" s="7"/>
      <c r="L51" s="7"/>
      <c r="M51" s="12"/>
      <c r="N51" s="12"/>
      <c r="O51" s="7"/>
      <c r="P51" s="648">
        <f t="shared" si="8"/>
        <v>0</v>
      </c>
      <c r="Q51" s="7"/>
      <c r="R51" s="7"/>
      <c r="S51" s="7"/>
      <c r="T51" s="8"/>
      <c r="U51" s="7"/>
      <c r="V51" s="7"/>
      <c r="W51" s="7"/>
      <c r="X51" s="7"/>
      <c r="Y51" s="7"/>
      <c r="Z51" s="12"/>
      <c r="AA51" s="12"/>
      <c r="AB51" s="7"/>
      <c r="AC51" s="7"/>
      <c r="AD51" s="648">
        <f t="shared" si="22"/>
        <v>0</v>
      </c>
      <c r="AE51" s="7"/>
      <c r="AF51" s="7"/>
      <c r="AG51" s="7"/>
      <c r="AH51" s="8"/>
      <c r="AI51" s="7"/>
      <c r="AJ51" s="7"/>
      <c r="AK51" s="7"/>
      <c r="AL51" s="14"/>
      <c r="AM51" s="7"/>
      <c r="AN51" s="12"/>
      <c r="AO51" s="7"/>
      <c r="AP51" s="14"/>
      <c r="AQ51" s="7"/>
      <c r="AR51" s="7"/>
      <c r="AS51" s="12"/>
      <c r="AT51" s="7"/>
      <c r="AU51" s="7"/>
      <c r="AV51" s="8"/>
      <c r="AW51" s="7"/>
      <c r="AX51" s="7"/>
      <c r="AY51" s="8"/>
      <c r="AZ51" s="7"/>
      <c r="BA51" s="7"/>
      <c r="BB51" s="7"/>
      <c r="BC51" s="648">
        <f t="shared" si="23"/>
        <v>0</v>
      </c>
      <c r="BD51" s="7"/>
      <c r="BE51" s="7"/>
      <c r="BF51" s="648">
        <f t="shared" si="24"/>
        <v>0</v>
      </c>
      <c r="BG51" s="7"/>
      <c r="BH51" s="8"/>
      <c r="BI51" s="7"/>
      <c r="BJ51" s="7"/>
      <c r="BK51" s="7"/>
      <c r="BL51" s="7"/>
      <c r="BM51" s="7"/>
      <c r="BN51" s="12"/>
      <c r="BO51" s="12"/>
      <c r="BP51" s="12"/>
      <c r="BQ51" s="12"/>
      <c r="BR51" s="7"/>
      <c r="BS51" s="7"/>
      <c r="BT51" s="675">
        <f t="shared" si="16"/>
        <v>0</v>
      </c>
      <c r="BU51" s="7"/>
      <c r="BV51" s="7"/>
      <c r="BW51" s="7"/>
      <c r="BX51" s="12"/>
      <c r="BY51" s="7"/>
      <c r="BZ51" s="7"/>
      <c r="CA51" s="674"/>
      <c r="CB51" s="12"/>
      <c r="CC51" s="12"/>
      <c r="CD51" s="12"/>
      <c r="CE51" s="12"/>
      <c r="CF51" s="12"/>
      <c r="CG51" s="648">
        <f t="shared" si="17"/>
        <v>0</v>
      </c>
      <c r="CH51" s="7"/>
      <c r="CI51" s="7"/>
      <c r="CJ51" s="12"/>
      <c r="CK51" s="12"/>
      <c r="CL51" s="12"/>
      <c r="CM51" s="7"/>
      <c r="CN51" s="648">
        <f t="shared" si="18"/>
        <v>0</v>
      </c>
      <c r="CO51" s="7"/>
      <c r="CP51" s="7"/>
      <c r="CQ51" s="7"/>
      <c r="CR51" s="7"/>
      <c r="CS51" s="7"/>
      <c r="CT51" s="8"/>
      <c r="CU51" s="7"/>
      <c r="CV51" s="7"/>
      <c r="CW51" s="7"/>
      <c r="CX51" s="7"/>
      <c r="CY51" s="7"/>
      <c r="CZ51" s="7"/>
      <c r="DA51" s="600"/>
      <c r="DB51" s="7"/>
      <c r="DC51" s="7"/>
      <c r="DD51" s="7"/>
      <c r="DE51" s="7"/>
      <c r="DF51" s="7"/>
      <c r="DG51" s="7"/>
      <c r="DH51" s="7"/>
      <c r="DI51" s="7"/>
      <c r="DJ51" s="7"/>
      <c r="DK51" s="7"/>
      <c r="DL51" s="12"/>
      <c r="DM51" s="12"/>
      <c r="DN51" s="7"/>
      <c r="DO51" s="12"/>
      <c r="DP51" s="7"/>
      <c r="DQ51" s="648">
        <f t="shared" si="25"/>
        <v>0</v>
      </c>
      <c r="DR51" s="7"/>
      <c r="DS51" s="12"/>
      <c r="DT51" s="12"/>
      <c r="DU51" s="12"/>
      <c r="DV51" s="12"/>
      <c r="DW51" s="7"/>
      <c r="DX51" s="7"/>
      <c r="DY51" s="7"/>
      <c r="DZ51" s="8"/>
      <c r="EA51" s="69"/>
      <c r="EC51" s="682">
        <f t="shared" si="26"/>
        <v>0</v>
      </c>
      <c r="EE51" s="682">
        <f t="shared" si="27"/>
        <v>0</v>
      </c>
      <c r="EG51" s="682">
        <f t="shared" si="21"/>
        <v>0</v>
      </c>
      <c r="EH51" s="14"/>
      <c r="EJ51" s="14"/>
      <c r="EN51" s="678">
        <f t="shared" si="28"/>
        <v>0</v>
      </c>
      <c r="EP51" s="221"/>
      <c r="EQ51" s="6"/>
      <c r="ER51" s="221"/>
      <c r="ES51" s="6"/>
      <c r="ET51" s="221"/>
      <c r="EU51" s="216"/>
      <c r="EV51" s="221"/>
      <c r="EW51" s="6"/>
      <c r="EX51" s="9"/>
      <c r="EY51" s="9"/>
      <c r="EZ51" s="673">
        <f t="shared" si="29"/>
        <v>0</v>
      </c>
      <c r="FA51" s="9"/>
      <c r="FB51" s="9"/>
      <c r="FC51" s="9"/>
      <c r="FD51" s="9"/>
      <c r="FE51" s="9"/>
      <c r="FF51" s="9"/>
      <c r="FG51" s="9"/>
    </row>
    <row r="52" spans="1:163">
      <c r="A52" s="669">
        <v>26</v>
      </c>
      <c r="B52" s="205" t="s">
        <v>862</v>
      </c>
      <c r="C52" s="9"/>
      <c r="D52" s="9"/>
      <c r="E52" s="9"/>
      <c r="F52" s="9"/>
      <c r="G52" s="9"/>
      <c r="H52" s="9"/>
      <c r="I52" s="9"/>
      <c r="J52" s="9"/>
      <c r="K52" s="7"/>
      <c r="L52" s="7"/>
      <c r="M52" s="12"/>
      <c r="N52" s="12"/>
      <c r="O52" s="7"/>
      <c r="P52" s="648">
        <f t="shared" si="8"/>
        <v>0</v>
      </c>
      <c r="Q52" s="7"/>
      <c r="R52" s="7"/>
      <c r="S52" s="7"/>
      <c r="T52" s="8"/>
      <c r="U52" s="7"/>
      <c r="V52" s="7"/>
      <c r="W52" s="7"/>
      <c r="X52" s="7"/>
      <c r="Y52" s="7"/>
      <c r="Z52" s="12"/>
      <c r="AA52" s="12"/>
      <c r="AB52" s="7"/>
      <c r="AC52" s="7"/>
      <c r="AD52" s="648">
        <f t="shared" si="22"/>
        <v>0</v>
      </c>
      <c r="AE52" s="7"/>
      <c r="AF52" s="7"/>
      <c r="AG52" s="7"/>
      <c r="AH52" s="8"/>
      <c r="AI52" s="7"/>
      <c r="AJ52" s="7"/>
      <c r="AK52" s="7"/>
      <c r="AL52" s="14"/>
      <c r="AM52" s="7"/>
      <c r="AN52" s="12"/>
      <c r="AO52" s="7"/>
      <c r="AP52" s="14"/>
      <c r="AQ52" s="7"/>
      <c r="AR52" s="7"/>
      <c r="AS52" s="12"/>
      <c r="AT52" s="7"/>
      <c r="AU52" s="7"/>
      <c r="AV52" s="8"/>
      <c r="AW52" s="7"/>
      <c r="AX52" s="7"/>
      <c r="AY52" s="8"/>
      <c r="AZ52" s="7"/>
      <c r="BA52" s="7"/>
      <c r="BB52" s="7"/>
      <c r="BC52" s="648">
        <f t="shared" si="23"/>
        <v>0</v>
      </c>
      <c r="BD52" s="7"/>
      <c r="BE52" s="7"/>
      <c r="BF52" s="648">
        <f t="shared" si="24"/>
        <v>0</v>
      </c>
      <c r="BG52" s="7"/>
      <c r="BH52" s="8"/>
      <c r="BI52" s="7"/>
      <c r="BJ52" s="7"/>
      <c r="BK52" s="7"/>
      <c r="BL52" s="7"/>
      <c r="BM52" s="7"/>
      <c r="BN52" s="12"/>
      <c r="BO52" s="12"/>
      <c r="BP52" s="12"/>
      <c r="BQ52" s="12"/>
      <c r="BR52" s="7"/>
      <c r="BS52" s="7"/>
      <c r="BT52" s="675">
        <f t="shared" si="16"/>
        <v>0</v>
      </c>
      <c r="BU52" s="7"/>
      <c r="BV52" s="7"/>
      <c r="BW52" s="7"/>
      <c r="BX52" s="12"/>
      <c r="BY52" s="7"/>
      <c r="BZ52" s="7"/>
      <c r="CA52" s="674"/>
      <c r="CB52" s="12"/>
      <c r="CC52" s="12"/>
      <c r="CD52" s="12"/>
      <c r="CE52" s="12"/>
      <c r="CF52" s="12"/>
      <c r="CG52" s="648">
        <f t="shared" si="17"/>
        <v>0</v>
      </c>
      <c r="CH52" s="7"/>
      <c r="CI52" s="7"/>
      <c r="CJ52" s="12"/>
      <c r="CK52" s="12"/>
      <c r="CL52" s="12"/>
      <c r="CM52" s="7"/>
      <c r="CN52" s="648">
        <f t="shared" si="18"/>
        <v>0</v>
      </c>
      <c r="CO52" s="7"/>
      <c r="CP52" s="7"/>
      <c r="CQ52" s="7"/>
      <c r="CR52" s="7"/>
      <c r="CS52" s="7"/>
      <c r="CT52" s="8"/>
      <c r="CU52" s="7"/>
      <c r="CV52" s="7"/>
      <c r="CW52" s="7"/>
      <c r="CX52" s="7"/>
      <c r="CY52" s="7"/>
      <c r="CZ52" s="7"/>
      <c r="DA52" s="600"/>
      <c r="DB52" s="7"/>
      <c r="DC52" s="7"/>
      <c r="DD52" s="7"/>
      <c r="DE52" s="7"/>
      <c r="DF52" s="7"/>
      <c r="DG52" s="7"/>
      <c r="DH52" s="7"/>
      <c r="DI52" s="7"/>
      <c r="DJ52" s="7"/>
      <c r="DK52" s="7"/>
      <c r="DL52" s="12"/>
      <c r="DM52" s="12"/>
      <c r="DN52" s="7"/>
      <c r="DO52" s="12"/>
      <c r="DP52" s="7"/>
      <c r="DQ52" s="648">
        <f t="shared" si="25"/>
        <v>0</v>
      </c>
      <c r="DR52" s="7"/>
      <c r="DS52" s="12"/>
      <c r="DT52" s="12"/>
      <c r="DU52" s="12"/>
      <c r="DV52" s="12"/>
      <c r="DW52" s="7"/>
      <c r="DX52" s="7"/>
      <c r="DY52" s="7"/>
      <c r="DZ52" s="8"/>
      <c r="EA52" s="69"/>
      <c r="EC52" s="682">
        <f t="shared" si="26"/>
        <v>0</v>
      </c>
      <c r="EE52" s="682">
        <f t="shared" si="27"/>
        <v>0</v>
      </c>
      <c r="EG52" s="682">
        <f t="shared" si="21"/>
        <v>0</v>
      </c>
      <c r="EH52" s="14"/>
      <c r="EJ52" s="14"/>
      <c r="EN52" s="678">
        <f t="shared" si="28"/>
        <v>0</v>
      </c>
      <c r="EP52" s="221"/>
      <c r="EQ52" s="6"/>
      <c r="ER52" s="221"/>
      <c r="ES52" s="6"/>
      <c r="ET52" s="221"/>
      <c r="EU52" s="216"/>
      <c r="EV52" s="221"/>
      <c r="EW52" s="6"/>
      <c r="EX52" s="9"/>
      <c r="EY52" s="9"/>
      <c r="EZ52" s="673">
        <f t="shared" si="29"/>
        <v>0</v>
      </c>
      <c r="FA52" s="9"/>
      <c r="FB52" s="9"/>
      <c r="FC52" s="9"/>
      <c r="FD52" s="9"/>
      <c r="FE52" s="9"/>
      <c r="FF52" s="9"/>
      <c r="FG52" s="9"/>
    </row>
    <row r="53" spans="1:163">
      <c r="A53" s="669">
        <v>27</v>
      </c>
      <c r="B53" s="205" t="s">
        <v>863</v>
      </c>
      <c r="C53" s="9"/>
      <c r="D53" s="9"/>
      <c r="E53" s="9"/>
      <c r="F53" s="9"/>
      <c r="G53" s="9"/>
      <c r="H53" s="9"/>
      <c r="I53" s="9"/>
      <c r="J53" s="9"/>
      <c r="K53" s="7"/>
      <c r="L53" s="7"/>
      <c r="M53" s="12"/>
      <c r="N53" s="12"/>
      <c r="O53" s="7"/>
      <c r="P53" s="648">
        <f t="shared" si="8"/>
        <v>0</v>
      </c>
      <c r="Q53" s="7"/>
      <c r="R53" s="7"/>
      <c r="S53" s="7"/>
      <c r="T53" s="8"/>
      <c r="U53" s="7"/>
      <c r="V53" s="7"/>
      <c r="W53" s="7"/>
      <c r="X53" s="7"/>
      <c r="Y53" s="7"/>
      <c r="Z53" s="12"/>
      <c r="AA53" s="12"/>
      <c r="AB53" s="7"/>
      <c r="AC53" s="7"/>
      <c r="AD53" s="648">
        <f t="shared" si="22"/>
        <v>0</v>
      </c>
      <c r="AE53" s="7"/>
      <c r="AF53" s="7"/>
      <c r="AG53" s="7"/>
      <c r="AH53" s="8"/>
      <c r="AI53" s="7"/>
      <c r="AJ53" s="7"/>
      <c r="AK53" s="7"/>
      <c r="AL53" s="14"/>
      <c r="AM53" s="7"/>
      <c r="AN53" s="12"/>
      <c r="AO53" s="7"/>
      <c r="AP53" s="14"/>
      <c r="AQ53" s="7"/>
      <c r="AR53" s="7"/>
      <c r="AS53" s="12"/>
      <c r="AT53" s="7"/>
      <c r="AU53" s="7"/>
      <c r="AV53" s="8"/>
      <c r="AW53" s="7"/>
      <c r="AX53" s="7"/>
      <c r="AY53" s="8"/>
      <c r="AZ53" s="7"/>
      <c r="BA53" s="7"/>
      <c r="BB53" s="7"/>
      <c r="BC53" s="648">
        <f t="shared" si="23"/>
        <v>0</v>
      </c>
      <c r="BD53" s="7"/>
      <c r="BE53" s="7"/>
      <c r="BF53" s="648">
        <f t="shared" si="24"/>
        <v>0</v>
      </c>
      <c r="BG53" s="7"/>
      <c r="BH53" s="8"/>
      <c r="BI53" s="7"/>
      <c r="BJ53" s="7"/>
      <c r="BK53" s="7"/>
      <c r="BL53" s="7"/>
      <c r="BM53" s="7"/>
      <c r="BN53" s="12"/>
      <c r="BO53" s="12"/>
      <c r="BP53" s="12"/>
      <c r="BQ53" s="12"/>
      <c r="BR53" s="7"/>
      <c r="BS53" s="7"/>
      <c r="BT53" s="675">
        <f t="shared" si="16"/>
        <v>0</v>
      </c>
      <c r="BU53" s="7"/>
      <c r="BV53" s="7"/>
      <c r="BW53" s="7"/>
      <c r="BX53" s="12"/>
      <c r="BY53" s="7"/>
      <c r="BZ53" s="7"/>
      <c r="CA53" s="674"/>
      <c r="CB53" s="12"/>
      <c r="CC53" s="12"/>
      <c r="CD53" s="12"/>
      <c r="CE53" s="12"/>
      <c r="CF53" s="12"/>
      <c r="CG53" s="648">
        <f t="shared" si="17"/>
        <v>0</v>
      </c>
      <c r="CH53" s="7"/>
      <c r="CI53" s="7"/>
      <c r="CJ53" s="12"/>
      <c r="CK53" s="12"/>
      <c r="CL53" s="12"/>
      <c r="CM53" s="7"/>
      <c r="CN53" s="648">
        <f t="shared" si="18"/>
        <v>0</v>
      </c>
      <c r="CO53" s="7"/>
      <c r="CP53" s="7"/>
      <c r="CQ53" s="7"/>
      <c r="CR53" s="7"/>
      <c r="CS53" s="7"/>
      <c r="CT53" s="8"/>
      <c r="CU53" s="7"/>
      <c r="CV53" s="7"/>
      <c r="CW53" s="7"/>
      <c r="CX53" s="7"/>
      <c r="CY53" s="7"/>
      <c r="CZ53" s="7"/>
      <c r="DA53" s="600"/>
      <c r="DB53" s="7"/>
      <c r="DC53" s="7"/>
      <c r="DD53" s="7"/>
      <c r="DE53" s="7"/>
      <c r="DF53" s="7"/>
      <c r="DG53" s="7"/>
      <c r="DH53" s="7"/>
      <c r="DI53" s="7"/>
      <c r="DJ53" s="7"/>
      <c r="DK53" s="684">
        <v>7000</v>
      </c>
      <c r="DL53" s="12"/>
      <c r="DM53" s="12"/>
      <c r="DN53" s="7"/>
      <c r="DO53" s="12"/>
      <c r="DP53" s="7"/>
      <c r="DQ53" s="648">
        <f t="shared" si="25"/>
        <v>7000</v>
      </c>
      <c r="DR53" s="7"/>
      <c r="DS53" s="12"/>
      <c r="DT53" s="12"/>
      <c r="DU53" s="12"/>
      <c r="DV53" s="12"/>
      <c r="DW53" s="7"/>
      <c r="DX53" s="7"/>
      <c r="DY53" s="7"/>
      <c r="DZ53" s="8"/>
      <c r="EA53" s="69"/>
      <c r="EC53" s="682">
        <f t="shared" si="26"/>
        <v>0</v>
      </c>
      <c r="EE53" s="682">
        <f t="shared" si="27"/>
        <v>0</v>
      </c>
      <c r="EG53" s="682">
        <f t="shared" si="21"/>
        <v>0</v>
      </c>
      <c r="EH53" s="14"/>
      <c r="EJ53" s="14"/>
      <c r="EN53" s="678">
        <f t="shared" si="28"/>
        <v>0</v>
      </c>
      <c r="EP53" s="221"/>
      <c r="EQ53" s="6"/>
      <c r="ER53" s="221"/>
      <c r="ES53" s="6"/>
      <c r="ET53" s="221"/>
      <c r="EU53" s="216"/>
      <c r="EV53" s="221"/>
      <c r="EW53" s="6"/>
      <c r="EX53" s="9"/>
      <c r="EY53" s="9"/>
      <c r="EZ53" s="673">
        <f t="shared" si="29"/>
        <v>0</v>
      </c>
      <c r="FA53" s="9"/>
      <c r="FB53" s="9"/>
      <c r="FC53" s="9"/>
      <c r="FD53" s="9"/>
      <c r="FE53" s="9"/>
      <c r="FF53" s="9"/>
      <c r="FG53" s="9"/>
    </row>
    <row r="54" spans="1:163">
      <c r="A54" s="669">
        <v>28</v>
      </c>
      <c r="B54" s="205" t="s">
        <v>465</v>
      </c>
      <c r="C54" s="9"/>
      <c r="D54" s="9"/>
      <c r="E54" s="9"/>
      <c r="F54" s="9"/>
      <c r="G54" s="9"/>
      <c r="H54" s="9"/>
      <c r="I54" s="9"/>
      <c r="J54" s="9"/>
      <c r="K54" s="7"/>
      <c r="L54" s="7"/>
      <c r="M54" s="12"/>
      <c r="N54" s="12"/>
      <c r="O54" s="7"/>
      <c r="P54" s="648">
        <f t="shared" si="8"/>
        <v>0</v>
      </c>
      <c r="Q54" s="7"/>
      <c r="R54" s="7"/>
      <c r="S54" s="7"/>
      <c r="T54" s="8"/>
      <c r="U54" s="7"/>
      <c r="V54" s="7"/>
      <c r="W54" s="7"/>
      <c r="X54" s="7"/>
      <c r="Y54" s="7"/>
      <c r="Z54" s="12"/>
      <c r="AA54" s="12"/>
      <c r="AB54" s="7"/>
      <c r="AC54" s="7"/>
      <c r="AD54" s="648">
        <f t="shared" si="22"/>
        <v>0</v>
      </c>
      <c r="AE54" s="7"/>
      <c r="AF54" s="7"/>
      <c r="AG54" s="7"/>
      <c r="AH54" s="8"/>
      <c r="AI54" s="7"/>
      <c r="AJ54" s="7"/>
      <c r="AK54" s="7"/>
      <c r="AL54" s="14"/>
      <c r="AM54" s="7"/>
      <c r="AN54" s="12"/>
      <c r="AO54" s="7"/>
      <c r="AP54" s="14"/>
      <c r="AQ54" s="7"/>
      <c r="AR54" s="7"/>
      <c r="AS54" s="12"/>
      <c r="AT54" s="7"/>
      <c r="AU54" s="7"/>
      <c r="AV54" s="8"/>
      <c r="AW54" s="7"/>
      <c r="AX54" s="7"/>
      <c r="AY54" s="8"/>
      <c r="AZ54" s="7"/>
      <c r="BA54" s="7"/>
      <c r="BB54" s="7"/>
      <c r="BC54" s="648">
        <f t="shared" si="23"/>
        <v>0</v>
      </c>
      <c r="BD54" s="7"/>
      <c r="BE54" s="7"/>
      <c r="BF54" s="648">
        <f t="shared" si="24"/>
        <v>0</v>
      </c>
      <c r="BG54" s="7"/>
      <c r="BH54" s="8"/>
      <c r="BI54" s="7"/>
      <c r="BJ54" s="7"/>
      <c r="BK54" s="7"/>
      <c r="BL54" s="7"/>
      <c r="BM54" s="7"/>
      <c r="BN54" s="12"/>
      <c r="BO54" s="12"/>
      <c r="BP54" s="12"/>
      <c r="BQ54" s="12"/>
      <c r="BR54" s="7"/>
      <c r="BS54" s="7"/>
      <c r="BT54" s="675">
        <f t="shared" si="16"/>
        <v>0</v>
      </c>
      <c r="BU54" s="7"/>
      <c r="BV54" s="7"/>
      <c r="BW54" s="7"/>
      <c r="BX54" s="12"/>
      <c r="BY54" s="7"/>
      <c r="BZ54" s="7"/>
      <c r="CA54" s="674"/>
      <c r="CB54" s="12"/>
      <c r="CC54" s="12"/>
      <c r="CD54" s="12"/>
      <c r="CE54" s="12"/>
      <c r="CF54" s="12"/>
      <c r="CG54" s="648">
        <f t="shared" si="17"/>
        <v>0</v>
      </c>
      <c r="CH54" s="7"/>
      <c r="CI54" s="7"/>
      <c r="CJ54" s="12"/>
      <c r="CK54" s="12"/>
      <c r="CL54" s="12"/>
      <c r="CM54" s="7"/>
      <c r="CN54" s="648">
        <f t="shared" si="18"/>
        <v>0</v>
      </c>
      <c r="CO54" s="7"/>
      <c r="CP54" s="7"/>
      <c r="CQ54" s="7"/>
      <c r="CR54" s="7"/>
      <c r="CS54" s="7"/>
      <c r="CT54" s="8"/>
      <c r="CU54" s="7"/>
      <c r="CV54" s="7"/>
      <c r="CW54" s="7"/>
      <c r="CX54" s="7"/>
      <c r="CY54" s="7"/>
      <c r="CZ54" s="7"/>
      <c r="DA54" s="600"/>
      <c r="DB54" s="7"/>
      <c r="DC54" s="7"/>
      <c r="DD54" s="7"/>
      <c r="DE54" s="7"/>
      <c r="DF54" s="7"/>
      <c r="DG54" s="7"/>
      <c r="DH54" s="7"/>
      <c r="DI54" s="7"/>
      <c r="DJ54" s="7"/>
      <c r="DK54" s="684">
        <v>10000</v>
      </c>
      <c r="DL54" s="12"/>
      <c r="DM54" s="12"/>
      <c r="DN54" s="7"/>
      <c r="DO54" s="12"/>
      <c r="DP54" s="7"/>
      <c r="DQ54" s="648">
        <f t="shared" si="25"/>
        <v>10000</v>
      </c>
      <c r="DR54" s="7"/>
      <c r="DS54" s="12"/>
      <c r="DT54" s="12"/>
      <c r="DU54" s="12"/>
      <c r="DV54" s="12"/>
      <c r="DW54" s="7"/>
      <c r="DX54" s="7"/>
      <c r="DY54" s="7"/>
      <c r="DZ54" s="8"/>
      <c r="EA54" s="69"/>
      <c r="EC54" s="682">
        <f t="shared" si="26"/>
        <v>0</v>
      </c>
      <c r="EE54" s="682">
        <f t="shared" si="27"/>
        <v>0</v>
      </c>
      <c r="EG54" s="682">
        <f t="shared" si="21"/>
        <v>0</v>
      </c>
      <c r="EH54" s="14"/>
      <c r="EJ54" s="14"/>
      <c r="EN54" s="678">
        <f t="shared" si="28"/>
        <v>0</v>
      </c>
      <c r="EP54" s="221"/>
      <c r="EQ54" s="6"/>
      <c r="ER54" s="221"/>
      <c r="ES54" s="6"/>
      <c r="ET54" s="221"/>
      <c r="EU54" s="216"/>
      <c r="EV54" s="221"/>
      <c r="EW54" s="6"/>
      <c r="EX54" s="9"/>
      <c r="EY54" s="9"/>
      <c r="EZ54" s="673">
        <f t="shared" si="29"/>
        <v>0</v>
      </c>
      <c r="FA54" s="9"/>
      <c r="FB54" s="9"/>
      <c r="FC54" s="9"/>
      <c r="FD54" s="9"/>
      <c r="FE54" s="9"/>
      <c r="FF54" s="9"/>
      <c r="FG54" s="9"/>
    </row>
    <row r="55" spans="1:163" s="668" customFormat="1">
      <c r="A55" s="662" t="s">
        <v>407</v>
      </c>
      <c r="B55" s="663" t="s">
        <v>474</v>
      </c>
      <c r="C55" s="664"/>
      <c r="D55" s="664"/>
      <c r="E55" s="664"/>
      <c r="F55" s="664"/>
      <c r="G55" s="664"/>
      <c r="H55" s="664"/>
      <c r="I55" s="664"/>
      <c r="J55" s="664"/>
      <c r="K55" s="685">
        <f t="shared" ref="K55:BV55" si="30">SUM(K56:K118)</f>
        <v>200</v>
      </c>
      <c r="L55" s="685">
        <f t="shared" si="30"/>
        <v>35</v>
      </c>
      <c r="M55" s="685">
        <f t="shared" si="30"/>
        <v>269</v>
      </c>
      <c r="N55" s="685">
        <f t="shared" si="30"/>
        <v>35</v>
      </c>
      <c r="O55" s="685">
        <f t="shared" si="30"/>
        <v>800</v>
      </c>
      <c r="P55" s="685">
        <f t="shared" si="30"/>
        <v>1339</v>
      </c>
      <c r="Q55" s="685">
        <f t="shared" si="30"/>
        <v>0</v>
      </c>
      <c r="R55" s="685">
        <f t="shared" si="30"/>
        <v>0</v>
      </c>
      <c r="S55" s="685">
        <f t="shared" si="30"/>
        <v>0</v>
      </c>
      <c r="T55" s="685">
        <f t="shared" si="30"/>
        <v>0</v>
      </c>
      <c r="U55" s="685">
        <f t="shared" si="30"/>
        <v>0</v>
      </c>
      <c r="V55" s="685">
        <f t="shared" si="30"/>
        <v>0</v>
      </c>
      <c r="W55" s="685">
        <f t="shared" si="30"/>
        <v>0</v>
      </c>
      <c r="X55" s="685">
        <f t="shared" si="30"/>
        <v>10</v>
      </c>
      <c r="Y55" s="685">
        <f t="shared" si="30"/>
        <v>0</v>
      </c>
      <c r="Z55" s="685">
        <f t="shared" si="30"/>
        <v>25</v>
      </c>
      <c r="AA55" s="685">
        <f t="shared" si="30"/>
        <v>75</v>
      </c>
      <c r="AB55" s="685">
        <f t="shared" si="30"/>
        <v>50</v>
      </c>
      <c r="AC55" s="685">
        <f t="shared" si="30"/>
        <v>12</v>
      </c>
      <c r="AD55" s="685">
        <f t="shared" si="30"/>
        <v>172</v>
      </c>
      <c r="AE55" s="685">
        <f t="shared" si="30"/>
        <v>0</v>
      </c>
      <c r="AF55" s="685">
        <f t="shared" si="30"/>
        <v>4</v>
      </c>
      <c r="AG55" s="685">
        <f t="shared" si="30"/>
        <v>1</v>
      </c>
      <c r="AH55" s="685">
        <f t="shared" si="30"/>
        <v>5</v>
      </c>
      <c r="AI55" s="685">
        <f t="shared" si="30"/>
        <v>0</v>
      </c>
      <c r="AJ55" s="685">
        <f t="shared" si="30"/>
        <v>1478</v>
      </c>
      <c r="AK55" s="685">
        <f t="shared" si="30"/>
        <v>0</v>
      </c>
      <c r="AL55" s="685">
        <f t="shared" si="30"/>
        <v>1478</v>
      </c>
      <c r="AM55" s="685">
        <f t="shared" si="30"/>
        <v>0</v>
      </c>
      <c r="AN55" s="685">
        <f t="shared" si="30"/>
        <v>22</v>
      </c>
      <c r="AO55" s="685">
        <f t="shared" si="30"/>
        <v>0</v>
      </c>
      <c r="AP55" s="685">
        <f t="shared" si="30"/>
        <v>22</v>
      </c>
      <c r="AQ55" s="685">
        <f t="shared" si="30"/>
        <v>0</v>
      </c>
      <c r="AR55" s="685">
        <f t="shared" si="30"/>
        <v>48</v>
      </c>
      <c r="AS55" s="685">
        <f t="shared" si="30"/>
        <v>5</v>
      </c>
      <c r="AT55" s="685">
        <f t="shared" si="30"/>
        <v>0</v>
      </c>
      <c r="AU55" s="685">
        <f t="shared" si="30"/>
        <v>0</v>
      </c>
      <c r="AV55" s="685">
        <f t="shared" si="30"/>
        <v>53</v>
      </c>
      <c r="AW55" s="685">
        <f t="shared" si="30"/>
        <v>0</v>
      </c>
      <c r="AX55" s="685">
        <f t="shared" si="30"/>
        <v>4</v>
      </c>
      <c r="AY55" s="685">
        <f t="shared" si="30"/>
        <v>4</v>
      </c>
      <c r="AZ55" s="685">
        <f t="shared" si="30"/>
        <v>0</v>
      </c>
      <c r="BA55" s="685">
        <f t="shared" si="30"/>
        <v>4</v>
      </c>
      <c r="BB55" s="685">
        <f t="shared" si="30"/>
        <v>1</v>
      </c>
      <c r="BC55" s="685">
        <f t="shared" si="30"/>
        <v>5</v>
      </c>
      <c r="BD55" s="685">
        <f t="shared" si="30"/>
        <v>0</v>
      </c>
      <c r="BE55" s="685">
        <f t="shared" si="30"/>
        <v>11520</v>
      </c>
      <c r="BF55" s="685">
        <f t="shared" si="30"/>
        <v>11520</v>
      </c>
      <c r="BG55" s="685">
        <f t="shared" si="30"/>
        <v>0</v>
      </c>
      <c r="BH55" s="685">
        <f t="shared" si="30"/>
        <v>0</v>
      </c>
      <c r="BI55" s="685">
        <f t="shared" si="30"/>
        <v>0</v>
      </c>
      <c r="BJ55" s="685">
        <f t="shared" si="30"/>
        <v>0</v>
      </c>
      <c r="BK55" s="685">
        <f t="shared" si="30"/>
        <v>25000</v>
      </c>
      <c r="BL55" s="685">
        <f t="shared" si="30"/>
        <v>0</v>
      </c>
      <c r="BM55" s="685">
        <f t="shared" si="30"/>
        <v>160000</v>
      </c>
      <c r="BN55" s="685">
        <f t="shared" si="30"/>
        <v>78000</v>
      </c>
      <c r="BO55" s="685">
        <f t="shared" si="30"/>
        <v>6940</v>
      </c>
      <c r="BP55" s="685">
        <f t="shared" si="30"/>
        <v>19800</v>
      </c>
      <c r="BQ55" s="685">
        <f t="shared" si="30"/>
        <v>54900</v>
      </c>
      <c r="BR55" s="685">
        <f t="shared" si="30"/>
        <v>0</v>
      </c>
      <c r="BS55" s="685">
        <f t="shared" si="30"/>
        <v>40800</v>
      </c>
      <c r="BT55" s="685">
        <f t="shared" si="30"/>
        <v>385440</v>
      </c>
      <c r="BU55" s="685">
        <f t="shared" si="30"/>
        <v>0</v>
      </c>
      <c r="BV55" s="685">
        <f t="shared" si="30"/>
        <v>6000</v>
      </c>
      <c r="BW55" s="685">
        <f t="shared" ref="BW55:DU55" si="31">SUM(BW56:BW118)</f>
        <v>5000</v>
      </c>
      <c r="BX55" s="685">
        <f t="shared" si="31"/>
        <v>70000</v>
      </c>
      <c r="BY55" s="685">
        <f t="shared" si="31"/>
        <v>0</v>
      </c>
      <c r="BZ55" s="685">
        <f t="shared" si="31"/>
        <v>0</v>
      </c>
      <c r="CA55" s="685">
        <f t="shared" si="31"/>
        <v>14740</v>
      </c>
      <c r="CB55" s="685">
        <f t="shared" si="31"/>
        <v>120000</v>
      </c>
      <c r="CC55" s="685">
        <f t="shared" si="31"/>
        <v>90000</v>
      </c>
      <c r="CD55" s="685">
        <f t="shared" si="31"/>
        <v>195000</v>
      </c>
      <c r="CE55" s="685">
        <f t="shared" si="31"/>
        <v>3300000</v>
      </c>
      <c r="CF55" s="685">
        <f t="shared" si="31"/>
        <v>90000</v>
      </c>
      <c r="CG55" s="685">
        <f t="shared" si="31"/>
        <v>3890740</v>
      </c>
      <c r="CH55" s="685">
        <f t="shared" si="31"/>
        <v>0</v>
      </c>
      <c r="CI55" s="685">
        <f t="shared" si="31"/>
        <v>0</v>
      </c>
      <c r="CJ55" s="685">
        <f t="shared" si="31"/>
        <v>20800</v>
      </c>
      <c r="CK55" s="685">
        <f t="shared" si="31"/>
        <v>15000</v>
      </c>
      <c r="CL55" s="685">
        <f t="shared" si="31"/>
        <v>200000</v>
      </c>
      <c r="CM55" s="685">
        <f t="shared" si="31"/>
        <v>30000</v>
      </c>
      <c r="CN55" s="685">
        <f t="shared" si="31"/>
        <v>265800</v>
      </c>
      <c r="CO55" s="685">
        <f t="shared" si="31"/>
        <v>0</v>
      </c>
      <c r="CP55" s="685">
        <f t="shared" si="31"/>
        <v>0</v>
      </c>
      <c r="CQ55" s="685">
        <f t="shared" si="31"/>
        <v>50000</v>
      </c>
      <c r="CR55" s="685">
        <f t="shared" si="31"/>
        <v>6000</v>
      </c>
      <c r="CS55" s="685">
        <f t="shared" si="31"/>
        <v>200000</v>
      </c>
      <c r="CT55" s="685">
        <f t="shared" si="31"/>
        <v>256000</v>
      </c>
      <c r="CU55" s="685">
        <f t="shared" si="31"/>
        <v>0</v>
      </c>
      <c r="CV55" s="685">
        <f t="shared" si="31"/>
        <v>0</v>
      </c>
      <c r="CW55" s="685">
        <f t="shared" si="31"/>
        <v>0</v>
      </c>
      <c r="CX55" s="685">
        <f t="shared" si="31"/>
        <v>0</v>
      </c>
      <c r="CY55" s="685">
        <f t="shared" si="31"/>
        <v>0</v>
      </c>
      <c r="CZ55" s="685">
        <f t="shared" si="31"/>
        <v>0</v>
      </c>
      <c r="DA55" s="685">
        <f t="shared" si="31"/>
        <v>0</v>
      </c>
      <c r="DB55" s="685">
        <f t="shared" si="31"/>
        <v>35</v>
      </c>
      <c r="DC55" s="685">
        <f t="shared" si="31"/>
        <v>0</v>
      </c>
      <c r="DD55" s="685">
        <f t="shared" si="31"/>
        <v>0</v>
      </c>
      <c r="DE55" s="685">
        <f t="shared" si="31"/>
        <v>0</v>
      </c>
      <c r="DF55" s="685">
        <f t="shared" si="31"/>
        <v>0</v>
      </c>
      <c r="DG55" s="685">
        <f t="shared" si="31"/>
        <v>0</v>
      </c>
      <c r="DH55" s="685">
        <f t="shared" si="31"/>
        <v>336000</v>
      </c>
      <c r="DI55" s="685">
        <f t="shared" si="31"/>
        <v>50000</v>
      </c>
      <c r="DJ55" s="685">
        <f t="shared" si="31"/>
        <v>402000</v>
      </c>
      <c r="DK55" s="685">
        <f t="shared" si="31"/>
        <v>60000</v>
      </c>
      <c r="DL55" s="685">
        <f t="shared" si="31"/>
        <v>160000</v>
      </c>
      <c r="DM55" s="685">
        <f t="shared" si="31"/>
        <v>130000</v>
      </c>
      <c r="DN55" s="685">
        <f t="shared" si="31"/>
        <v>0</v>
      </c>
      <c r="DO55" s="685">
        <f t="shared" si="31"/>
        <v>88500</v>
      </c>
      <c r="DP55" s="685">
        <f t="shared" si="31"/>
        <v>98000</v>
      </c>
      <c r="DQ55" s="685">
        <f t="shared" si="31"/>
        <v>1324500</v>
      </c>
      <c r="DR55" s="685">
        <f t="shared" si="31"/>
        <v>0</v>
      </c>
      <c r="DS55" s="685">
        <f t="shared" si="31"/>
        <v>0</v>
      </c>
      <c r="DT55" s="685">
        <f t="shared" si="31"/>
        <v>0</v>
      </c>
      <c r="DU55" s="685">
        <f t="shared" si="31"/>
        <v>50000</v>
      </c>
      <c r="DV55" s="685">
        <f>SUM(DS55:DU55)</f>
        <v>50000</v>
      </c>
      <c r="DW55" s="685">
        <f t="shared" ref="DW55:EP55" si="32">SUM(DW56:DW118)</f>
        <v>79000</v>
      </c>
      <c r="DX55" s="685">
        <f t="shared" si="32"/>
        <v>11500</v>
      </c>
      <c r="DY55" s="685">
        <f t="shared" si="32"/>
        <v>40000</v>
      </c>
      <c r="DZ55" s="685">
        <f t="shared" si="32"/>
        <v>130500</v>
      </c>
      <c r="EA55" s="685">
        <f t="shared" si="32"/>
        <v>0</v>
      </c>
      <c r="EB55" s="685">
        <f t="shared" si="32"/>
        <v>60</v>
      </c>
      <c r="EC55" s="685">
        <f t="shared" si="32"/>
        <v>60</v>
      </c>
      <c r="ED55" s="685">
        <f t="shared" si="32"/>
        <v>165</v>
      </c>
      <c r="EE55" s="685">
        <f t="shared" si="32"/>
        <v>165</v>
      </c>
      <c r="EF55" s="685">
        <f t="shared" si="32"/>
        <v>15</v>
      </c>
      <c r="EG55" s="685">
        <f t="shared" si="32"/>
        <v>15</v>
      </c>
      <c r="EH55" s="685">
        <f t="shared" si="32"/>
        <v>137000</v>
      </c>
      <c r="EI55" s="685">
        <f t="shared" si="32"/>
        <v>9000</v>
      </c>
      <c r="EJ55" s="686">
        <f t="shared" si="32"/>
        <v>146000</v>
      </c>
      <c r="EK55" s="685">
        <f t="shared" si="32"/>
        <v>175000</v>
      </c>
      <c r="EL55" s="685">
        <f t="shared" si="32"/>
        <v>13400</v>
      </c>
      <c r="EM55" s="685">
        <f t="shared" si="32"/>
        <v>0</v>
      </c>
      <c r="EN55" s="685">
        <f t="shared" si="32"/>
        <v>188400</v>
      </c>
      <c r="EO55" s="685">
        <f t="shared" si="32"/>
        <v>300000</v>
      </c>
      <c r="EP55" s="685">
        <f t="shared" si="32"/>
        <v>14000</v>
      </c>
      <c r="EQ55" s="686">
        <f>SUM(EQ56:EQ117)</f>
        <v>314000</v>
      </c>
      <c r="ER55" s="685">
        <f t="shared" ref="ER55:EX55" si="33">SUM(ER56:ER118)</f>
        <v>2560</v>
      </c>
      <c r="ES55" s="686">
        <f t="shared" si="33"/>
        <v>2560</v>
      </c>
      <c r="ET55" s="664">
        <f t="shared" si="33"/>
        <v>6500</v>
      </c>
      <c r="EU55" s="667">
        <f t="shared" si="33"/>
        <v>6500</v>
      </c>
      <c r="EV55" s="664">
        <f t="shared" si="33"/>
        <v>75</v>
      </c>
      <c r="EW55" s="667">
        <f t="shared" si="33"/>
        <v>75</v>
      </c>
      <c r="EX55" s="664">
        <f t="shared" si="33"/>
        <v>5000</v>
      </c>
      <c r="EY55" s="664"/>
      <c r="EZ55" s="667">
        <f>SUM(EZ56:EZ118)</f>
        <v>5000</v>
      </c>
      <c r="FA55" s="664"/>
      <c r="FB55" s="664"/>
      <c r="FC55" s="664"/>
      <c r="FD55" s="664"/>
      <c r="FE55" s="664"/>
      <c r="FF55" s="664"/>
      <c r="FG55" s="664"/>
    </row>
    <row r="56" spans="1:163" s="207" customFormat="1">
      <c r="A56" s="669">
        <v>1</v>
      </c>
      <c r="B56" s="220" t="s">
        <v>870</v>
      </c>
      <c r="C56" s="221"/>
      <c r="D56" s="221"/>
      <c r="E56" s="221"/>
      <c r="F56" s="221"/>
      <c r="G56" s="221"/>
      <c r="H56" s="221"/>
      <c r="I56" s="221"/>
      <c r="J56" s="221"/>
      <c r="K56" s="12"/>
      <c r="L56" s="12"/>
      <c r="M56" s="12"/>
      <c r="N56" s="12"/>
      <c r="O56" s="12"/>
      <c r="P56" s="14">
        <f t="shared" si="8"/>
        <v>0</v>
      </c>
      <c r="Q56" s="12"/>
      <c r="R56" s="12"/>
      <c r="S56" s="12"/>
      <c r="T56" s="14">
        <f t="shared" ref="T56:T118" si="34">SUM(R56:S56)</f>
        <v>0</v>
      </c>
      <c r="U56" s="12"/>
      <c r="V56" s="12"/>
      <c r="W56" s="12"/>
      <c r="X56" s="12"/>
      <c r="Y56" s="12"/>
      <c r="Z56" s="12"/>
      <c r="AA56" s="12">
        <v>15</v>
      </c>
      <c r="AB56" s="12"/>
      <c r="AC56" s="12"/>
      <c r="AD56" s="14">
        <f>SUM(V56:AC56)</f>
        <v>15</v>
      </c>
      <c r="AE56" s="12"/>
      <c r="AF56" s="12"/>
      <c r="AG56" s="12"/>
      <c r="AH56" s="14">
        <f t="shared" ref="AH56:AH118" si="35">SUM(AF56:AG56)</f>
        <v>0</v>
      </c>
      <c r="AI56" s="12"/>
      <c r="AJ56" s="12">
        <v>1</v>
      </c>
      <c r="AK56" s="12"/>
      <c r="AL56" s="14">
        <f t="shared" ref="AL56:AL118" si="36">SUM(AJ56:AK56)</f>
        <v>1</v>
      </c>
      <c r="AM56" s="12"/>
      <c r="AN56" s="12"/>
      <c r="AO56" s="12"/>
      <c r="AP56" s="14">
        <f t="shared" ref="AP56:AP118" si="37">SUM(AN56:AO56)</f>
        <v>0</v>
      </c>
      <c r="AQ56" s="12"/>
      <c r="AR56" s="12"/>
      <c r="AS56" s="12">
        <v>2</v>
      </c>
      <c r="AT56" s="12"/>
      <c r="AU56" s="12"/>
      <c r="AV56" s="14">
        <f t="shared" ref="AV56:AV118" si="38">SUM(AR56:AU56)</f>
        <v>2</v>
      </c>
      <c r="AW56" s="12"/>
      <c r="AX56" s="12"/>
      <c r="AY56" s="14">
        <f t="shared" ref="AY56:AY118" si="39">SUM(AX56)</f>
        <v>0</v>
      </c>
      <c r="AZ56" s="12"/>
      <c r="BA56" s="12"/>
      <c r="BB56" s="12"/>
      <c r="BC56" s="14">
        <f t="shared" si="23"/>
        <v>0</v>
      </c>
      <c r="BD56" s="12"/>
      <c r="BE56" s="12"/>
      <c r="BF56" s="14">
        <f t="shared" ref="BF56:BF118" si="40">SUM(BD56:BE56)</f>
        <v>0</v>
      </c>
      <c r="BG56" s="12"/>
      <c r="BH56" s="14">
        <f t="shared" ref="BH56:BH118" si="41">SUM(BG56)</f>
        <v>0</v>
      </c>
      <c r="BI56" s="12"/>
      <c r="BJ56" s="12"/>
      <c r="BK56" s="12"/>
      <c r="BL56" s="12"/>
      <c r="BM56" s="12"/>
      <c r="BN56" s="12"/>
      <c r="BO56" s="12"/>
      <c r="BP56" s="12"/>
      <c r="BQ56" s="12">
        <v>10000</v>
      </c>
      <c r="BR56" s="12"/>
      <c r="BS56" s="12">
        <v>10800</v>
      </c>
      <c r="BT56" s="32">
        <f t="shared" si="16"/>
        <v>20800</v>
      </c>
      <c r="BU56" s="12"/>
      <c r="BV56" s="12"/>
      <c r="BW56" s="12"/>
      <c r="BX56" s="12">
        <v>30000</v>
      </c>
      <c r="BY56" s="12"/>
      <c r="BZ56" s="12"/>
      <c r="CA56" s="12"/>
      <c r="CB56" s="12">
        <v>30000</v>
      </c>
      <c r="CC56" s="12"/>
      <c r="CD56" s="12"/>
      <c r="CE56" s="12">
        <v>100000</v>
      </c>
      <c r="CF56" s="12"/>
      <c r="CG56" s="14">
        <f t="shared" si="17"/>
        <v>160000</v>
      </c>
      <c r="CH56" s="12"/>
      <c r="CI56" s="12"/>
      <c r="CJ56" s="12"/>
      <c r="CK56" s="12"/>
      <c r="CL56" s="12">
        <v>100000</v>
      </c>
      <c r="CM56" s="12"/>
      <c r="CN56" s="14">
        <f t="shared" si="18"/>
        <v>100000</v>
      </c>
      <c r="CO56" s="12"/>
      <c r="CP56" s="12"/>
      <c r="CQ56" s="12"/>
      <c r="CR56" s="12"/>
      <c r="CS56" s="12"/>
      <c r="CT56" s="14">
        <f t="shared" ref="CT56:CT118" si="42">SUM(CP56:CS56)</f>
        <v>0</v>
      </c>
      <c r="CU56" s="12"/>
      <c r="CV56" s="12"/>
      <c r="CW56" s="12"/>
      <c r="CX56" s="12"/>
      <c r="CY56" s="12"/>
      <c r="CZ56" s="12"/>
      <c r="DA56" s="601"/>
      <c r="DB56" s="12"/>
      <c r="DC56" s="12"/>
      <c r="DD56" s="12"/>
      <c r="DE56" s="12"/>
      <c r="DF56" s="12"/>
      <c r="DG56" s="12"/>
      <c r="DH56" s="12"/>
      <c r="DI56" s="12"/>
      <c r="DJ56" s="12"/>
      <c r="DK56" s="12"/>
      <c r="DL56" s="12">
        <v>50000</v>
      </c>
      <c r="DM56" s="12"/>
      <c r="DN56" s="12"/>
      <c r="DO56" s="12"/>
      <c r="DP56" s="12"/>
      <c r="DQ56" s="14">
        <f t="shared" ref="DQ56:DQ118" si="43">SUM(DH56:DP56)</f>
        <v>50000</v>
      </c>
      <c r="DR56" s="12"/>
      <c r="DS56" s="12"/>
      <c r="DT56" s="12"/>
      <c r="DU56" s="12"/>
      <c r="DV56" s="12">
        <f t="shared" ref="DV56:DV119" si="44">SUM(DS56:DU56)</f>
        <v>0</v>
      </c>
      <c r="DW56" s="12"/>
      <c r="DX56" s="12"/>
      <c r="DY56" s="12"/>
      <c r="DZ56" s="14">
        <f t="shared" ref="DZ56:DZ118" si="45">SUM(DW56:DY56)</f>
        <v>0</v>
      </c>
      <c r="EA56" s="608"/>
      <c r="EB56" s="221"/>
      <c r="EC56" s="682">
        <f t="shared" si="26"/>
        <v>0</v>
      </c>
      <c r="ED56" s="221"/>
      <c r="EE56" s="682">
        <f t="shared" si="27"/>
        <v>0</v>
      </c>
      <c r="EF56" s="221"/>
      <c r="EG56" s="682">
        <f t="shared" si="21"/>
        <v>0</v>
      </c>
      <c r="EH56" s="14"/>
      <c r="EI56" s="683"/>
      <c r="EJ56" s="14"/>
      <c r="EK56" s="608"/>
      <c r="EL56" s="608"/>
      <c r="EM56" s="221"/>
      <c r="EN56" s="682">
        <f t="shared" si="28"/>
        <v>0</v>
      </c>
      <c r="EO56" s="221"/>
      <c r="EP56" s="221"/>
      <c r="EQ56" s="216">
        <f>SUM(EO56:EP56)</f>
        <v>0</v>
      </c>
      <c r="ER56" s="221"/>
      <c r="ES56" s="216"/>
      <c r="ET56" s="221">
        <v>500</v>
      </c>
      <c r="EU56" s="216">
        <f>SUM(ET56)</f>
        <v>500</v>
      </c>
      <c r="EV56" s="221">
        <v>15</v>
      </c>
      <c r="EW56" s="216">
        <f>SUM(EV56)</f>
        <v>15</v>
      </c>
      <c r="EX56" s="221">
        <v>400</v>
      </c>
      <c r="EY56" s="221"/>
      <c r="EZ56" s="221">
        <f>SUM(EX56:EY56)</f>
        <v>400</v>
      </c>
      <c r="FA56" s="221"/>
      <c r="FB56" s="221"/>
      <c r="FC56" s="221"/>
      <c r="FD56" s="221"/>
      <c r="FE56" s="221"/>
      <c r="FF56" s="221"/>
      <c r="FG56" s="221"/>
    </row>
    <row r="57" spans="1:163" s="681" customFormat="1">
      <c r="A57" s="671">
        <v>2</v>
      </c>
      <c r="B57" s="672" t="s">
        <v>707</v>
      </c>
      <c r="C57" s="673"/>
      <c r="D57" s="673"/>
      <c r="E57" s="673"/>
      <c r="F57" s="673"/>
      <c r="G57" s="673"/>
      <c r="H57" s="673"/>
      <c r="I57" s="673"/>
      <c r="J57" s="673"/>
      <c r="K57" s="674"/>
      <c r="L57" s="674"/>
      <c r="M57" s="12"/>
      <c r="N57" s="12"/>
      <c r="O57" s="674"/>
      <c r="P57" s="648">
        <f t="shared" si="8"/>
        <v>0</v>
      </c>
      <c r="Q57" s="674"/>
      <c r="R57" s="674"/>
      <c r="S57" s="674"/>
      <c r="T57" s="648">
        <f t="shared" si="34"/>
        <v>0</v>
      </c>
      <c r="U57" s="674"/>
      <c r="V57" s="674"/>
      <c r="W57" s="674"/>
      <c r="X57" s="674"/>
      <c r="Y57" s="674"/>
      <c r="Z57" s="12"/>
      <c r="AA57" s="12"/>
      <c r="AB57" s="674"/>
      <c r="AC57" s="674"/>
      <c r="AD57" s="14">
        <f t="shared" ref="AD57:AD118" si="46">SUM(V57:AC57)</f>
        <v>0</v>
      </c>
      <c r="AE57" s="674"/>
      <c r="AF57" s="674"/>
      <c r="AG57" s="674"/>
      <c r="AH57" s="648">
        <f t="shared" si="35"/>
        <v>0</v>
      </c>
      <c r="AI57" s="674"/>
      <c r="AJ57" s="674"/>
      <c r="AK57" s="674"/>
      <c r="AL57" s="648">
        <f t="shared" si="36"/>
        <v>0</v>
      </c>
      <c r="AM57" s="674"/>
      <c r="AN57" s="12">
        <v>1</v>
      </c>
      <c r="AO57" s="674"/>
      <c r="AP57" s="648">
        <f t="shared" si="37"/>
        <v>1</v>
      </c>
      <c r="AQ57" s="674"/>
      <c r="AR57" s="674"/>
      <c r="AS57" s="12"/>
      <c r="AT57" s="674"/>
      <c r="AU57" s="674"/>
      <c r="AV57" s="648">
        <f t="shared" si="38"/>
        <v>0</v>
      </c>
      <c r="AW57" s="674"/>
      <c r="AX57" s="674"/>
      <c r="AY57" s="648">
        <f t="shared" si="39"/>
        <v>0</v>
      </c>
      <c r="AZ57" s="674"/>
      <c r="BA57" s="674"/>
      <c r="BB57" s="674"/>
      <c r="BC57" s="648">
        <f t="shared" si="23"/>
        <v>0</v>
      </c>
      <c r="BD57" s="674"/>
      <c r="BE57" s="674"/>
      <c r="BF57" s="14">
        <f t="shared" si="40"/>
        <v>0</v>
      </c>
      <c r="BG57" s="674"/>
      <c r="BH57" s="648">
        <f t="shared" si="41"/>
        <v>0</v>
      </c>
      <c r="BI57" s="674"/>
      <c r="BJ57" s="674"/>
      <c r="BK57" s="674"/>
      <c r="BL57" s="674"/>
      <c r="BM57" s="674"/>
      <c r="BN57" s="12"/>
      <c r="BO57" s="12"/>
      <c r="BP57" s="12"/>
      <c r="BQ57" s="12"/>
      <c r="BR57" s="674"/>
      <c r="BS57" s="674"/>
      <c r="BT57" s="675">
        <f t="shared" si="16"/>
        <v>0</v>
      </c>
      <c r="BU57" s="674"/>
      <c r="BV57" s="674"/>
      <c r="BW57" s="674"/>
      <c r="BX57" s="12"/>
      <c r="BY57" s="674"/>
      <c r="BZ57" s="674"/>
      <c r="CA57" s="674"/>
      <c r="CB57" s="12"/>
      <c r="CC57" s="12"/>
      <c r="CD57" s="12"/>
      <c r="CE57" s="12">
        <v>100000</v>
      </c>
      <c r="CF57" s="12"/>
      <c r="CG57" s="648">
        <f t="shared" si="17"/>
        <v>100000</v>
      </c>
      <c r="CH57" s="674"/>
      <c r="CI57" s="674"/>
      <c r="CJ57" s="12"/>
      <c r="CK57" s="12"/>
      <c r="CL57" s="12"/>
      <c r="CM57" s="674"/>
      <c r="CN57" s="648">
        <f t="shared" si="18"/>
        <v>0</v>
      </c>
      <c r="CO57" s="674"/>
      <c r="CP57" s="674"/>
      <c r="CQ57" s="674"/>
      <c r="CR57" s="674"/>
      <c r="CS57" s="674"/>
      <c r="CT57" s="648">
        <f t="shared" si="42"/>
        <v>0</v>
      </c>
      <c r="CU57" s="674"/>
      <c r="CV57" s="674"/>
      <c r="CW57" s="674"/>
      <c r="CX57" s="674"/>
      <c r="CY57" s="674"/>
      <c r="CZ57" s="674"/>
      <c r="DA57" s="676"/>
      <c r="DB57" s="674"/>
      <c r="DC57" s="674"/>
      <c r="DD57" s="674"/>
      <c r="DE57" s="674"/>
      <c r="DF57" s="674"/>
      <c r="DG57" s="674"/>
      <c r="DH57" s="674"/>
      <c r="DI57" s="674"/>
      <c r="DJ57" s="674"/>
      <c r="DK57" s="674"/>
      <c r="DL57" s="12"/>
      <c r="DM57" s="12"/>
      <c r="DN57" s="674"/>
      <c r="DO57" s="12"/>
      <c r="DP57" s="674"/>
      <c r="DQ57" s="14">
        <f t="shared" si="43"/>
        <v>0</v>
      </c>
      <c r="DR57" s="674"/>
      <c r="DS57" s="12"/>
      <c r="DT57" s="12"/>
      <c r="DU57" s="12"/>
      <c r="DV57" s="12">
        <f t="shared" si="44"/>
        <v>0</v>
      </c>
      <c r="DW57" s="674"/>
      <c r="DX57" s="674"/>
      <c r="DY57" s="674"/>
      <c r="DZ57" s="648">
        <f t="shared" si="45"/>
        <v>0</v>
      </c>
      <c r="EA57" s="677"/>
      <c r="EB57" s="673"/>
      <c r="EC57" s="678">
        <f t="shared" si="26"/>
        <v>0</v>
      </c>
      <c r="ED57" s="673"/>
      <c r="EE57" s="678">
        <f t="shared" si="27"/>
        <v>0</v>
      </c>
      <c r="EF57" s="673"/>
      <c r="EG57" s="678">
        <f t="shared" si="21"/>
        <v>0</v>
      </c>
      <c r="EH57" s="14"/>
      <c r="EI57" s="679"/>
      <c r="EJ57" s="648"/>
      <c r="EK57" s="677"/>
      <c r="EL57" s="608"/>
      <c r="EM57" s="673"/>
      <c r="EN57" s="678">
        <f t="shared" si="28"/>
        <v>0</v>
      </c>
      <c r="EO57" s="221"/>
      <c r="EP57" s="221"/>
      <c r="EQ57" s="216">
        <f t="shared" ref="EQ57:EQ118" si="47">SUM(EO57:EP57)</f>
        <v>0</v>
      </c>
      <c r="ER57" s="221"/>
      <c r="ES57" s="680"/>
      <c r="ET57" s="221"/>
      <c r="EU57" s="216"/>
      <c r="EV57" s="221"/>
      <c r="EW57" s="680"/>
      <c r="EX57" s="673"/>
      <c r="EY57" s="673"/>
      <c r="EZ57" s="221">
        <f t="shared" ref="EZ57:EZ118" si="48">SUM(EX57:EY57)</f>
        <v>0</v>
      </c>
      <c r="FA57" s="673"/>
      <c r="FB57" s="673"/>
      <c r="FC57" s="673"/>
      <c r="FD57" s="673"/>
      <c r="FE57" s="673"/>
      <c r="FF57" s="673"/>
      <c r="FG57" s="673"/>
    </row>
    <row r="58" spans="1:163" s="207" customFormat="1">
      <c r="A58" s="669">
        <v>3</v>
      </c>
      <c r="B58" s="220" t="s">
        <v>708</v>
      </c>
      <c r="C58" s="221"/>
      <c r="D58" s="221"/>
      <c r="E58" s="221"/>
      <c r="F58" s="221"/>
      <c r="G58" s="221"/>
      <c r="H58" s="221"/>
      <c r="I58" s="221"/>
      <c r="J58" s="221"/>
      <c r="K58" s="12"/>
      <c r="L58" s="12"/>
      <c r="M58" s="12"/>
      <c r="N58" s="12"/>
      <c r="O58" s="12"/>
      <c r="P58" s="14">
        <f t="shared" si="8"/>
        <v>0</v>
      </c>
      <c r="Q58" s="12"/>
      <c r="R58" s="12"/>
      <c r="S58" s="12"/>
      <c r="T58" s="14">
        <f t="shared" si="34"/>
        <v>0</v>
      </c>
      <c r="U58" s="12"/>
      <c r="V58" s="12"/>
      <c r="W58" s="12"/>
      <c r="X58" s="12"/>
      <c r="Y58" s="12"/>
      <c r="Z58" s="12"/>
      <c r="AA58" s="12"/>
      <c r="AB58" s="12"/>
      <c r="AC58" s="12"/>
      <c r="AD58" s="14">
        <f t="shared" si="46"/>
        <v>0</v>
      </c>
      <c r="AE58" s="12"/>
      <c r="AF58" s="12"/>
      <c r="AG58" s="12"/>
      <c r="AH58" s="14">
        <f t="shared" si="35"/>
        <v>0</v>
      </c>
      <c r="AI58" s="12"/>
      <c r="AJ58" s="12">
        <v>1</v>
      </c>
      <c r="AK58" s="12"/>
      <c r="AL58" s="14">
        <f t="shared" si="36"/>
        <v>1</v>
      </c>
      <c r="AM58" s="12"/>
      <c r="AN58" s="12"/>
      <c r="AO58" s="12"/>
      <c r="AP58" s="14">
        <f t="shared" si="37"/>
        <v>0</v>
      </c>
      <c r="AQ58" s="12"/>
      <c r="AR58" s="12"/>
      <c r="AS58" s="12"/>
      <c r="AT58" s="12"/>
      <c r="AU58" s="12"/>
      <c r="AV58" s="14">
        <f t="shared" si="38"/>
        <v>0</v>
      </c>
      <c r="AW58" s="12"/>
      <c r="AX58" s="12"/>
      <c r="AY58" s="14">
        <f t="shared" si="39"/>
        <v>0</v>
      </c>
      <c r="AZ58" s="12"/>
      <c r="BA58" s="12"/>
      <c r="BB58" s="12"/>
      <c r="BC58" s="648">
        <f t="shared" si="23"/>
        <v>0</v>
      </c>
      <c r="BD58" s="12"/>
      <c r="BE58" s="12"/>
      <c r="BF58" s="14">
        <f t="shared" si="40"/>
        <v>0</v>
      </c>
      <c r="BG58" s="12"/>
      <c r="BH58" s="14">
        <f t="shared" si="41"/>
        <v>0</v>
      </c>
      <c r="BI58" s="12"/>
      <c r="BJ58" s="12"/>
      <c r="BK58" s="12"/>
      <c r="BL58" s="12"/>
      <c r="BM58" s="12"/>
      <c r="BN58" s="12"/>
      <c r="BO58" s="12"/>
      <c r="BP58" s="12"/>
      <c r="BQ58" s="12"/>
      <c r="BR58" s="12"/>
      <c r="BS58" s="12"/>
      <c r="BT58" s="32">
        <f t="shared" si="16"/>
        <v>0</v>
      </c>
      <c r="BU58" s="12"/>
      <c r="BV58" s="12"/>
      <c r="BW58" s="12"/>
      <c r="BX58" s="12"/>
      <c r="BY58" s="12"/>
      <c r="BZ58" s="12"/>
      <c r="CA58" s="12"/>
      <c r="CB58" s="12"/>
      <c r="CC58" s="12"/>
      <c r="CD58" s="12"/>
      <c r="CE58" s="12">
        <v>100000</v>
      </c>
      <c r="CF58" s="12"/>
      <c r="CG58" s="14">
        <f t="shared" si="17"/>
        <v>100000</v>
      </c>
      <c r="CH58" s="12"/>
      <c r="CI58" s="12"/>
      <c r="CJ58" s="12"/>
      <c r="CK58" s="12"/>
      <c r="CL58" s="12"/>
      <c r="CM58" s="12"/>
      <c r="CN58" s="14">
        <f t="shared" si="18"/>
        <v>0</v>
      </c>
      <c r="CO58" s="12"/>
      <c r="CP58" s="12"/>
      <c r="CQ58" s="12"/>
      <c r="CR58" s="12"/>
      <c r="CS58" s="12"/>
      <c r="CT58" s="14">
        <f t="shared" si="42"/>
        <v>0</v>
      </c>
      <c r="CU58" s="12"/>
      <c r="CV58" s="12"/>
      <c r="CW58" s="12"/>
      <c r="CX58" s="12"/>
      <c r="CY58" s="12"/>
      <c r="CZ58" s="12"/>
      <c r="DA58" s="601"/>
      <c r="DB58" s="12"/>
      <c r="DC58" s="12"/>
      <c r="DD58" s="12"/>
      <c r="DE58" s="12"/>
      <c r="DF58" s="12"/>
      <c r="DG58" s="12"/>
      <c r="DH58" s="12"/>
      <c r="DI58" s="12"/>
      <c r="DJ58" s="12"/>
      <c r="DK58" s="12"/>
      <c r="DL58" s="12"/>
      <c r="DM58" s="12"/>
      <c r="DN58" s="12"/>
      <c r="DO58" s="12"/>
      <c r="DP58" s="12"/>
      <c r="DQ58" s="14">
        <f t="shared" si="43"/>
        <v>0</v>
      </c>
      <c r="DR58" s="12"/>
      <c r="DS58" s="12"/>
      <c r="DT58" s="12"/>
      <c r="DU58" s="12"/>
      <c r="DV58" s="12">
        <f t="shared" si="44"/>
        <v>0</v>
      </c>
      <c r="DW58" s="12"/>
      <c r="DX58" s="12"/>
      <c r="DY58" s="12"/>
      <c r="DZ58" s="14">
        <f t="shared" si="45"/>
        <v>0</v>
      </c>
      <c r="EA58" s="608"/>
      <c r="EB58" s="221"/>
      <c r="EC58" s="682">
        <f t="shared" si="26"/>
        <v>0</v>
      </c>
      <c r="ED58" s="221"/>
      <c r="EE58" s="682">
        <f t="shared" si="27"/>
        <v>0</v>
      </c>
      <c r="EF58" s="221"/>
      <c r="EG58" s="682">
        <f t="shared" si="21"/>
        <v>0</v>
      </c>
      <c r="EH58" s="14"/>
      <c r="EI58" s="683"/>
      <c r="EJ58" s="14"/>
      <c r="EK58" s="608"/>
      <c r="EL58" s="608"/>
      <c r="EM58" s="221"/>
      <c r="EN58" s="682">
        <f t="shared" si="28"/>
        <v>0</v>
      </c>
      <c r="EO58" s="221"/>
      <c r="EP58" s="221"/>
      <c r="EQ58" s="216">
        <f t="shared" si="47"/>
        <v>0</v>
      </c>
      <c r="ER58" s="221"/>
      <c r="ES58" s="216"/>
      <c r="ET58" s="221"/>
      <c r="EU58" s="216"/>
      <c r="EV58" s="221"/>
      <c r="EW58" s="216"/>
      <c r="EX58" s="221"/>
      <c r="EY58" s="221"/>
      <c r="EZ58" s="221">
        <f t="shared" si="48"/>
        <v>0</v>
      </c>
      <c r="FA58" s="221"/>
      <c r="FB58" s="221"/>
      <c r="FC58" s="221"/>
      <c r="FD58" s="221"/>
      <c r="FE58" s="221"/>
      <c r="FF58" s="221"/>
      <c r="FG58" s="221"/>
    </row>
    <row r="59" spans="1:163" s="207" customFormat="1">
      <c r="A59" s="669">
        <v>4</v>
      </c>
      <c r="B59" s="220" t="s">
        <v>709</v>
      </c>
      <c r="C59" s="221"/>
      <c r="D59" s="221"/>
      <c r="E59" s="221"/>
      <c r="F59" s="221"/>
      <c r="G59" s="221"/>
      <c r="H59" s="221"/>
      <c r="I59" s="221"/>
      <c r="J59" s="221"/>
      <c r="K59" s="12"/>
      <c r="L59" s="12"/>
      <c r="M59" s="12"/>
      <c r="N59" s="12"/>
      <c r="O59" s="12"/>
      <c r="P59" s="14">
        <f t="shared" si="8"/>
        <v>0</v>
      </c>
      <c r="Q59" s="12"/>
      <c r="R59" s="12"/>
      <c r="S59" s="12"/>
      <c r="T59" s="14">
        <f t="shared" si="34"/>
        <v>0</v>
      </c>
      <c r="U59" s="12"/>
      <c r="V59" s="12"/>
      <c r="W59" s="12"/>
      <c r="X59" s="12"/>
      <c r="Y59" s="12"/>
      <c r="Z59" s="687">
        <v>2</v>
      </c>
      <c r="AA59" s="687">
        <v>15</v>
      </c>
      <c r="AB59" s="687"/>
      <c r="AC59" s="12">
        <v>3</v>
      </c>
      <c r="AD59" s="14">
        <f t="shared" si="46"/>
        <v>20</v>
      </c>
      <c r="AE59" s="12"/>
      <c r="AF59" s="12">
        <v>1</v>
      </c>
      <c r="AG59" s="12"/>
      <c r="AH59" s="14">
        <f t="shared" si="35"/>
        <v>1</v>
      </c>
      <c r="AI59" s="12"/>
      <c r="AJ59" s="12"/>
      <c r="AK59" s="12"/>
      <c r="AL59" s="14">
        <f t="shared" si="36"/>
        <v>0</v>
      </c>
      <c r="AM59" s="12"/>
      <c r="AN59" s="12">
        <v>1</v>
      </c>
      <c r="AO59" s="12"/>
      <c r="AP59" s="14">
        <f t="shared" si="37"/>
        <v>1</v>
      </c>
      <c r="AQ59" s="12"/>
      <c r="AR59" s="12"/>
      <c r="AS59" s="12">
        <v>2</v>
      </c>
      <c r="AT59" s="12"/>
      <c r="AU59" s="12"/>
      <c r="AV59" s="14">
        <f t="shared" si="38"/>
        <v>2</v>
      </c>
      <c r="AW59" s="12"/>
      <c r="AX59" s="12">
        <v>1</v>
      </c>
      <c r="AY59" s="14">
        <f t="shared" si="39"/>
        <v>1</v>
      </c>
      <c r="AZ59" s="12"/>
      <c r="BA59" s="12">
        <v>1</v>
      </c>
      <c r="BB59" s="12"/>
      <c r="BC59" s="648">
        <f t="shared" si="23"/>
        <v>1</v>
      </c>
      <c r="BD59" s="12"/>
      <c r="BE59" s="12"/>
      <c r="BF59" s="14">
        <f t="shared" si="40"/>
        <v>0</v>
      </c>
      <c r="BG59" s="12"/>
      <c r="BH59" s="14">
        <f t="shared" si="41"/>
        <v>0</v>
      </c>
      <c r="BI59" s="12"/>
      <c r="BJ59" s="12"/>
      <c r="BK59" s="12"/>
      <c r="BL59" s="12"/>
      <c r="BM59" s="12">
        <v>40000</v>
      </c>
      <c r="BN59" s="12"/>
      <c r="BO59" s="12"/>
      <c r="BP59" s="12"/>
      <c r="BQ59" s="12"/>
      <c r="BR59" s="12"/>
      <c r="BS59" s="12"/>
      <c r="BT59" s="32">
        <f t="shared" si="16"/>
        <v>40000</v>
      </c>
      <c r="BU59" s="12"/>
      <c r="BV59" s="12"/>
      <c r="BW59" s="12"/>
      <c r="BX59" s="12"/>
      <c r="BY59" s="12"/>
      <c r="BZ59" s="12"/>
      <c r="CA59" s="12"/>
      <c r="CB59" s="12"/>
      <c r="CC59" s="12"/>
      <c r="CD59" s="12"/>
      <c r="CE59" s="12">
        <v>100000</v>
      </c>
      <c r="CF59" s="12"/>
      <c r="CG59" s="14">
        <f t="shared" si="17"/>
        <v>100000</v>
      </c>
      <c r="CH59" s="12"/>
      <c r="CI59" s="12"/>
      <c r="CJ59" s="12"/>
      <c r="CK59" s="12"/>
      <c r="CL59" s="12"/>
      <c r="CM59" s="12"/>
      <c r="CN59" s="14">
        <f t="shared" si="18"/>
        <v>0</v>
      </c>
      <c r="CO59" s="12"/>
      <c r="CP59" s="12"/>
      <c r="CQ59" s="12"/>
      <c r="CR59" s="12"/>
      <c r="CS59" s="12">
        <v>50000</v>
      </c>
      <c r="CT59" s="14">
        <f t="shared" si="42"/>
        <v>50000</v>
      </c>
      <c r="CU59" s="12"/>
      <c r="CV59" s="12"/>
      <c r="CW59" s="12"/>
      <c r="CX59" s="12"/>
      <c r="CY59" s="12"/>
      <c r="CZ59" s="12"/>
      <c r="DA59" s="601"/>
      <c r="DB59" s="12"/>
      <c r="DC59" s="12"/>
      <c r="DD59" s="12"/>
      <c r="DE59" s="12"/>
      <c r="DF59" s="12"/>
      <c r="DG59" s="12"/>
      <c r="DH59" s="12">
        <v>15000</v>
      </c>
      <c r="DI59" s="12"/>
      <c r="DJ59" s="12"/>
      <c r="DK59" s="12"/>
      <c r="DL59" s="12"/>
      <c r="DM59" s="12"/>
      <c r="DN59" s="12"/>
      <c r="DO59" s="12"/>
      <c r="DP59" s="12"/>
      <c r="DQ59" s="14">
        <f t="shared" si="43"/>
        <v>15000</v>
      </c>
      <c r="DR59" s="12"/>
      <c r="DS59" s="12"/>
      <c r="DT59" s="12"/>
      <c r="DU59" s="12">
        <v>30000</v>
      </c>
      <c r="DV59" s="12">
        <f t="shared" si="44"/>
        <v>30000</v>
      </c>
      <c r="DW59" s="12"/>
      <c r="DX59" s="12"/>
      <c r="DY59" s="12">
        <v>10000</v>
      </c>
      <c r="DZ59" s="14">
        <f t="shared" si="45"/>
        <v>10000</v>
      </c>
      <c r="EA59" s="608"/>
      <c r="EB59" s="221"/>
      <c r="EC59" s="682">
        <f t="shared" si="26"/>
        <v>0</v>
      </c>
      <c r="ED59" s="221"/>
      <c r="EE59" s="682">
        <f t="shared" si="27"/>
        <v>0</v>
      </c>
      <c r="EF59" s="221"/>
      <c r="EG59" s="682">
        <f t="shared" si="21"/>
        <v>0</v>
      </c>
      <c r="EH59" s="14"/>
      <c r="EI59" s="683"/>
      <c r="EJ59" s="14"/>
      <c r="EK59" s="608"/>
      <c r="EL59" s="608"/>
      <c r="EM59" s="221"/>
      <c r="EN59" s="682">
        <f t="shared" si="28"/>
        <v>0</v>
      </c>
      <c r="EO59" s="221"/>
      <c r="EP59" s="221"/>
      <c r="EQ59" s="216">
        <f t="shared" si="47"/>
        <v>0</v>
      </c>
      <c r="ER59" s="221"/>
      <c r="ES59" s="216"/>
      <c r="ET59" s="221">
        <v>500</v>
      </c>
      <c r="EU59" s="216">
        <f t="shared" ref="EU59:EU84" si="49">SUM(ET59)</f>
        <v>500</v>
      </c>
      <c r="EV59" s="221">
        <v>15</v>
      </c>
      <c r="EW59" s="216">
        <f>SUM(EV59)</f>
        <v>15</v>
      </c>
      <c r="EX59" s="221">
        <v>400</v>
      </c>
      <c r="EY59" s="221"/>
      <c r="EZ59" s="221">
        <f t="shared" si="48"/>
        <v>400</v>
      </c>
      <c r="FA59" s="221"/>
      <c r="FB59" s="221"/>
      <c r="FC59" s="221"/>
      <c r="FD59" s="221"/>
      <c r="FE59" s="221"/>
      <c r="FF59" s="221"/>
      <c r="FG59" s="221"/>
    </row>
    <row r="60" spans="1:163" s="207" customFormat="1">
      <c r="A60" s="669">
        <v>5</v>
      </c>
      <c r="B60" s="220" t="s">
        <v>710</v>
      </c>
      <c r="C60" s="221"/>
      <c r="D60" s="221"/>
      <c r="E60" s="221"/>
      <c r="F60" s="221"/>
      <c r="G60" s="221"/>
      <c r="H60" s="221"/>
      <c r="I60" s="221"/>
      <c r="J60" s="221"/>
      <c r="K60" s="12"/>
      <c r="L60" s="12"/>
      <c r="M60" s="12"/>
      <c r="N60" s="12"/>
      <c r="O60" s="12"/>
      <c r="P60" s="14">
        <f t="shared" si="8"/>
        <v>0</v>
      </c>
      <c r="Q60" s="12"/>
      <c r="R60" s="12"/>
      <c r="S60" s="12"/>
      <c r="T60" s="14">
        <f t="shared" si="34"/>
        <v>0</v>
      </c>
      <c r="U60" s="12"/>
      <c r="V60" s="12"/>
      <c r="W60" s="12"/>
      <c r="X60" s="12"/>
      <c r="Y60" s="12"/>
      <c r="Z60" s="12"/>
      <c r="AA60" s="12"/>
      <c r="AB60" s="12"/>
      <c r="AC60" s="12"/>
      <c r="AD60" s="14">
        <f t="shared" si="46"/>
        <v>0</v>
      </c>
      <c r="AE60" s="12"/>
      <c r="AF60" s="12"/>
      <c r="AG60" s="12"/>
      <c r="AH60" s="14">
        <f t="shared" si="35"/>
        <v>0</v>
      </c>
      <c r="AI60" s="12"/>
      <c r="AJ60" s="12">
        <v>1</v>
      </c>
      <c r="AK60" s="12"/>
      <c r="AL60" s="14">
        <f t="shared" si="36"/>
        <v>1</v>
      </c>
      <c r="AM60" s="12"/>
      <c r="AN60" s="12">
        <v>1</v>
      </c>
      <c r="AO60" s="12"/>
      <c r="AP60" s="14">
        <f t="shared" si="37"/>
        <v>1</v>
      </c>
      <c r="AQ60" s="12"/>
      <c r="AR60" s="12"/>
      <c r="AS60" s="12"/>
      <c r="AT60" s="12"/>
      <c r="AU60" s="12"/>
      <c r="AV60" s="14">
        <f t="shared" si="38"/>
        <v>0</v>
      </c>
      <c r="AW60" s="12"/>
      <c r="AX60" s="12"/>
      <c r="AY60" s="14">
        <f t="shared" si="39"/>
        <v>0</v>
      </c>
      <c r="AZ60" s="12"/>
      <c r="BA60" s="12"/>
      <c r="BB60" s="12"/>
      <c r="BC60" s="648">
        <f t="shared" si="23"/>
        <v>0</v>
      </c>
      <c r="BD60" s="12"/>
      <c r="BE60" s="12"/>
      <c r="BF60" s="14">
        <f t="shared" si="40"/>
        <v>0</v>
      </c>
      <c r="BG60" s="12"/>
      <c r="BH60" s="14">
        <f t="shared" si="41"/>
        <v>0</v>
      </c>
      <c r="BI60" s="12"/>
      <c r="BJ60" s="12"/>
      <c r="BK60" s="12"/>
      <c r="BL60" s="12"/>
      <c r="BM60" s="12"/>
      <c r="BN60" s="12"/>
      <c r="BO60" s="12"/>
      <c r="BP60" s="12"/>
      <c r="BQ60" s="12"/>
      <c r="BR60" s="12"/>
      <c r="BS60" s="12"/>
      <c r="BT60" s="32">
        <f t="shared" si="16"/>
        <v>0</v>
      </c>
      <c r="BU60" s="12"/>
      <c r="BV60" s="12"/>
      <c r="BW60" s="12"/>
      <c r="BX60" s="12"/>
      <c r="BY60" s="12"/>
      <c r="BZ60" s="12"/>
      <c r="CA60" s="12"/>
      <c r="CB60" s="12"/>
      <c r="CC60" s="12"/>
      <c r="CD60" s="12"/>
      <c r="CE60" s="12">
        <v>100000</v>
      </c>
      <c r="CF60" s="12"/>
      <c r="CG60" s="14">
        <f t="shared" si="17"/>
        <v>100000</v>
      </c>
      <c r="CH60" s="12"/>
      <c r="CI60" s="12"/>
      <c r="CJ60" s="12"/>
      <c r="CK60" s="12"/>
      <c r="CL60" s="12"/>
      <c r="CM60" s="12"/>
      <c r="CN60" s="14">
        <f t="shared" si="18"/>
        <v>0</v>
      </c>
      <c r="CO60" s="12"/>
      <c r="CP60" s="12"/>
      <c r="CQ60" s="12"/>
      <c r="CR60" s="12"/>
      <c r="CS60" s="12"/>
      <c r="CT60" s="14">
        <f t="shared" si="42"/>
        <v>0</v>
      </c>
      <c r="CU60" s="12"/>
      <c r="CV60" s="12"/>
      <c r="CW60" s="12"/>
      <c r="CX60" s="12"/>
      <c r="CY60" s="12"/>
      <c r="CZ60" s="12"/>
      <c r="DA60" s="601"/>
      <c r="DB60" s="12"/>
      <c r="DC60" s="12"/>
      <c r="DD60" s="12"/>
      <c r="DE60" s="12"/>
      <c r="DF60" s="12"/>
      <c r="DG60" s="12"/>
      <c r="DH60" s="12"/>
      <c r="DI60" s="12"/>
      <c r="DJ60" s="12"/>
      <c r="DK60" s="12"/>
      <c r="DL60" s="12"/>
      <c r="DM60" s="12"/>
      <c r="DN60" s="12"/>
      <c r="DO60" s="12"/>
      <c r="DP60" s="12"/>
      <c r="DQ60" s="14">
        <f t="shared" si="43"/>
        <v>0</v>
      </c>
      <c r="DR60" s="12"/>
      <c r="DS60" s="12"/>
      <c r="DT60" s="12"/>
      <c r="DU60" s="12"/>
      <c r="DV60" s="12">
        <f t="shared" si="44"/>
        <v>0</v>
      </c>
      <c r="DW60" s="12"/>
      <c r="DX60" s="12"/>
      <c r="DY60" s="12"/>
      <c r="DZ60" s="14">
        <f t="shared" si="45"/>
        <v>0</v>
      </c>
      <c r="EA60" s="608"/>
      <c r="EB60" s="221"/>
      <c r="EC60" s="682">
        <f t="shared" si="26"/>
        <v>0</v>
      </c>
      <c r="ED60" s="221"/>
      <c r="EE60" s="682">
        <f t="shared" si="27"/>
        <v>0</v>
      </c>
      <c r="EF60" s="221"/>
      <c r="EG60" s="682">
        <f t="shared" si="21"/>
        <v>0</v>
      </c>
      <c r="EH60" s="14"/>
      <c r="EI60" s="683"/>
      <c r="EJ60" s="14"/>
      <c r="EK60" s="608"/>
      <c r="EL60" s="608"/>
      <c r="EM60" s="221"/>
      <c r="EN60" s="682">
        <f t="shared" si="28"/>
        <v>0</v>
      </c>
      <c r="EO60" s="221"/>
      <c r="EP60" s="221"/>
      <c r="EQ60" s="216">
        <f t="shared" si="47"/>
        <v>0</v>
      </c>
      <c r="ER60" s="221"/>
      <c r="ES60" s="216"/>
      <c r="ET60" s="221"/>
      <c r="EU60" s="216"/>
      <c r="EV60" s="221"/>
      <c r="EW60" s="216"/>
      <c r="EX60" s="221"/>
      <c r="EY60" s="221"/>
      <c r="EZ60" s="221">
        <f t="shared" si="48"/>
        <v>0</v>
      </c>
      <c r="FA60" s="221"/>
      <c r="FB60" s="221"/>
      <c r="FC60" s="221"/>
      <c r="FD60" s="221"/>
      <c r="FE60" s="221"/>
      <c r="FF60" s="221"/>
      <c r="FG60" s="221"/>
    </row>
    <row r="61" spans="1:163" s="207" customFormat="1">
      <c r="A61" s="669">
        <v>6</v>
      </c>
      <c r="B61" s="220" t="s">
        <v>711</v>
      </c>
      <c r="C61" s="221"/>
      <c r="D61" s="221"/>
      <c r="E61" s="221"/>
      <c r="F61" s="221"/>
      <c r="G61" s="221"/>
      <c r="H61" s="221"/>
      <c r="I61" s="221"/>
      <c r="J61" s="221"/>
      <c r="K61" s="12"/>
      <c r="L61" s="12"/>
      <c r="M61" s="12"/>
      <c r="N61" s="12"/>
      <c r="O61" s="12"/>
      <c r="P61" s="14">
        <f t="shared" si="8"/>
        <v>0</v>
      </c>
      <c r="Q61" s="12"/>
      <c r="R61" s="12"/>
      <c r="S61" s="12"/>
      <c r="T61" s="14">
        <f t="shared" si="34"/>
        <v>0</v>
      </c>
      <c r="U61" s="12"/>
      <c r="V61" s="12"/>
      <c r="W61" s="12"/>
      <c r="X61" s="12"/>
      <c r="Y61" s="12"/>
      <c r="Z61" s="12"/>
      <c r="AA61" s="12"/>
      <c r="AB61" s="12"/>
      <c r="AC61" s="12"/>
      <c r="AD61" s="14">
        <f t="shared" si="46"/>
        <v>0</v>
      </c>
      <c r="AE61" s="12"/>
      <c r="AF61" s="12"/>
      <c r="AG61" s="12"/>
      <c r="AH61" s="14">
        <f t="shared" si="35"/>
        <v>0</v>
      </c>
      <c r="AI61" s="12"/>
      <c r="AJ61" s="12">
        <v>1</v>
      </c>
      <c r="AK61" s="12"/>
      <c r="AL61" s="14">
        <f t="shared" si="36"/>
        <v>1</v>
      </c>
      <c r="AM61" s="12"/>
      <c r="AN61" s="12"/>
      <c r="AO61" s="12"/>
      <c r="AP61" s="14">
        <f t="shared" si="37"/>
        <v>0</v>
      </c>
      <c r="AQ61" s="12"/>
      <c r="AR61" s="12"/>
      <c r="AS61" s="12"/>
      <c r="AT61" s="12"/>
      <c r="AU61" s="12"/>
      <c r="AV61" s="14">
        <f t="shared" si="38"/>
        <v>0</v>
      </c>
      <c r="AW61" s="12"/>
      <c r="AX61" s="12"/>
      <c r="AY61" s="14">
        <f t="shared" si="39"/>
        <v>0</v>
      </c>
      <c r="AZ61" s="12"/>
      <c r="BA61" s="12"/>
      <c r="BB61" s="12"/>
      <c r="BC61" s="648">
        <f t="shared" si="23"/>
        <v>0</v>
      </c>
      <c r="BD61" s="12"/>
      <c r="BE61" s="12"/>
      <c r="BF61" s="14">
        <f t="shared" si="40"/>
        <v>0</v>
      </c>
      <c r="BG61" s="12"/>
      <c r="BH61" s="14">
        <f t="shared" si="41"/>
        <v>0</v>
      </c>
      <c r="BI61" s="12"/>
      <c r="BJ61" s="12"/>
      <c r="BK61" s="12"/>
      <c r="BL61" s="12"/>
      <c r="BM61" s="12"/>
      <c r="BN61" s="12"/>
      <c r="BO61" s="12"/>
      <c r="BP61" s="12"/>
      <c r="BQ61" s="12"/>
      <c r="BR61" s="12"/>
      <c r="BS61" s="12"/>
      <c r="BT61" s="32">
        <f t="shared" si="16"/>
        <v>0</v>
      </c>
      <c r="BU61" s="12"/>
      <c r="BV61" s="12"/>
      <c r="BW61" s="12"/>
      <c r="BX61" s="12"/>
      <c r="BY61" s="12"/>
      <c r="BZ61" s="12"/>
      <c r="CA61" s="12"/>
      <c r="CB61" s="12"/>
      <c r="CC61" s="12"/>
      <c r="CD61" s="12"/>
      <c r="CE61" s="12">
        <v>300000</v>
      </c>
      <c r="CF61" s="12"/>
      <c r="CG61" s="14">
        <f t="shared" si="17"/>
        <v>300000</v>
      </c>
      <c r="CH61" s="12"/>
      <c r="CI61" s="12"/>
      <c r="CJ61" s="12"/>
      <c r="CK61" s="12"/>
      <c r="CL61" s="12"/>
      <c r="CM61" s="12"/>
      <c r="CN61" s="14">
        <f t="shared" si="18"/>
        <v>0</v>
      </c>
      <c r="CO61" s="12"/>
      <c r="CP61" s="12"/>
      <c r="CQ61" s="12"/>
      <c r="CR61" s="12"/>
      <c r="CS61" s="12"/>
      <c r="CT61" s="14">
        <f t="shared" si="42"/>
        <v>0</v>
      </c>
      <c r="CU61" s="12"/>
      <c r="CV61" s="12"/>
      <c r="CW61" s="12"/>
      <c r="CX61" s="12"/>
      <c r="CY61" s="12"/>
      <c r="CZ61" s="12"/>
      <c r="DA61" s="601"/>
      <c r="DB61" s="12"/>
      <c r="DC61" s="12"/>
      <c r="DD61" s="12"/>
      <c r="DE61" s="12"/>
      <c r="DF61" s="12"/>
      <c r="DG61" s="12"/>
      <c r="DH61" s="12"/>
      <c r="DI61" s="12"/>
      <c r="DJ61" s="12"/>
      <c r="DK61" s="12"/>
      <c r="DL61" s="12"/>
      <c r="DM61" s="12"/>
      <c r="DN61" s="12"/>
      <c r="DO61" s="12"/>
      <c r="DP61" s="12"/>
      <c r="DQ61" s="14">
        <f t="shared" si="43"/>
        <v>0</v>
      </c>
      <c r="DR61" s="12"/>
      <c r="DS61" s="12"/>
      <c r="DT61" s="12"/>
      <c r="DU61" s="12"/>
      <c r="DV61" s="12">
        <f t="shared" si="44"/>
        <v>0</v>
      </c>
      <c r="DW61" s="12"/>
      <c r="DX61" s="12"/>
      <c r="DY61" s="12"/>
      <c r="DZ61" s="14">
        <f t="shared" si="45"/>
        <v>0</v>
      </c>
      <c r="EA61" s="608"/>
      <c r="EB61" s="221"/>
      <c r="EC61" s="682">
        <f t="shared" si="26"/>
        <v>0</v>
      </c>
      <c r="ED61" s="221"/>
      <c r="EE61" s="682">
        <f t="shared" si="27"/>
        <v>0</v>
      </c>
      <c r="EF61" s="221"/>
      <c r="EG61" s="682">
        <f t="shared" si="21"/>
        <v>0</v>
      </c>
      <c r="EH61" s="14"/>
      <c r="EI61" s="683"/>
      <c r="EJ61" s="14"/>
      <c r="EK61" s="608"/>
      <c r="EL61" s="608"/>
      <c r="EM61" s="221"/>
      <c r="EN61" s="682">
        <f t="shared" si="28"/>
        <v>0</v>
      </c>
      <c r="EO61" s="221"/>
      <c r="EP61" s="221"/>
      <c r="EQ61" s="216">
        <f t="shared" si="47"/>
        <v>0</v>
      </c>
      <c r="ER61" s="221"/>
      <c r="ES61" s="216"/>
      <c r="ET61" s="221"/>
      <c r="EU61" s="216"/>
      <c r="EV61" s="221"/>
      <c r="EW61" s="216"/>
      <c r="EX61" s="221">
        <v>400</v>
      </c>
      <c r="EY61" s="221"/>
      <c r="EZ61" s="221">
        <f t="shared" si="48"/>
        <v>400</v>
      </c>
      <c r="FA61" s="221"/>
      <c r="FB61" s="221"/>
      <c r="FC61" s="221"/>
      <c r="FD61" s="221"/>
      <c r="FE61" s="221"/>
      <c r="FF61" s="221"/>
      <c r="FG61" s="221"/>
    </row>
    <row r="62" spans="1:163" s="207" customFormat="1">
      <c r="A62" s="669">
        <v>7</v>
      </c>
      <c r="B62" s="220" t="s">
        <v>712</v>
      </c>
      <c r="C62" s="221"/>
      <c r="D62" s="221"/>
      <c r="E62" s="221"/>
      <c r="F62" s="221"/>
      <c r="G62" s="221"/>
      <c r="H62" s="221"/>
      <c r="I62" s="221"/>
      <c r="J62" s="221"/>
      <c r="K62" s="12"/>
      <c r="L62" s="12"/>
      <c r="M62" s="12"/>
      <c r="N62" s="12"/>
      <c r="O62" s="12"/>
      <c r="P62" s="14">
        <f t="shared" si="8"/>
        <v>0</v>
      </c>
      <c r="Q62" s="12"/>
      <c r="R62" s="12"/>
      <c r="S62" s="12"/>
      <c r="T62" s="14">
        <f t="shared" si="34"/>
        <v>0</v>
      </c>
      <c r="U62" s="12"/>
      <c r="V62" s="12"/>
      <c r="W62" s="12"/>
      <c r="X62" s="12"/>
      <c r="Y62" s="12"/>
      <c r="Z62" s="12">
        <v>10</v>
      </c>
      <c r="AA62" s="12"/>
      <c r="AB62" s="12"/>
      <c r="AC62" s="12"/>
      <c r="AD62" s="14">
        <f t="shared" si="46"/>
        <v>10</v>
      </c>
      <c r="AE62" s="12"/>
      <c r="AF62" s="12"/>
      <c r="AG62" s="12"/>
      <c r="AH62" s="14">
        <f t="shared" si="35"/>
        <v>0</v>
      </c>
      <c r="AI62" s="12"/>
      <c r="AJ62" s="12">
        <v>1</v>
      </c>
      <c r="AK62" s="12"/>
      <c r="AL62" s="14">
        <f t="shared" si="36"/>
        <v>1</v>
      </c>
      <c r="AM62" s="12"/>
      <c r="AN62" s="12">
        <v>1</v>
      </c>
      <c r="AO62" s="12"/>
      <c r="AP62" s="14">
        <f t="shared" si="37"/>
        <v>1</v>
      </c>
      <c r="AQ62" s="12"/>
      <c r="AR62" s="12"/>
      <c r="AS62" s="12">
        <v>1</v>
      </c>
      <c r="AT62" s="12"/>
      <c r="AU62" s="12"/>
      <c r="AV62" s="14">
        <f t="shared" si="38"/>
        <v>1</v>
      </c>
      <c r="AW62" s="12"/>
      <c r="AX62" s="12"/>
      <c r="AY62" s="14">
        <f t="shared" si="39"/>
        <v>0</v>
      </c>
      <c r="AZ62" s="12"/>
      <c r="BA62" s="12"/>
      <c r="BB62" s="12"/>
      <c r="BC62" s="648">
        <f t="shared" si="23"/>
        <v>0</v>
      </c>
      <c r="BD62" s="12"/>
      <c r="BE62" s="12"/>
      <c r="BF62" s="14">
        <f t="shared" si="40"/>
        <v>0</v>
      </c>
      <c r="BG62" s="12"/>
      <c r="BH62" s="14">
        <f t="shared" si="41"/>
        <v>0</v>
      </c>
      <c r="BI62" s="12"/>
      <c r="BJ62" s="12"/>
      <c r="BK62" s="12"/>
      <c r="BL62" s="12"/>
      <c r="BM62" s="12"/>
      <c r="BN62" s="12"/>
      <c r="BO62" s="12"/>
      <c r="BP62" s="12"/>
      <c r="BQ62" s="12">
        <v>5000</v>
      </c>
      <c r="BR62" s="12"/>
      <c r="BS62" s="12">
        <v>20000</v>
      </c>
      <c r="BT62" s="32">
        <f t="shared" si="16"/>
        <v>25000</v>
      </c>
      <c r="BU62" s="12"/>
      <c r="BV62" s="12"/>
      <c r="BW62" s="12"/>
      <c r="BX62" s="12">
        <v>30000</v>
      </c>
      <c r="BY62" s="12"/>
      <c r="BZ62" s="12"/>
      <c r="CA62" s="12"/>
      <c r="CB62" s="12" t="s">
        <v>1467</v>
      </c>
      <c r="CC62" s="12"/>
      <c r="CD62" s="12"/>
      <c r="CE62" s="12">
        <v>200000</v>
      </c>
      <c r="CF62" s="12"/>
      <c r="CG62" s="14">
        <f t="shared" si="17"/>
        <v>230000</v>
      </c>
      <c r="CH62" s="12"/>
      <c r="CI62" s="12"/>
      <c r="CJ62" s="12"/>
      <c r="CK62" s="12"/>
      <c r="CL62" s="12"/>
      <c r="CM62" s="12"/>
      <c r="CN62" s="14">
        <f t="shared" si="18"/>
        <v>0</v>
      </c>
      <c r="CO62" s="12"/>
      <c r="CP62" s="12"/>
      <c r="CQ62" s="12"/>
      <c r="CR62" s="12"/>
      <c r="CS62" s="12"/>
      <c r="CT62" s="14">
        <f t="shared" si="42"/>
        <v>0</v>
      </c>
      <c r="CU62" s="12"/>
      <c r="CV62" s="12"/>
      <c r="CW62" s="12"/>
      <c r="CX62" s="12"/>
      <c r="CY62" s="12"/>
      <c r="CZ62" s="12"/>
      <c r="DA62" s="601"/>
      <c r="DB62" s="12"/>
      <c r="DC62" s="12"/>
      <c r="DD62" s="12"/>
      <c r="DE62" s="12"/>
      <c r="DF62" s="12"/>
      <c r="DG62" s="12"/>
      <c r="DH62" s="12">
        <v>15000</v>
      </c>
      <c r="DI62" s="12"/>
      <c r="DJ62" s="12"/>
      <c r="DK62" s="12"/>
      <c r="DL62" s="688" t="s">
        <v>1467</v>
      </c>
      <c r="DM62" s="688"/>
      <c r="DN62" s="12"/>
      <c r="DO62" s="12"/>
      <c r="DP62" s="12"/>
      <c r="DQ62" s="14">
        <f t="shared" si="43"/>
        <v>15000</v>
      </c>
      <c r="DR62" s="12"/>
      <c r="DS62" s="12"/>
      <c r="DT62" s="12"/>
      <c r="DU62" s="12"/>
      <c r="DV62" s="12">
        <f t="shared" si="44"/>
        <v>0</v>
      </c>
      <c r="DW62" s="12"/>
      <c r="DX62" s="12"/>
      <c r="DY62" s="12"/>
      <c r="DZ62" s="14">
        <f t="shared" si="45"/>
        <v>0</v>
      </c>
      <c r="EA62" s="608"/>
      <c r="EB62" s="221"/>
      <c r="EC62" s="682">
        <f t="shared" si="26"/>
        <v>0</v>
      </c>
      <c r="ED62" s="221"/>
      <c r="EE62" s="682">
        <f t="shared" si="27"/>
        <v>0</v>
      </c>
      <c r="EF62" s="221"/>
      <c r="EG62" s="682">
        <f t="shared" si="21"/>
        <v>0</v>
      </c>
      <c r="EH62" s="14"/>
      <c r="EI62" s="683"/>
      <c r="EJ62" s="14"/>
      <c r="EK62" s="608"/>
      <c r="EL62" s="608"/>
      <c r="EM62" s="221"/>
      <c r="EN62" s="682">
        <f t="shared" si="28"/>
        <v>0</v>
      </c>
      <c r="EO62" s="221"/>
      <c r="EP62" s="221"/>
      <c r="EQ62" s="216">
        <f t="shared" si="47"/>
        <v>0</v>
      </c>
      <c r="ER62" s="221"/>
      <c r="ES62" s="216"/>
      <c r="ET62" s="221">
        <v>500</v>
      </c>
      <c r="EU62" s="216">
        <f t="shared" si="49"/>
        <v>500</v>
      </c>
      <c r="EV62" s="221"/>
      <c r="EW62" s="216"/>
      <c r="EX62" s="221">
        <v>400</v>
      </c>
      <c r="EY62" s="221"/>
      <c r="EZ62" s="221">
        <f t="shared" si="48"/>
        <v>400</v>
      </c>
      <c r="FA62" s="221"/>
      <c r="FB62" s="221"/>
      <c r="FC62" s="221"/>
      <c r="FD62" s="221"/>
      <c r="FE62" s="221"/>
      <c r="FF62" s="221"/>
      <c r="FG62" s="221"/>
    </row>
    <row r="63" spans="1:163" s="207" customFormat="1">
      <c r="A63" s="669">
        <v>8</v>
      </c>
      <c r="B63" s="220" t="s">
        <v>713</v>
      </c>
      <c r="C63" s="221"/>
      <c r="D63" s="221"/>
      <c r="E63" s="221"/>
      <c r="F63" s="221"/>
      <c r="G63" s="221"/>
      <c r="H63" s="221"/>
      <c r="I63" s="221"/>
      <c r="J63" s="221"/>
      <c r="K63" s="12"/>
      <c r="L63" s="12"/>
      <c r="M63" s="12">
        <v>60</v>
      </c>
      <c r="N63" s="12"/>
      <c r="O63" s="12"/>
      <c r="P63" s="14">
        <f t="shared" si="8"/>
        <v>60</v>
      </c>
      <c r="Q63" s="12"/>
      <c r="R63" s="12"/>
      <c r="S63" s="12"/>
      <c r="T63" s="14">
        <f t="shared" si="34"/>
        <v>0</v>
      </c>
      <c r="U63" s="12"/>
      <c r="V63" s="12"/>
      <c r="W63" s="12"/>
      <c r="X63" s="12"/>
      <c r="Y63" s="12"/>
      <c r="Z63" s="12"/>
      <c r="AA63" s="12"/>
      <c r="AB63" s="12"/>
      <c r="AC63" s="12"/>
      <c r="AD63" s="14">
        <f t="shared" si="46"/>
        <v>0</v>
      </c>
      <c r="AE63" s="12"/>
      <c r="AF63" s="12"/>
      <c r="AG63" s="12">
        <v>1</v>
      </c>
      <c r="AH63" s="14">
        <f t="shared" si="35"/>
        <v>1</v>
      </c>
      <c r="AI63" s="12"/>
      <c r="AJ63" s="12"/>
      <c r="AK63" s="12"/>
      <c r="AL63" s="14">
        <f t="shared" si="36"/>
        <v>0</v>
      </c>
      <c r="AM63" s="12"/>
      <c r="AN63" s="12">
        <v>1</v>
      </c>
      <c r="AO63" s="12"/>
      <c r="AP63" s="14">
        <f t="shared" si="37"/>
        <v>1</v>
      </c>
      <c r="AQ63" s="12"/>
      <c r="AR63" s="12"/>
      <c r="AS63" s="12"/>
      <c r="AT63" s="12"/>
      <c r="AU63" s="12"/>
      <c r="AV63" s="14">
        <f t="shared" si="38"/>
        <v>0</v>
      </c>
      <c r="AW63" s="12"/>
      <c r="AX63" s="12"/>
      <c r="AY63" s="14">
        <f t="shared" si="39"/>
        <v>0</v>
      </c>
      <c r="AZ63" s="12"/>
      <c r="BA63" s="12"/>
      <c r="BB63" s="12"/>
      <c r="BC63" s="648">
        <f t="shared" si="23"/>
        <v>0</v>
      </c>
      <c r="BD63" s="12"/>
      <c r="BE63" s="12"/>
      <c r="BF63" s="14">
        <f t="shared" si="40"/>
        <v>0</v>
      </c>
      <c r="BG63" s="12"/>
      <c r="BH63" s="14">
        <f t="shared" si="41"/>
        <v>0</v>
      </c>
      <c r="BI63" s="12"/>
      <c r="BJ63" s="12"/>
      <c r="BK63" s="12"/>
      <c r="BL63" s="12"/>
      <c r="BM63" s="12"/>
      <c r="BN63" s="12"/>
      <c r="BO63" s="12"/>
      <c r="BP63" s="12"/>
      <c r="BQ63" s="12"/>
      <c r="BR63" s="12"/>
      <c r="BS63" s="12"/>
      <c r="BT63" s="32">
        <f t="shared" si="16"/>
        <v>0</v>
      </c>
      <c r="BU63" s="12"/>
      <c r="BV63" s="12"/>
      <c r="BW63" s="12"/>
      <c r="BX63" s="12"/>
      <c r="BY63" s="12"/>
      <c r="BZ63" s="12"/>
      <c r="CA63" s="12"/>
      <c r="CB63" s="12"/>
      <c r="CC63" s="12"/>
      <c r="CD63" s="12"/>
      <c r="CE63" s="12">
        <v>87500</v>
      </c>
      <c r="CF63" s="12"/>
      <c r="CG63" s="14">
        <f t="shared" si="17"/>
        <v>87500</v>
      </c>
      <c r="CH63" s="12"/>
      <c r="CI63" s="12"/>
      <c r="CJ63" s="12"/>
      <c r="CK63" s="12"/>
      <c r="CL63" s="12"/>
      <c r="CM63" s="12"/>
      <c r="CN63" s="14">
        <f t="shared" si="18"/>
        <v>0</v>
      </c>
      <c r="CO63" s="12"/>
      <c r="CP63" s="12"/>
      <c r="CQ63" s="12"/>
      <c r="CR63" s="12"/>
      <c r="CS63" s="12"/>
      <c r="CT63" s="14">
        <f t="shared" si="42"/>
        <v>0</v>
      </c>
      <c r="CU63" s="12"/>
      <c r="CV63" s="12"/>
      <c r="CW63" s="12"/>
      <c r="CX63" s="12"/>
      <c r="CY63" s="12"/>
      <c r="CZ63" s="12"/>
      <c r="DA63" s="601"/>
      <c r="DB63" s="12"/>
      <c r="DC63" s="12"/>
      <c r="DD63" s="12"/>
      <c r="DE63" s="12"/>
      <c r="DF63" s="12"/>
      <c r="DG63" s="12"/>
      <c r="DH63" s="12"/>
      <c r="DI63" s="12"/>
      <c r="DJ63" s="12"/>
      <c r="DK63" s="12">
        <v>20000</v>
      </c>
      <c r="DL63" s="12"/>
      <c r="DM63" s="12"/>
      <c r="DN63" s="12"/>
      <c r="DO63" s="12"/>
      <c r="DP63" s="12"/>
      <c r="DQ63" s="14">
        <f t="shared" si="43"/>
        <v>20000</v>
      </c>
      <c r="DR63" s="12"/>
      <c r="DS63" s="12"/>
      <c r="DT63" s="12"/>
      <c r="DU63" s="12"/>
      <c r="DV63" s="12">
        <f t="shared" si="44"/>
        <v>0</v>
      </c>
      <c r="DW63" s="12"/>
      <c r="DX63" s="12">
        <v>11500</v>
      </c>
      <c r="DY63" s="12"/>
      <c r="DZ63" s="14">
        <f t="shared" si="45"/>
        <v>11500</v>
      </c>
      <c r="EA63" s="608"/>
      <c r="EB63" s="221"/>
      <c r="EC63" s="682">
        <f t="shared" si="26"/>
        <v>0</v>
      </c>
      <c r="ED63" s="221"/>
      <c r="EE63" s="682">
        <f t="shared" si="27"/>
        <v>0</v>
      </c>
      <c r="EF63" s="221"/>
      <c r="EG63" s="682">
        <f t="shared" si="21"/>
        <v>0</v>
      </c>
      <c r="EH63" s="14"/>
      <c r="EI63" s="683"/>
      <c r="EJ63" s="14"/>
      <c r="EK63" s="608"/>
      <c r="EL63" s="608"/>
      <c r="EM63" s="221"/>
      <c r="EN63" s="682">
        <f t="shared" si="28"/>
        <v>0</v>
      </c>
      <c r="EO63" s="221"/>
      <c r="EP63" s="221">
        <v>7000</v>
      </c>
      <c r="EQ63" s="216">
        <f t="shared" si="47"/>
        <v>7000</v>
      </c>
      <c r="ER63" s="221"/>
      <c r="ES63" s="216"/>
      <c r="ET63" s="221">
        <v>500</v>
      </c>
      <c r="EU63" s="216">
        <f t="shared" si="49"/>
        <v>500</v>
      </c>
      <c r="EV63" s="221"/>
      <c r="EW63" s="216"/>
      <c r="EX63" s="221"/>
      <c r="EY63" s="221"/>
      <c r="EZ63" s="221">
        <f t="shared" si="48"/>
        <v>0</v>
      </c>
      <c r="FA63" s="221"/>
      <c r="FB63" s="221"/>
      <c r="FC63" s="221"/>
      <c r="FD63" s="221"/>
      <c r="FE63" s="221"/>
      <c r="FF63" s="221"/>
      <c r="FG63" s="221"/>
    </row>
    <row r="64" spans="1:163" s="207" customFormat="1">
      <c r="A64" s="669">
        <v>9</v>
      </c>
      <c r="B64" s="220" t="s">
        <v>714</v>
      </c>
      <c r="C64" s="221"/>
      <c r="D64" s="221"/>
      <c r="E64" s="221"/>
      <c r="F64" s="221"/>
      <c r="G64" s="221"/>
      <c r="H64" s="221"/>
      <c r="I64" s="221"/>
      <c r="J64" s="221"/>
      <c r="K64" s="12"/>
      <c r="L64" s="12"/>
      <c r="M64" s="12">
        <v>85</v>
      </c>
      <c r="N64" s="12"/>
      <c r="O64" s="12"/>
      <c r="P64" s="14">
        <f t="shared" si="8"/>
        <v>85</v>
      </c>
      <c r="Q64" s="12"/>
      <c r="R64" s="12"/>
      <c r="S64" s="12"/>
      <c r="T64" s="14">
        <f t="shared" si="34"/>
        <v>0</v>
      </c>
      <c r="U64" s="12"/>
      <c r="V64" s="12"/>
      <c r="W64" s="12"/>
      <c r="X64" s="12"/>
      <c r="Y64" s="12"/>
      <c r="Z64" s="12"/>
      <c r="AA64" s="12"/>
      <c r="AB64" s="12"/>
      <c r="AC64" s="12"/>
      <c r="AD64" s="14">
        <f t="shared" si="46"/>
        <v>0</v>
      </c>
      <c r="AE64" s="12"/>
      <c r="AF64" s="12"/>
      <c r="AG64" s="12"/>
      <c r="AH64" s="14">
        <f t="shared" si="35"/>
        <v>0</v>
      </c>
      <c r="AI64" s="12"/>
      <c r="AJ64" s="12">
        <v>1</v>
      </c>
      <c r="AK64" s="12"/>
      <c r="AL64" s="14">
        <f t="shared" si="36"/>
        <v>1</v>
      </c>
      <c r="AM64" s="12"/>
      <c r="AN64" s="12">
        <v>1</v>
      </c>
      <c r="AO64" s="12"/>
      <c r="AP64" s="14">
        <f t="shared" si="37"/>
        <v>1</v>
      </c>
      <c r="AQ64" s="12"/>
      <c r="AR64" s="12"/>
      <c r="AS64" s="12"/>
      <c r="AT64" s="12"/>
      <c r="AU64" s="12"/>
      <c r="AV64" s="14">
        <f t="shared" si="38"/>
        <v>0</v>
      </c>
      <c r="AW64" s="12"/>
      <c r="AX64" s="12"/>
      <c r="AY64" s="14">
        <f t="shared" si="39"/>
        <v>0</v>
      </c>
      <c r="AZ64" s="12"/>
      <c r="BA64" s="12"/>
      <c r="BB64" s="12"/>
      <c r="BC64" s="648">
        <f t="shared" si="23"/>
        <v>0</v>
      </c>
      <c r="BD64" s="12"/>
      <c r="BE64" s="12"/>
      <c r="BF64" s="14">
        <f t="shared" si="40"/>
        <v>0</v>
      </c>
      <c r="BG64" s="12"/>
      <c r="BH64" s="14">
        <f t="shared" si="41"/>
        <v>0</v>
      </c>
      <c r="BI64" s="12"/>
      <c r="BJ64" s="12"/>
      <c r="BK64" s="12"/>
      <c r="BL64" s="12"/>
      <c r="BM64" s="12"/>
      <c r="BN64" s="12"/>
      <c r="BO64" s="12"/>
      <c r="BP64" s="12"/>
      <c r="BQ64" s="12">
        <v>7500</v>
      </c>
      <c r="BR64" s="12"/>
      <c r="BS64" s="12">
        <v>10000</v>
      </c>
      <c r="BT64" s="32">
        <f t="shared" si="16"/>
        <v>17500</v>
      </c>
      <c r="BU64" s="12"/>
      <c r="BV64" s="12">
        <v>6000</v>
      </c>
      <c r="BW64" s="12"/>
      <c r="BX64" s="12">
        <v>10000</v>
      </c>
      <c r="BY64" s="12"/>
      <c r="BZ64" s="12"/>
      <c r="CA64" s="12"/>
      <c r="CB64" s="12" t="s">
        <v>1467</v>
      </c>
      <c r="CC64" s="12"/>
      <c r="CD64" s="12"/>
      <c r="CE64" s="12">
        <v>100000</v>
      </c>
      <c r="CF64" s="12"/>
      <c r="CG64" s="14">
        <f t="shared" si="17"/>
        <v>116000</v>
      </c>
      <c r="CH64" s="12"/>
      <c r="CI64" s="12"/>
      <c r="CJ64" s="12"/>
      <c r="CK64" s="12"/>
      <c r="CL64" s="12">
        <v>100000</v>
      </c>
      <c r="CM64" s="12"/>
      <c r="CN64" s="14">
        <f t="shared" si="18"/>
        <v>100000</v>
      </c>
      <c r="CO64" s="12"/>
      <c r="CP64" s="12"/>
      <c r="CQ64" s="12"/>
      <c r="CR64" s="12"/>
      <c r="CS64" s="12"/>
      <c r="CT64" s="14">
        <f t="shared" si="42"/>
        <v>0</v>
      </c>
      <c r="CU64" s="12"/>
      <c r="CV64" s="12"/>
      <c r="CW64" s="12"/>
      <c r="CX64" s="12"/>
      <c r="CY64" s="12"/>
      <c r="CZ64" s="12"/>
      <c r="DA64" s="601"/>
      <c r="DB64" s="12"/>
      <c r="DC64" s="12"/>
      <c r="DD64" s="12"/>
      <c r="DE64" s="12"/>
      <c r="DF64" s="12"/>
      <c r="DG64" s="12"/>
      <c r="DH64" s="12"/>
      <c r="DI64" s="12"/>
      <c r="DJ64" s="12"/>
      <c r="DK64" s="12"/>
      <c r="DL64" s="688" t="s">
        <v>1467</v>
      </c>
      <c r="DM64" s="688"/>
      <c r="DN64" s="12"/>
      <c r="DO64" s="12"/>
      <c r="DP64" s="12"/>
      <c r="DQ64" s="14">
        <f t="shared" si="43"/>
        <v>0</v>
      </c>
      <c r="DR64" s="12"/>
      <c r="DS64" s="12"/>
      <c r="DT64" s="12"/>
      <c r="DU64" s="12"/>
      <c r="DV64" s="12">
        <f t="shared" si="44"/>
        <v>0</v>
      </c>
      <c r="DW64" s="12"/>
      <c r="DX64" s="12"/>
      <c r="DY64" s="12"/>
      <c r="DZ64" s="14">
        <f t="shared" si="45"/>
        <v>0</v>
      </c>
      <c r="EA64" s="608"/>
      <c r="EB64" s="221"/>
      <c r="EC64" s="682">
        <f t="shared" si="26"/>
        <v>0</v>
      </c>
      <c r="ED64" s="221"/>
      <c r="EE64" s="682">
        <f t="shared" si="27"/>
        <v>0</v>
      </c>
      <c r="EF64" s="221"/>
      <c r="EG64" s="682">
        <f t="shared" si="21"/>
        <v>0</v>
      </c>
      <c r="EH64" s="14"/>
      <c r="EI64" s="683"/>
      <c r="EJ64" s="14"/>
      <c r="EK64" s="608"/>
      <c r="EL64" s="608"/>
      <c r="EM64" s="221"/>
      <c r="EN64" s="682">
        <f t="shared" si="28"/>
        <v>0</v>
      </c>
      <c r="EO64" s="221"/>
      <c r="EP64" s="221"/>
      <c r="EQ64" s="216">
        <f t="shared" si="47"/>
        <v>0</v>
      </c>
      <c r="ER64" s="221"/>
      <c r="ES64" s="216"/>
      <c r="ET64" s="221">
        <v>500</v>
      </c>
      <c r="EU64" s="216">
        <f t="shared" si="49"/>
        <v>500</v>
      </c>
      <c r="EV64" s="221"/>
      <c r="EW64" s="216"/>
      <c r="EX64" s="221">
        <v>400</v>
      </c>
      <c r="EY64" s="221"/>
      <c r="EZ64" s="221">
        <f t="shared" si="48"/>
        <v>400</v>
      </c>
      <c r="FA64" s="221"/>
      <c r="FB64" s="221"/>
      <c r="FC64" s="221"/>
      <c r="FD64" s="221"/>
      <c r="FE64" s="221"/>
      <c r="FF64" s="221"/>
      <c r="FG64" s="221"/>
    </row>
    <row r="65" spans="1:163" s="207" customFormat="1">
      <c r="A65" s="669">
        <v>10</v>
      </c>
      <c r="B65" s="220" t="s">
        <v>715</v>
      </c>
      <c r="C65" s="221"/>
      <c r="D65" s="221"/>
      <c r="E65" s="221"/>
      <c r="F65" s="221"/>
      <c r="G65" s="221"/>
      <c r="H65" s="221"/>
      <c r="I65" s="221"/>
      <c r="J65" s="221"/>
      <c r="K65" s="12"/>
      <c r="L65" s="12"/>
      <c r="M65" s="12"/>
      <c r="N65" s="12"/>
      <c r="O65" s="12"/>
      <c r="P65" s="14">
        <f t="shared" si="8"/>
        <v>0</v>
      </c>
      <c r="Q65" s="12"/>
      <c r="R65" s="12"/>
      <c r="S65" s="12"/>
      <c r="T65" s="14">
        <f t="shared" si="34"/>
        <v>0</v>
      </c>
      <c r="U65" s="12"/>
      <c r="V65" s="12"/>
      <c r="W65" s="12"/>
      <c r="X65" s="12"/>
      <c r="Y65" s="12"/>
      <c r="Z65" s="12">
        <v>10</v>
      </c>
      <c r="AA65" s="12"/>
      <c r="AB65" s="12"/>
      <c r="AC65" s="12"/>
      <c r="AD65" s="14">
        <f t="shared" si="46"/>
        <v>10</v>
      </c>
      <c r="AE65" s="12"/>
      <c r="AF65" s="12"/>
      <c r="AG65" s="12"/>
      <c r="AH65" s="14">
        <f t="shared" si="35"/>
        <v>0</v>
      </c>
      <c r="AI65" s="12"/>
      <c r="AJ65" s="12">
        <v>1</v>
      </c>
      <c r="AK65" s="12"/>
      <c r="AL65" s="14">
        <f t="shared" si="36"/>
        <v>1</v>
      </c>
      <c r="AM65" s="12"/>
      <c r="AN65" s="12">
        <v>1</v>
      </c>
      <c r="AO65" s="12"/>
      <c r="AP65" s="14">
        <f t="shared" si="37"/>
        <v>1</v>
      </c>
      <c r="AQ65" s="12"/>
      <c r="AR65" s="12"/>
      <c r="AS65" s="12"/>
      <c r="AT65" s="12"/>
      <c r="AU65" s="12"/>
      <c r="AV65" s="14">
        <f t="shared" si="38"/>
        <v>0</v>
      </c>
      <c r="AW65" s="12"/>
      <c r="AX65" s="12"/>
      <c r="AY65" s="14">
        <f t="shared" si="39"/>
        <v>0</v>
      </c>
      <c r="AZ65" s="12"/>
      <c r="BA65" s="12"/>
      <c r="BB65" s="12"/>
      <c r="BC65" s="14">
        <f t="shared" si="23"/>
        <v>0</v>
      </c>
      <c r="BD65" s="12"/>
      <c r="BE65" s="12"/>
      <c r="BF65" s="14">
        <f t="shared" si="40"/>
        <v>0</v>
      </c>
      <c r="BG65" s="12"/>
      <c r="BH65" s="14">
        <f t="shared" si="41"/>
        <v>0</v>
      </c>
      <c r="BI65" s="12"/>
      <c r="BJ65" s="12"/>
      <c r="BK65" s="12"/>
      <c r="BL65" s="12"/>
      <c r="BM65" s="12"/>
      <c r="BN65" s="12"/>
      <c r="BO65" s="12"/>
      <c r="BP65" s="12"/>
      <c r="BQ65" s="12"/>
      <c r="BR65" s="12"/>
      <c r="BS65" s="12"/>
      <c r="BT65" s="32">
        <f t="shared" si="16"/>
        <v>0</v>
      </c>
      <c r="BU65" s="12"/>
      <c r="BV65" s="12"/>
      <c r="BW65" s="12"/>
      <c r="BX65" s="12"/>
      <c r="BY65" s="12"/>
      <c r="BZ65" s="12"/>
      <c r="CA65" s="12"/>
      <c r="CB65" s="12"/>
      <c r="CC65" s="12"/>
      <c r="CD65" s="12"/>
      <c r="CE65" s="12">
        <v>100000</v>
      </c>
      <c r="CF65" s="12"/>
      <c r="CG65" s="14">
        <f t="shared" si="17"/>
        <v>100000</v>
      </c>
      <c r="CH65" s="12"/>
      <c r="CI65" s="12"/>
      <c r="CJ65" s="12"/>
      <c r="CK65" s="12"/>
      <c r="CL65" s="12"/>
      <c r="CM65" s="12"/>
      <c r="CN65" s="14">
        <f t="shared" si="18"/>
        <v>0</v>
      </c>
      <c r="CO65" s="12"/>
      <c r="CP65" s="12"/>
      <c r="CQ65" s="12"/>
      <c r="CR65" s="12"/>
      <c r="CS65" s="12"/>
      <c r="CT65" s="14">
        <f t="shared" si="42"/>
        <v>0</v>
      </c>
      <c r="CU65" s="12"/>
      <c r="CV65" s="12"/>
      <c r="CW65" s="12"/>
      <c r="CX65" s="12"/>
      <c r="CY65" s="12"/>
      <c r="CZ65" s="12"/>
      <c r="DA65" s="601"/>
      <c r="DB65" s="12"/>
      <c r="DC65" s="12"/>
      <c r="DD65" s="12"/>
      <c r="DE65" s="12"/>
      <c r="DF65" s="12"/>
      <c r="DG65" s="12"/>
      <c r="DH65" s="12"/>
      <c r="DI65" s="12"/>
      <c r="DJ65" s="12"/>
      <c r="DK65" s="12"/>
      <c r="DL65" s="12"/>
      <c r="DM65" s="12"/>
      <c r="DN65" s="12"/>
      <c r="DO65" s="12"/>
      <c r="DP65" s="12">
        <v>98000</v>
      </c>
      <c r="DQ65" s="14">
        <f t="shared" si="43"/>
        <v>98000</v>
      </c>
      <c r="DR65" s="12"/>
      <c r="DS65" s="12"/>
      <c r="DT65" s="12"/>
      <c r="DU65" s="12">
        <v>20000</v>
      </c>
      <c r="DV65" s="12">
        <f t="shared" si="44"/>
        <v>20000</v>
      </c>
      <c r="DW65" s="12"/>
      <c r="DX65" s="12"/>
      <c r="DY65" s="12"/>
      <c r="DZ65" s="14">
        <f t="shared" si="45"/>
        <v>0</v>
      </c>
      <c r="EA65" s="608"/>
      <c r="EB65" s="221"/>
      <c r="EC65" s="682">
        <f t="shared" si="26"/>
        <v>0</v>
      </c>
      <c r="ED65" s="221"/>
      <c r="EE65" s="682">
        <f t="shared" si="27"/>
        <v>0</v>
      </c>
      <c r="EF65" s="221"/>
      <c r="EG65" s="682">
        <f t="shared" si="21"/>
        <v>0</v>
      </c>
      <c r="EH65" s="14"/>
      <c r="EI65" s="683"/>
      <c r="EJ65" s="14"/>
      <c r="EK65" s="608"/>
      <c r="EL65" s="608"/>
      <c r="EM65" s="221"/>
      <c r="EN65" s="682">
        <f t="shared" si="28"/>
        <v>0</v>
      </c>
      <c r="EO65" s="221"/>
      <c r="EP65" s="221"/>
      <c r="EQ65" s="216">
        <f t="shared" si="47"/>
        <v>0</v>
      </c>
      <c r="ER65" s="221"/>
      <c r="ES65" s="216"/>
      <c r="ET65" s="221">
        <v>500</v>
      </c>
      <c r="EU65" s="216">
        <f t="shared" si="49"/>
        <v>500</v>
      </c>
      <c r="EV65" s="221"/>
      <c r="EW65" s="216"/>
      <c r="EX65" s="221">
        <v>400</v>
      </c>
      <c r="EY65" s="221"/>
      <c r="EZ65" s="221">
        <f t="shared" si="48"/>
        <v>400</v>
      </c>
      <c r="FA65" s="221"/>
      <c r="FB65" s="221"/>
      <c r="FC65" s="221"/>
      <c r="FD65" s="221"/>
      <c r="FE65" s="221"/>
      <c r="FF65" s="221"/>
      <c r="FG65" s="221"/>
    </row>
    <row r="66" spans="1:163" s="207" customFormat="1">
      <c r="A66" s="669">
        <v>11</v>
      </c>
      <c r="B66" s="220" t="s">
        <v>716</v>
      </c>
      <c r="C66" s="221"/>
      <c r="D66" s="221"/>
      <c r="E66" s="221"/>
      <c r="F66" s="221"/>
      <c r="G66" s="221"/>
      <c r="H66" s="221"/>
      <c r="I66" s="221"/>
      <c r="J66" s="221"/>
      <c r="K66" s="12"/>
      <c r="L66" s="12"/>
      <c r="M66" s="12"/>
      <c r="N66" s="12"/>
      <c r="O66" s="12"/>
      <c r="P66" s="14">
        <f t="shared" si="8"/>
        <v>0</v>
      </c>
      <c r="Q66" s="12"/>
      <c r="R66" s="12"/>
      <c r="S66" s="12"/>
      <c r="T66" s="14">
        <f t="shared" si="34"/>
        <v>0</v>
      </c>
      <c r="U66" s="12"/>
      <c r="V66" s="12"/>
      <c r="W66" s="12"/>
      <c r="X66" s="12"/>
      <c r="Y66" s="12"/>
      <c r="Z66" s="12"/>
      <c r="AA66" s="12"/>
      <c r="AB66" s="12"/>
      <c r="AC66" s="12"/>
      <c r="AD66" s="14">
        <f t="shared" si="46"/>
        <v>0</v>
      </c>
      <c r="AE66" s="12"/>
      <c r="AF66" s="12"/>
      <c r="AG66" s="12"/>
      <c r="AH66" s="14">
        <f t="shared" si="35"/>
        <v>0</v>
      </c>
      <c r="AI66" s="12"/>
      <c r="AJ66" s="12">
        <v>1</v>
      </c>
      <c r="AK66" s="12"/>
      <c r="AL66" s="14">
        <f t="shared" si="36"/>
        <v>1</v>
      </c>
      <c r="AM66" s="12"/>
      <c r="AN66" s="12">
        <v>1</v>
      </c>
      <c r="AO66" s="12"/>
      <c r="AP66" s="14">
        <f t="shared" si="37"/>
        <v>1</v>
      </c>
      <c r="AQ66" s="12"/>
      <c r="AR66" s="12"/>
      <c r="AS66" s="12"/>
      <c r="AT66" s="12"/>
      <c r="AU66" s="12"/>
      <c r="AV66" s="14">
        <f t="shared" si="38"/>
        <v>0</v>
      </c>
      <c r="AW66" s="12"/>
      <c r="AY66" s="14">
        <f t="shared" si="39"/>
        <v>0</v>
      </c>
      <c r="BC66" s="14">
        <f t="shared" si="23"/>
        <v>0</v>
      </c>
      <c r="BD66" s="12"/>
      <c r="BE66" s="12"/>
      <c r="BF66" s="14">
        <f t="shared" si="40"/>
        <v>0</v>
      </c>
      <c r="BG66" s="12"/>
      <c r="BH66" s="14">
        <f t="shared" si="41"/>
        <v>0</v>
      </c>
      <c r="BI66" s="12"/>
      <c r="BJ66" s="12"/>
      <c r="BK66" s="12"/>
      <c r="BL66" s="12"/>
      <c r="BM66" s="12"/>
      <c r="BN66" s="12"/>
      <c r="BO66" s="12"/>
      <c r="BP66" s="12"/>
      <c r="BQ66" s="12"/>
      <c r="BR66" s="12"/>
      <c r="BS66" s="12"/>
      <c r="BT66" s="32">
        <f t="shared" si="16"/>
        <v>0</v>
      </c>
      <c r="BU66" s="12"/>
      <c r="BV66" s="12"/>
      <c r="BW66" s="12"/>
      <c r="BX66" s="12"/>
      <c r="BY66" s="12"/>
      <c r="BZ66" s="12"/>
      <c r="CA66" s="12"/>
      <c r="CB66" s="12"/>
      <c r="CC66" s="12"/>
      <c r="CD66" s="12"/>
      <c r="CE66" s="12">
        <v>50000</v>
      </c>
      <c r="CF66" s="12"/>
      <c r="CG66" s="14">
        <f t="shared" si="17"/>
        <v>50000</v>
      </c>
      <c r="CH66" s="12"/>
      <c r="CI66" s="12"/>
      <c r="CJ66" s="12"/>
      <c r="CK66" s="12"/>
      <c r="CL66" s="12"/>
      <c r="CM66" s="12"/>
      <c r="CN66" s="14">
        <f t="shared" si="18"/>
        <v>0</v>
      </c>
      <c r="CO66" s="12"/>
      <c r="CP66" s="12"/>
      <c r="CQ66" s="12"/>
      <c r="CR66" s="12"/>
      <c r="CS66" s="12"/>
      <c r="CT66" s="14">
        <f t="shared" si="42"/>
        <v>0</v>
      </c>
      <c r="CU66" s="12"/>
      <c r="CV66" s="12"/>
      <c r="CW66" s="12"/>
      <c r="CX66" s="12"/>
      <c r="CY66" s="12"/>
      <c r="CZ66" s="12"/>
      <c r="DA66" s="601"/>
      <c r="DB66" s="12"/>
      <c r="DC66" s="12"/>
      <c r="DD66" s="12"/>
      <c r="DE66" s="12"/>
      <c r="DF66" s="12"/>
      <c r="DG66" s="12"/>
      <c r="DH66" s="12"/>
      <c r="DI66" s="12"/>
      <c r="DJ66" s="12"/>
      <c r="DK66" s="12"/>
      <c r="DL66" s="12"/>
      <c r="DM66" s="12"/>
      <c r="DN66" s="12"/>
      <c r="DO66" s="12"/>
      <c r="DP66" s="12"/>
      <c r="DQ66" s="14">
        <f t="shared" si="43"/>
        <v>0</v>
      </c>
      <c r="DR66" s="12"/>
      <c r="DS66" s="12"/>
      <c r="DT66" s="12"/>
      <c r="DU66" s="12"/>
      <c r="DV66" s="12">
        <f t="shared" si="44"/>
        <v>0</v>
      </c>
      <c r="DW66" s="12"/>
      <c r="DX66" s="12"/>
      <c r="DY66" s="12"/>
      <c r="DZ66" s="14">
        <f t="shared" si="45"/>
        <v>0</v>
      </c>
      <c r="EA66" s="608"/>
      <c r="EB66" s="221"/>
      <c r="EC66" s="682">
        <f t="shared" si="26"/>
        <v>0</v>
      </c>
      <c r="ED66" s="221"/>
      <c r="EE66" s="682">
        <f t="shared" si="27"/>
        <v>0</v>
      </c>
      <c r="EF66" s="221"/>
      <c r="EG66" s="682">
        <f t="shared" si="21"/>
        <v>0</v>
      </c>
      <c r="EH66" s="14"/>
      <c r="EI66" s="683"/>
      <c r="EJ66" s="14"/>
      <c r="EK66" s="608"/>
      <c r="EL66" s="608"/>
      <c r="EM66" s="221"/>
      <c r="EN66" s="682">
        <f t="shared" si="28"/>
        <v>0</v>
      </c>
      <c r="EO66" s="221"/>
      <c r="EP66" s="221"/>
      <c r="EQ66" s="216">
        <f t="shared" si="47"/>
        <v>0</v>
      </c>
      <c r="ER66" s="221"/>
      <c r="ES66" s="216"/>
      <c r="ET66" s="221"/>
      <c r="EU66" s="216"/>
      <c r="EV66" s="221"/>
      <c r="EW66" s="216"/>
      <c r="EX66" s="221"/>
      <c r="EY66" s="221"/>
      <c r="EZ66" s="221">
        <f t="shared" si="48"/>
        <v>0</v>
      </c>
      <c r="FA66" s="221"/>
      <c r="FB66" s="221"/>
      <c r="FC66" s="221"/>
      <c r="FD66" s="221"/>
      <c r="FE66" s="221"/>
      <c r="FF66" s="221"/>
      <c r="FG66" s="221"/>
    </row>
    <row r="67" spans="1:163" s="207" customFormat="1">
      <c r="A67" s="669">
        <v>12</v>
      </c>
      <c r="B67" s="220" t="s">
        <v>717</v>
      </c>
      <c r="C67" s="221"/>
      <c r="D67" s="221"/>
      <c r="E67" s="221"/>
      <c r="F67" s="221"/>
      <c r="G67" s="221"/>
      <c r="H67" s="221"/>
      <c r="I67" s="221"/>
      <c r="J67" s="221"/>
      <c r="K67" s="12"/>
      <c r="L67" s="12"/>
      <c r="M67" s="12"/>
      <c r="N67" s="12">
        <v>35</v>
      </c>
      <c r="O67" s="12"/>
      <c r="P67" s="14">
        <f t="shared" si="8"/>
        <v>35</v>
      </c>
      <c r="Q67" s="12"/>
      <c r="R67" s="12"/>
      <c r="S67" s="12"/>
      <c r="T67" s="14">
        <f t="shared" si="34"/>
        <v>0</v>
      </c>
      <c r="U67" s="12"/>
      <c r="V67" s="12"/>
      <c r="W67" s="12"/>
      <c r="X67" s="12"/>
      <c r="Y67" s="12"/>
      <c r="Z67" s="12"/>
      <c r="AA67" s="12">
        <v>15</v>
      </c>
      <c r="AB67" s="687"/>
      <c r="AC67" s="12">
        <v>3</v>
      </c>
      <c r="AD67" s="14">
        <f t="shared" si="46"/>
        <v>18</v>
      </c>
      <c r="AE67" s="12"/>
      <c r="AF67" s="12">
        <v>1</v>
      </c>
      <c r="AG67" s="12"/>
      <c r="AH67" s="14">
        <f t="shared" si="35"/>
        <v>1</v>
      </c>
      <c r="AI67" s="12"/>
      <c r="AJ67" s="12">
        <v>150</v>
      </c>
      <c r="AK67" s="12"/>
      <c r="AL67" s="14">
        <f t="shared" si="36"/>
        <v>150</v>
      </c>
      <c r="AM67" s="12"/>
      <c r="AN67" s="12">
        <v>1</v>
      </c>
      <c r="AO67" s="12"/>
      <c r="AP67" s="14">
        <f t="shared" si="37"/>
        <v>1</v>
      </c>
      <c r="AQ67" s="12"/>
      <c r="AR67" s="12">
        <v>16</v>
      </c>
      <c r="AS67" s="12"/>
      <c r="AT67" s="12"/>
      <c r="AU67" s="12"/>
      <c r="AV67" s="14">
        <f t="shared" si="38"/>
        <v>16</v>
      </c>
      <c r="AW67" s="12"/>
      <c r="AX67" s="12">
        <v>1</v>
      </c>
      <c r="AY67" s="14">
        <f t="shared" si="39"/>
        <v>1</v>
      </c>
      <c r="AZ67" s="12"/>
      <c r="BA67" s="12">
        <v>1</v>
      </c>
      <c r="BB67" s="12"/>
      <c r="BC67" s="648">
        <f t="shared" si="23"/>
        <v>1</v>
      </c>
      <c r="BD67" s="12"/>
      <c r="BE67" s="12"/>
      <c r="BF67" s="14">
        <f t="shared" si="40"/>
        <v>0</v>
      </c>
      <c r="BG67" s="12"/>
      <c r="BH67" s="14">
        <f t="shared" si="41"/>
        <v>0</v>
      </c>
      <c r="BI67" s="12"/>
      <c r="BJ67" s="12"/>
      <c r="BK67" s="12"/>
      <c r="BL67" s="12"/>
      <c r="BM67" s="12">
        <v>40000</v>
      </c>
      <c r="BN67" s="12"/>
      <c r="BO67" s="12"/>
      <c r="BP67" s="12"/>
      <c r="BQ67" s="12">
        <v>14900</v>
      </c>
      <c r="BR67" s="12"/>
      <c r="BS67" s="12"/>
      <c r="BT67" s="32">
        <f t="shared" si="16"/>
        <v>54900</v>
      </c>
      <c r="BU67" s="12"/>
      <c r="BV67" s="12"/>
      <c r="BW67" s="12"/>
      <c r="BX67" s="12"/>
      <c r="BY67" s="12"/>
      <c r="BZ67" s="12"/>
      <c r="CA67" s="12"/>
      <c r="CB67" s="12">
        <v>30000</v>
      </c>
      <c r="CC67" s="12"/>
      <c r="CD67" s="12"/>
      <c r="CE67" s="12">
        <v>100000</v>
      </c>
      <c r="CF67" s="12"/>
      <c r="CG67" s="14">
        <f t="shared" si="17"/>
        <v>130000</v>
      </c>
      <c r="CH67" s="12"/>
      <c r="CI67" s="12"/>
      <c r="CJ67" s="12"/>
      <c r="CK67" s="12"/>
      <c r="CL67" s="12"/>
      <c r="CM67" s="12"/>
      <c r="CN67" s="14">
        <f t="shared" si="18"/>
        <v>0</v>
      </c>
      <c r="CO67" s="12"/>
      <c r="CP67" s="12"/>
      <c r="CQ67" s="12"/>
      <c r="CR67" s="12"/>
      <c r="CS67" s="12">
        <v>50000</v>
      </c>
      <c r="CT67" s="14">
        <f t="shared" si="42"/>
        <v>50000</v>
      </c>
      <c r="CU67" s="12"/>
      <c r="CV67" s="12"/>
      <c r="CW67" s="12"/>
      <c r="CX67" s="12"/>
      <c r="CY67" s="12"/>
      <c r="CZ67" s="12"/>
      <c r="DA67" s="601"/>
      <c r="DB67" s="12"/>
      <c r="DC67" s="12"/>
      <c r="DD67" s="12"/>
      <c r="DE67" s="12"/>
      <c r="DF67" s="12"/>
      <c r="DG67" s="12"/>
      <c r="DH67" s="12"/>
      <c r="DI67" s="12"/>
      <c r="DJ67" s="12"/>
      <c r="DK67" s="12"/>
      <c r="DL67" s="12">
        <v>30000</v>
      </c>
      <c r="DM67" s="12"/>
      <c r="DN67" s="12"/>
      <c r="DO67" s="12"/>
      <c r="DP67" s="12"/>
      <c r="DQ67" s="14">
        <f t="shared" si="43"/>
        <v>30000</v>
      </c>
      <c r="DR67" s="12"/>
      <c r="DS67" s="12"/>
      <c r="DT67" s="12"/>
      <c r="DU67" s="12"/>
      <c r="DV67" s="12">
        <f t="shared" si="44"/>
        <v>0</v>
      </c>
      <c r="DW67" s="12"/>
      <c r="DX67" s="12"/>
      <c r="DY67" s="12">
        <v>10000</v>
      </c>
      <c r="DZ67" s="14">
        <f t="shared" si="45"/>
        <v>10000</v>
      </c>
      <c r="EA67" s="608"/>
      <c r="EB67" s="221"/>
      <c r="EC67" s="682">
        <f t="shared" si="26"/>
        <v>0</v>
      </c>
      <c r="ED67" s="221"/>
      <c r="EE67" s="682">
        <f t="shared" si="27"/>
        <v>0</v>
      </c>
      <c r="EF67" s="221"/>
      <c r="EG67" s="682">
        <f t="shared" si="21"/>
        <v>0</v>
      </c>
      <c r="EH67" s="14"/>
      <c r="EI67" s="683"/>
      <c r="EJ67" s="14"/>
      <c r="EK67" s="608"/>
      <c r="EL67" s="608"/>
      <c r="EM67" s="221"/>
      <c r="EN67" s="682">
        <f t="shared" si="28"/>
        <v>0</v>
      </c>
      <c r="EO67" s="221"/>
      <c r="EP67" s="221"/>
      <c r="EQ67" s="216">
        <f t="shared" si="47"/>
        <v>0</v>
      </c>
      <c r="ER67" s="221"/>
      <c r="ES67" s="216"/>
      <c r="ET67" s="221">
        <v>500</v>
      </c>
      <c r="EU67" s="216">
        <f t="shared" si="49"/>
        <v>500</v>
      </c>
      <c r="EV67" s="221">
        <v>15</v>
      </c>
      <c r="EW67" s="216">
        <f>SUM(EV67)</f>
        <v>15</v>
      </c>
      <c r="EX67" s="221">
        <v>400</v>
      </c>
      <c r="EY67" s="221"/>
      <c r="EZ67" s="221">
        <f t="shared" si="48"/>
        <v>400</v>
      </c>
      <c r="FA67" s="221"/>
      <c r="FB67" s="221"/>
      <c r="FC67" s="221"/>
      <c r="FD67" s="221"/>
      <c r="FE67" s="221"/>
      <c r="FF67" s="221"/>
      <c r="FG67" s="221"/>
    </row>
    <row r="68" spans="1:163" s="207" customFormat="1">
      <c r="A68" s="669">
        <v>13</v>
      </c>
      <c r="B68" s="220" t="s">
        <v>718</v>
      </c>
      <c r="C68" s="221"/>
      <c r="D68" s="221"/>
      <c r="E68" s="221"/>
      <c r="F68" s="221"/>
      <c r="G68" s="221"/>
      <c r="H68" s="221"/>
      <c r="I68" s="221"/>
      <c r="J68" s="221"/>
      <c r="K68" s="12"/>
      <c r="L68" s="12"/>
      <c r="M68" s="12"/>
      <c r="N68" s="12"/>
      <c r="O68" s="12"/>
      <c r="P68" s="14">
        <f t="shared" si="8"/>
        <v>0</v>
      </c>
      <c r="Q68" s="12"/>
      <c r="R68" s="12"/>
      <c r="S68" s="12"/>
      <c r="T68" s="14">
        <f t="shared" si="34"/>
        <v>0</v>
      </c>
      <c r="U68" s="12"/>
      <c r="V68" s="12"/>
      <c r="W68" s="12"/>
      <c r="X68" s="12"/>
      <c r="Y68" s="12"/>
      <c r="Z68" s="12"/>
      <c r="AA68" s="12"/>
      <c r="AB68" s="12"/>
      <c r="AC68" s="12"/>
      <c r="AD68" s="14">
        <f t="shared" si="46"/>
        <v>0</v>
      </c>
      <c r="AE68" s="12"/>
      <c r="AF68" s="12"/>
      <c r="AG68" s="12"/>
      <c r="AH68" s="14">
        <f t="shared" si="35"/>
        <v>0</v>
      </c>
      <c r="AI68" s="12"/>
      <c r="AJ68" s="12">
        <v>123</v>
      </c>
      <c r="AK68" s="12"/>
      <c r="AL68" s="14">
        <f t="shared" si="36"/>
        <v>123</v>
      </c>
      <c r="AM68" s="12"/>
      <c r="AN68" s="12">
        <v>1</v>
      </c>
      <c r="AO68" s="12"/>
      <c r="AP68" s="14">
        <f t="shared" si="37"/>
        <v>1</v>
      </c>
      <c r="AQ68" s="12"/>
      <c r="AR68" s="12"/>
      <c r="AS68" s="12"/>
      <c r="AT68" s="12"/>
      <c r="AU68" s="12"/>
      <c r="AV68" s="14">
        <f t="shared" si="38"/>
        <v>0</v>
      </c>
      <c r="AW68" s="12"/>
      <c r="AX68" s="12">
        <v>1</v>
      </c>
      <c r="AY68" s="14">
        <f t="shared" si="39"/>
        <v>1</v>
      </c>
      <c r="AZ68" s="12"/>
      <c r="BA68" s="12">
        <v>1</v>
      </c>
      <c r="BB68" s="12"/>
      <c r="BC68" s="648">
        <f t="shared" si="23"/>
        <v>1</v>
      </c>
      <c r="BD68" s="12"/>
      <c r="BE68" s="12"/>
      <c r="BF68" s="14">
        <f t="shared" si="40"/>
        <v>0</v>
      </c>
      <c r="BG68" s="12"/>
      <c r="BH68" s="14">
        <f t="shared" si="41"/>
        <v>0</v>
      </c>
      <c r="BI68" s="12"/>
      <c r="BJ68" s="12"/>
      <c r="BK68" s="12"/>
      <c r="BL68" s="12"/>
      <c r="BM68" s="12">
        <v>40000</v>
      </c>
      <c r="BN68" s="12"/>
      <c r="BO68" s="12"/>
      <c r="BP68" s="12"/>
      <c r="BQ68" s="12"/>
      <c r="BR68" s="12"/>
      <c r="BS68" s="12"/>
      <c r="BT68" s="32">
        <f t="shared" si="16"/>
        <v>40000</v>
      </c>
      <c r="BU68" s="12"/>
      <c r="BV68" s="12"/>
      <c r="BW68" s="12"/>
      <c r="BX68" s="12"/>
      <c r="BY68" s="12"/>
      <c r="BZ68" s="12"/>
      <c r="CA68" s="12"/>
      <c r="CB68" s="12"/>
      <c r="CC68" s="12"/>
      <c r="CD68" s="12"/>
      <c r="CE68" s="12">
        <v>50000</v>
      </c>
      <c r="CF68" s="12"/>
      <c r="CG68" s="14">
        <f t="shared" si="17"/>
        <v>50000</v>
      </c>
      <c r="CH68" s="12"/>
      <c r="CI68" s="12"/>
      <c r="CJ68" s="12"/>
      <c r="CK68" s="12"/>
      <c r="CL68" s="12"/>
      <c r="CM68" s="12"/>
      <c r="CN68" s="14">
        <f t="shared" si="18"/>
        <v>0</v>
      </c>
      <c r="CO68" s="12"/>
      <c r="CP68" s="12"/>
      <c r="CQ68" s="12"/>
      <c r="CR68" s="12"/>
      <c r="CS68" s="12">
        <v>50000</v>
      </c>
      <c r="CT68" s="14">
        <f t="shared" si="42"/>
        <v>50000</v>
      </c>
      <c r="CU68" s="12"/>
      <c r="CV68" s="12"/>
      <c r="CW68" s="12"/>
      <c r="CX68" s="12"/>
      <c r="CY68" s="12"/>
      <c r="CZ68" s="12"/>
      <c r="DA68" s="601"/>
      <c r="DB68" s="12"/>
      <c r="DC68" s="12"/>
      <c r="DD68" s="12"/>
      <c r="DE68" s="12"/>
      <c r="DF68" s="12"/>
      <c r="DG68" s="12"/>
      <c r="DH68" s="12"/>
      <c r="DI68" s="12"/>
      <c r="DJ68" s="12"/>
      <c r="DK68" s="12"/>
      <c r="DL68" s="12"/>
      <c r="DM68" s="12"/>
      <c r="DN68" s="12"/>
      <c r="DO68" s="12"/>
      <c r="DP68" s="12"/>
      <c r="DQ68" s="14">
        <f t="shared" si="43"/>
        <v>0</v>
      </c>
      <c r="DR68" s="12"/>
      <c r="DS68" s="12"/>
      <c r="DT68" s="12"/>
      <c r="DU68" s="12"/>
      <c r="DV68" s="12">
        <f t="shared" si="44"/>
        <v>0</v>
      </c>
      <c r="DW68" s="12"/>
      <c r="DX68" s="12"/>
      <c r="DY68" s="12">
        <v>10000</v>
      </c>
      <c r="DZ68" s="14">
        <f t="shared" si="45"/>
        <v>10000</v>
      </c>
      <c r="EA68" s="608"/>
      <c r="EB68" s="221"/>
      <c r="EC68" s="682">
        <f t="shared" si="26"/>
        <v>0</v>
      </c>
      <c r="ED68" s="221"/>
      <c r="EE68" s="682">
        <f t="shared" si="27"/>
        <v>0</v>
      </c>
      <c r="EF68" s="221"/>
      <c r="EG68" s="682">
        <f t="shared" si="21"/>
        <v>0</v>
      </c>
      <c r="EH68" s="14"/>
      <c r="EI68" s="683"/>
      <c r="EJ68" s="14"/>
      <c r="EK68" s="608"/>
      <c r="EL68" s="608"/>
      <c r="EM68" s="221"/>
      <c r="EN68" s="682">
        <f t="shared" si="28"/>
        <v>0</v>
      </c>
      <c r="EO68" s="221"/>
      <c r="EP68" s="221"/>
      <c r="EQ68" s="216">
        <f t="shared" si="47"/>
        <v>0</v>
      </c>
      <c r="ER68" s="221"/>
      <c r="ES68" s="216"/>
      <c r="ET68" s="221"/>
      <c r="EU68" s="216"/>
      <c r="EV68" s="221"/>
      <c r="EW68" s="216"/>
      <c r="EX68" s="221"/>
      <c r="EY68" s="221"/>
      <c r="EZ68" s="221">
        <f t="shared" si="48"/>
        <v>0</v>
      </c>
      <c r="FA68" s="221"/>
      <c r="FB68" s="221"/>
      <c r="FC68" s="221"/>
      <c r="FD68" s="221"/>
      <c r="FE68" s="221"/>
      <c r="FF68" s="221"/>
      <c r="FG68" s="221"/>
    </row>
    <row r="69" spans="1:163" s="207" customFormat="1">
      <c r="A69" s="669">
        <v>14</v>
      </c>
      <c r="B69" s="220" t="s">
        <v>719</v>
      </c>
      <c r="C69" s="221"/>
      <c r="D69" s="221"/>
      <c r="E69" s="221"/>
      <c r="F69" s="221"/>
      <c r="G69" s="221"/>
      <c r="H69" s="221"/>
      <c r="I69" s="221"/>
      <c r="J69" s="221"/>
      <c r="K69" s="12"/>
      <c r="L69" s="12"/>
      <c r="M69" s="12"/>
      <c r="N69" s="12"/>
      <c r="O69" s="12"/>
      <c r="P69" s="14">
        <f t="shared" si="8"/>
        <v>0</v>
      </c>
      <c r="Q69" s="12"/>
      <c r="R69" s="12"/>
      <c r="S69" s="12"/>
      <c r="T69" s="14">
        <f t="shared" si="34"/>
        <v>0</v>
      </c>
      <c r="U69" s="12"/>
      <c r="V69" s="12"/>
      <c r="W69" s="12"/>
      <c r="X69" s="12"/>
      <c r="Y69" s="12"/>
      <c r="Z69" s="12"/>
      <c r="AA69" s="12"/>
      <c r="AB69" s="12"/>
      <c r="AC69" s="12"/>
      <c r="AD69" s="14">
        <f t="shared" si="46"/>
        <v>0</v>
      </c>
      <c r="AE69" s="12"/>
      <c r="AF69" s="12"/>
      <c r="AG69" s="12"/>
      <c r="AH69" s="14">
        <f t="shared" si="35"/>
        <v>0</v>
      </c>
      <c r="AI69" s="12"/>
      <c r="AJ69" s="12">
        <v>68</v>
      </c>
      <c r="AK69" s="12"/>
      <c r="AL69" s="14">
        <f t="shared" si="36"/>
        <v>68</v>
      </c>
      <c r="AM69" s="12"/>
      <c r="AN69" s="12"/>
      <c r="AO69" s="12"/>
      <c r="AP69" s="14">
        <f t="shared" si="37"/>
        <v>0</v>
      </c>
      <c r="AQ69" s="12"/>
      <c r="AR69" s="12"/>
      <c r="AS69" s="12"/>
      <c r="AT69" s="12"/>
      <c r="AU69" s="12"/>
      <c r="AV69" s="14">
        <f t="shared" si="38"/>
        <v>0</v>
      </c>
      <c r="AW69" s="12"/>
      <c r="AX69" s="12"/>
      <c r="AY69" s="14">
        <f t="shared" si="39"/>
        <v>0</v>
      </c>
      <c r="AZ69" s="12"/>
      <c r="BA69" s="12"/>
      <c r="BB69" s="12"/>
      <c r="BC69" s="648">
        <f t="shared" si="23"/>
        <v>0</v>
      </c>
      <c r="BD69" s="12"/>
      <c r="BE69" s="12"/>
      <c r="BF69" s="14">
        <f t="shared" si="40"/>
        <v>0</v>
      </c>
      <c r="BG69" s="12"/>
      <c r="BH69" s="14">
        <f t="shared" si="41"/>
        <v>0</v>
      </c>
      <c r="BI69" s="12"/>
      <c r="BJ69" s="12"/>
      <c r="BK69" s="12"/>
      <c r="BL69" s="12"/>
      <c r="BM69" s="12"/>
      <c r="BN69" s="12"/>
      <c r="BO69" s="12"/>
      <c r="BP69" s="12"/>
      <c r="BQ69" s="12"/>
      <c r="BR69" s="12"/>
      <c r="BS69" s="12"/>
      <c r="BT69" s="32">
        <f t="shared" si="16"/>
        <v>0</v>
      </c>
      <c r="BU69" s="12"/>
      <c r="BV69" s="12"/>
      <c r="BW69" s="12"/>
      <c r="BX69" s="12"/>
      <c r="BY69" s="12"/>
      <c r="BZ69" s="12"/>
      <c r="CA69" s="12"/>
      <c r="CB69" s="12"/>
      <c r="CC69" s="12"/>
      <c r="CD69" s="12"/>
      <c r="CE69" s="12">
        <v>50000</v>
      </c>
      <c r="CF69" s="12"/>
      <c r="CG69" s="14">
        <f t="shared" si="17"/>
        <v>50000</v>
      </c>
      <c r="CH69" s="12"/>
      <c r="CI69" s="12"/>
      <c r="CJ69" s="12"/>
      <c r="CK69" s="12"/>
      <c r="CL69" s="12"/>
      <c r="CM69" s="12"/>
      <c r="CN69" s="14">
        <f t="shared" si="18"/>
        <v>0</v>
      </c>
      <c r="CO69" s="12"/>
      <c r="CP69" s="12"/>
      <c r="CQ69" s="12"/>
      <c r="CR69" s="12"/>
      <c r="CS69" s="12"/>
      <c r="CT69" s="14">
        <f t="shared" si="42"/>
        <v>0</v>
      </c>
      <c r="CU69" s="12"/>
      <c r="CV69" s="12"/>
      <c r="CW69" s="12"/>
      <c r="CX69" s="12"/>
      <c r="CY69" s="12"/>
      <c r="CZ69" s="12"/>
      <c r="DA69" s="601"/>
      <c r="DB69" s="12"/>
      <c r="DC69" s="12"/>
      <c r="DD69" s="12"/>
      <c r="DE69" s="12"/>
      <c r="DF69" s="12"/>
      <c r="DG69" s="12"/>
      <c r="DH69" s="12"/>
      <c r="DI69" s="12"/>
      <c r="DJ69" s="12"/>
      <c r="DK69" s="12"/>
      <c r="DL69" s="12"/>
      <c r="DM69" s="12"/>
      <c r="DN69" s="12"/>
      <c r="DO69" s="12"/>
      <c r="DP69" s="12"/>
      <c r="DQ69" s="14">
        <f t="shared" si="43"/>
        <v>0</v>
      </c>
      <c r="DR69" s="12"/>
      <c r="DS69" s="12"/>
      <c r="DT69" s="12"/>
      <c r="DU69" s="12"/>
      <c r="DV69" s="12">
        <f t="shared" si="44"/>
        <v>0</v>
      </c>
      <c r="DW69" s="12"/>
      <c r="DX69" s="12"/>
      <c r="DY69" s="12"/>
      <c r="DZ69" s="14">
        <f t="shared" si="45"/>
        <v>0</v>
      </c>
      <c r="EA69" s="608"/>
      <c r="EB69" s="221"/>
      <c r="EC69" s="682">
        <f t="shared" si="26"/>
        <v>0</v>
      </c>
      <c r="ED69" s="221"/>
      <c r="EE69" s="682">
        <f t="shared" si="27"/>
        <v>0</v>
      </c>
      <c r="EF69" s="221"/>
      <c r="EG69" s="682">
        <f t="shared" si="21"/>
        <v>0</v>
      </c>
      <c r="EH69" s="14"/>
      <c r="EI69" s="683"/>
      <c r="EJ69" s="14"/>
      <c r="EK69" s="608"/>
      <c r="EL69" s="608"/>
      <c r="EM69" s="221"/>
      <c r="EN69" s="682">
        <f t="shared" si="28"/>
        <v>0</v>
      </c>
      <c r="EO69" s="221"/>
      <c r="EP69" s="221"/>
      <c r="EQ69" s="216">
        <f t="shared" si="47"/>
        <v>0</v>
      </c>
      <c r="ER69" s="221"/>
      <c r="ES69" s="216"/>
      <c r="ET69" s="221"/>
      <c r="EU69" s="216"/>
      <c r="EV69" s="221"/>
      <c r="EW69" s="216"/>
      <c r="EX69" s="221"/>
      <c r="EY69" s="221"/>
      <c r="EZ69" s="221">
        <f t="shared" si="48"/>
        <v>0</v>
      </c>
      <c r="FA69" s="221"/>
      <c r="FB69" s="221"/>
      <c r="FC69" s="221"/>
      <c r="FD69" s="221"/>
      <c r="FE69" s="221"/>
      <c r="FF69" s="221"/>
      <c r="FG69" s="221"/>
    </row>
    <row r="70" spans="1:163" s="207" customFormat="1">
      <c r="A70" s="669">
        <v>15</v>
      </c>
      <c r="B70" s="220" t="s">
        <v>720</v>
      </c>
      <c r="C70" s="221"/>
      <c r="D70" s="221"/>
      <c r="E70" s="221"/>
      <c r="F70" s="221"/>
      <c r="G70" s="221"/>
      <c r="H70" s="221"/>
      <c r="I70" s="221"/>
      <c r="J70" s="221"/>
      <c r="K70" s="12"/>
      <c r="L70" s="12"/>
      <c r="M70" s="12"/>
      <c r="N70" s="12"/>
      <c r="O70" s="12"/>
      <c r="P70" s="14">
        <f t="shared" si="8"/>
        <v>0</v>
      </c>
      <c r="Q70" s="12"/>
      <c r="R70" s="12"/>
      <c r="S70" s="12"/>
      <c r="T70" s="14">
        <f t="shared" si="34"/>
        <v>0</v>
      </c>
      <c r="U70" s="12"/>
      <c r="V70" s="12"/>
      <c r="W70" s="12"/>
      <c r="X70" s="12"/>
      <c r="Y70" s="12"/>
      <c r="Z70" s="12"/>
      <c r="AA70" s="12"/>
      <c r="AB70" s="12"/>
      <c r="AC70" s="12"/>
      <c r="AD70" s="14">
        <f t="shared" si="46"/>
        <v>0</v>
      </c>
      <c r="AE70" s="12"/>
      <c r="AF70" s="12"/>
      <c r="AG70" s="12"/>
      <c r="AH70" s="14">
        <f t="shared" si="35"/>
        <v>0</v>
      </c>
      <c r="AI70" s="12"/>
      <c r="AJ70" s="12"/>
      <c r="AK70" s="12"/>
      <c r="AL70" s="14">
        <f t="shared" si="36"/>
        <v>0</v>
      </c>
      <c r="AM70" s="12"/>
      <c r="AN70" s="12">
        <v>1</v>
      </c>
      <c r="AO70" s="12"/>
      <c r="AP70" s="14">
        <f t="shared" si="37"/>
        <v>1</v>
      </c>
      <c r="AQ70" s="12"/>
      <c r="AR70" s="12"/>
      <c r="AS70" s="12"/>
      <c r="AT70" s="12"/>
      <c r="AU70" s="12"/>
      <c r="AV70" s="14">
        <f t="shared" si="38"/>
        <v>0</v>
      </c>
      <c r="AW70" s="12"/>
      <c r="AX70" s="12"/>
      <c r="AY70" s="14">
        <f t="shared" si="39"/>
        <v>0</v>
      </c>
      <c r="AZ70" s="12"/>
      <c r="BA70" s="12"/>
      <c r="BB70" s="12"/>
      <c r="BC70" s="648">
        <f t="shared" si="23"/>
        <v>0</v>
      </c>
      <c r="BD70" s="12"/>
      <c r="BE70" s="12"/>
      <c r="BF70" s="14">
        <f t="shared" si="40"/>
        <v>0</v>
      </c>
      <c r="BG70" s="12"/>
      <c r="BH70" s="14">
        <f t="shared" si="41"/>
        <v>0</v>
      </c>
      <c r="BI70" s="12"/>
      <c r="BJ70" s="12"/>
      <c r="BK70" s="12"/>
      <c r="BL70" s="12"/>
      <c r="BM70" s="12"/>
      <c r="BN70" s="12">
        <v>2000</v>
      </c>
      <c r="BO70" s="12"/>
      <c r="BP70" s="12"/>
      <c r="BQ70" s="12"/>
      <c r="BR70" s="12"/>
      <c r="BS70" s="12"/>
      <c r="BT70" s="32">
        <f t="shared" si="16"/>
        <v>2000</v>
      </c>
      <c r="BU70" s="12"/>
      <c r="BV70" s="12"/>
      <c r="BW70" s="12"/>
      <c r="BX70" s="12"/>
      <c r="BY70" s="12"/>
      <c r="BZ70" s="12"/>
      <c r="CA70" s="12"/>
      <c r="CB70" s="12"/>
      <c r="CC70" s="12"/>
      <c r="CD70" s="12"/>
      <c r="CE70" s="12">
        <v>87500</v>
      </c>
      <c r="CF70" s="12"/>
      <c r="CG70" s="14">
        <f t="shared" si="17"/>
        <v>87500</v>
      </c>
      <c r="CH70" s="12"/>
      <c r="CI70" s="12"/>
      <c r="CJ70" s="12"/>
      <c r="CK70" s="12"/>
      <c r="CL70" s="12"/>
      <c r="CM70" s="12">
        <v>30000</v>
      </c>
      <c r="CN70" s="14">
        <f t="shared" si="18"/>
        <v>30000</v>
      </c>
      <c r="CO70" s="12"/>
      <c r="CP70" s="12"/>
      <c r="CQ70" s="12"/>
      <c r="CR70" s="12"/>
      <c r="CS70" s="12"/>
      <c r="CT70" s="14">
        <f t="shared" si="42"/>
        <v>0</v>
      </c>
      <c r="CU70" s="12"/>
      <c r="CV70" s="12"/>
      <c r="CW70" s="12"/>
      <c r="CX70" s="12"/>
      <c r="CY70" s="12"/>
      <c r="CZ70" s="12"/>
      <c r="DA70" s="601"/>
      <c r="DB70" s="12"/>
      <c r="DC70" s="12"/>
      <c r="DD70" s="12"/>
      <c r="DE70" s="12"/>
      <c r="DF70" s="12"/>
      <c r="DG70" s="12"/>
      <c r="DH70" s="12"/>
      <c r="DI70" s="12"/>
      <c r="DJ70" s="12"/>
      <c r="DK70" s="12"/>
      <c r="DL70" s="12"/>
      <c r="DM70" s="12"/>
      <c r="DN70" s="12"/>
      <c r="DO70" s="12"/>
      <c r="DP70" s="12"/>
      <c r="DQ70" s="14">
        <f t="shared" si="43"/>
        <v>0</v>
      </c>
      <c r="DR70" s="12"/>
      <c r="DS70" s="12"/>
      <c r="DT70" s="12"/>
      <c r="DU70" s="12"/>
      <c r="DV70" s="12">
        <f t="shared" si="44"/>
        <v>0</v>
      </c>
      <c r="DW70" s="12"/>
      <c r="DX70" s="12"/>
      <c r="DY70" s="12"/>
      <c r="DZ70" s="14">
        <f t="shared" si="45"/>
        <v>0</v>
      </c>
      <c r="EA70" s="608"/>
      <c r="EB70" s="221"/>
      <c r="EC70" s="682">
        <f t="shared" si="26"/>
        <v>0</v>
      </c>
      <c r="ED70" s="221"/>
      <c r="EE70" s="682">
        <f t="shared" si="27"/>
        <v>0</v>
      </c>
      <c r="EF70" s="221"/>
      <c r="EG70" s="682">
        <f t="shared" si="21"/>
        <v>0</v>
      </c>
      <c r="EH70" s="14"/>
      <c r="EI70" s="683"/>
      <c r="EJ70" s="14"/>
      <c r="EK70" s="608"/>
      <c r="EL70" s="608"/>
      <c r="EM70" s="221"/>
      <c r="EN70" s="682">
        <f t="shared" si="28"/>
        <v>0</v>
      </c>
      <c r="EO70" s="221"/>
      <c r="EP70" s="221"/>
      <c r="EQ70" s="216">
        <f t="shared" si="47"/>
        <v>0</v>
      </c>
      <c r="ER70" s="221"/>
      <c r="ES70" s="216"/>
      <c r="ET70" s="221"/>
      <c r="EU70" s="216"/>
      <c r="EV70" s="221"/>
      <c r="EW70" s="216"/>
      <c r="EX70" s="221"/>
      <c r="EY70" s="221"/>
      <c r="EZ70" s="221">
        <f t="shared" si="48"/>
        <v>0</v>
      </c>
      <c r="FA70" s="221"/>
      <c r="FB70" s="221"/>
      <c r="FC70" s="221"/>
      <c r="FD70" s="221"/>
      <c r="FE70" s="221"/>
      <c r="FF70" s="221"/>
      <c r="FG70" s="221"/>
    </row>
    <row r="71" spans="1:163" s="207" customFormat="1">
      <c r="A71" s="669">
        <v>16</v>
      </c>
      <c r="B71" s="220" t="s">
        <v>721</v>
      </c>
      <c r="C71" s="221"/>
      <c r="D71" s="221"/>
      <c r="E71" s="221"/>
      <c r="F71" s="221"/>
      <c r="G71" s="221"/>
      <c r="H71" s="221"/>
      <c r="I71" s="221"/>
      <c r="J71" s="221"/>
      <c r="K71" s="12"/>
      <c r="L71" s="12"/>
      <c r="M71" s="12"/>
      <c r="N71" s="12"/>
      <c r="O71" s="12"/>
      <c r="P71" s="14">
        <f t="shared" si="8"/>
        <v>0</v>
      </c>
      <c r="Q71" s="12"/>
      <c r="R71" s="12"/>
      <c r="S71" s="12"/>
      <c r="T71" s="14">
        <f t="shared" si="34"/>
        <v>0</v>
      </c>
      <c r="U71" s="12"/>
      <c r="V71" s="12"/>
      <c r="W71" s="12"/>
      <c r="X71" s="12"/>
      <c r="Y71" s="12"/>
      <c r="Z71" s="12"/>
      <c r="AA71" s="12"/>
      <c r="AB71" s="12"/>
      <c r="AC71" s="12"/>
      <c r="AD71" s="14">
        <f t="shared" si="46"/>
        <v>0</v>
      </c>
      <c r="AE71" s="12"/>
      <c r="AF71" s="12"/>
      <c r="AG71" s="12"/>
      <c r="AH71" s="14">
        <f t="shared" si="35"/>
        <v>0</v>
      </c>
      <c r="AI71" s="12"/>
      <c r="AJ71" s="12">
        <v>116</v>
      </c>
      <c r="AK71" s="12"/>
      <c r="AL71" s="14">
        <f t="shared" si="36"/>
        <v>116</v>
      </c>
      <c r="AM71" s="12"/>
      <c r="AN71" s="12">
        <v>1</v>
      </c>
      <c r="AO71" s="12"/>
      <c r="AP71" s="14">
        <f t="shared" si="37"/>
        <v>1</v>
      </c>
      <c r="AQ71" s="12"/>
      <c r="AR71" s="12"/>
      <c r="AS71" s="12"/>
      <c r="AT71" s="12"/>
      <c r="AU71" s="12"/>
      <c r="AV71" s="14">
        <f t="shared" si="38"/>
        <v>0</v>
      </c>
      <c r="AW71" s="12"/>
      <c r="AX71" s="12"/>
      <c r="AY71" s="14">
        <f t="shared" si="39"/>
        <v>0</v>
      </c>
      <c r="AZ71" s="12"/>
      <c r="BA71" s="12"/>
      <c r="BB71" s="12"/>
      <c r="BC71" s="14">
        <f t="shared" si="23"/>
        <v>0</v>
      </c>
      <c r="BD71" s="12"/>
      <c r="BE71" s="12"/>
      <c r="BF71" s="14">
        <f t="shared" si="40"/>
        <v>0</v>
      </c>
      <c r="BG71" s="12"/>
      <c r="BH71" s="14">
        <f t="shared" si="41"/>
        <v>0</v>
      </c>
      <c r="BI71" s="12"/>
      <c r="BJ71" s="12"/>
      <c r="BK71" s="12"/>
      <c r="BL71" s="12"/>
      <c r="BM71" s="12"/>
      <c r="BN71" s="12"/>
      <c r="BO71" s="12"/>
      <c r="BP71" s="12"/>
      <c r="BQ71" s="12">
        <v>5000</v>
      </c>
      <c r="BR71" s="12"/>
      <c r="BS71" s="12"/>
      <c r="BT71" s="32">
        <f t="shared" si="16"/>
        <v>5000</v>
      </c>
      <c r="BU71" s="12"/>
      <c r="BV71" s="12"/>
      <c r="BW71" s="12"/>
      <c r="BX71" s="12"/>
      <c r="BY71" s="12"/>
      <c r="BZ71" s="12"/>
      <c r="CA71" s="12"/>
      <c r="CB71" s="12">
        <v>20000</v>
      </c>
      <c r="CC71" s="12"/>
      <c r="CD71" s="12"/>
      <c r="CE71" s="12">
        <v>100000</v>
      </c>
      <c r="CF71" s="12"/>
      <c r="CG71" s="14">
        <f t="shared" si="17"/>
        <v>120000</v>
      </c>
      <c r="CH71" s="12"/>
      <c r="CI71" s="12"/>
      <c r="CJ71" s="12"/>
      <c r="CK71" s="12"/>
      <c r="CL71" s="12"/>
      <c r="CM71" s="12"/>
      <c r="CN71" s="14">
        <f t="shared" si="18"/>
        <v>0</v>
      </c>
      <c r="CO71" s="12"/>
      <c r="CP71" s="12"/>
      <c r="CQ71" s="12"/>
      <c r="CR71" s="12"/>
      <c r="CS71" s="12"/>
      <c r="CT71" s="14">
        <f t="shared" si="42"/>
        <v>0</v>
      </c>
      <c r="CU71" s="12"/>
      <c r="CV71" s="12"/>
      <c r="CW71" s="12"/>
      <c r="CX71" s="12"/>
      <c r="CY71" s="12"/>
      <c r="CZ71" s="12"/>
      <c r="DA71" s="601"/>
      <c r="DB71" s="12"/>
      <c r="DC71" s="12"/>
      <c r="DD71" s="12"/>
      <c r="DE71" s="12"/>
      <c r="DF71" s="12"/>
      <c r="DG71" s="12"/>
      <c r="DH71" s="12"/>
      <c r="DI71" s="12"/>
      <c r="DJ71" s="12"/>
      <c r="DK71" s="12"/>
      <c r="DL71" s="12">
        <v>20000</v>
      </c>
      <c r="DM71" s="12"/>
      <c r="DN71" s="12"/>
      <c r="DO71" s="12"/>
      <c r="DP71" s="12"/>
      <c r="DQ71" s="14">
        <f t="shared" si="43"/>
        <v>20000</v>
      </c>
      <c r="DR71" s="12"/>
      <c r="DS71" s="12"/>
      <c r="DT71" s="12"/>
      <c r="DU71" s="12"/>
      <c r="DV71" s="12">
        <f t="shared" si="44"/>
        <v>0</v>
      </c>
      <c r="DW71" s="12"/>
      <c r="DX71" s="12"/>
      <c r="DY71" s="12"/>
      <c r="DZ71" s="14">
        <f t="shared" si="45"/>
        <v>0</v>
      </c>
      <c r="EA71" s="608"/>
      <c r="EB71" s="221"/>
      <c r="EC71" s="682">
        <f t="shared" si="26"/>
        <v>0</v>
      </c>
      <c r="ED71" s="221"/>
      <c r="EE71" s="682">
        <f t="shared" si="27"/>
        <v>0</v>
      </c>
      <c r="EF71" s="221"/>
      <c r="EG71" s="682">
        <f t="shared" si="21"/>
        <v>0</v>
      </c>
      <c r="EH71" s="14"/>
      <c r="EI71" s="683"/>
      <c r="EJ71" s="14"/>
      <c r="EK71" s="608"/>
      <c r="EL71" s="608"/>
      <c r="EM71" s="221"/>
      <c r="EN71" s="682">
        <f t="shared" si="28"/>
        <v>0</v>
      </c>
      <c r="EO71" s="221"/>
      <c r="EP71" s="221"/>
      <c r="EQ71" s="216">
        <f t="shared" si="47"/>
        <v>0</v>
      </c>
      <c r="ER71" s="221"/>
      <c r="ES71" s="216"/>
      <c r="ET71" s="221"/>
      <c r="EU71" s="216"/>
      <c r="EV71" s="221"/>
      <c r="EW71" s="216"/>
      <c r="EX71" s="221"/>
      <c r="EY71" s="221"/>
      <c r="EZ71" s="221">
        <f t="shared" si="48"/>
        <v>0</v>
      </c>
      <c r="FA71" s="221"/>
      <c r="FB71" s="221"/>
      <c r="FC71" s="221"/>
      <c r="FD71" s="221"/>
      <c r="FE71" s="221"/>
      <c r="FF71" s="221"/>
      <c r="FG71" s="221"/>
    </row>
    <row r="72" spans="1:163" s="207" customFormat="1">
      <c r="A72" s="669">
        <v>17</v>
      </c>
      <c r="B72" s="220" t="s">
        <v>722</v>
      </c>
      <c r="C72" s="221"/>
      <c r="D72" s="221"/>
      <c r="E72" s="221"/>
      <c r="F72" s="221"/>
      <c r="G72" s="221"/>
      <c r="H72" s="221"/>
      <c r="I72" s="221"/>
      <c r="J72" s="221"/>
      <c r="K72" s="12"/>
      <c r="L72" s="12"/>
      <c r="M72" s="12"/>
      <c r="N72" s="12"/>
      <c r="O72" s="12"/>
      <c r="P72" s="14">
        <f t="shared" si="8"/>
        <v>0</v>
      </c>
      <c r="Q72" s="12"/>
      <c r="R72" s="12"/>
      <c r="S72" s="12"/>
      <c r="T72" s="14">
        <f t="shared" si="34"/>
        <v>0</v>
      </c>
      <c r="U72" s="12"/>
      <c r="V72" s="12"/>
      <c r="W72" s="12"/>
      <c r="X72" s="12"/>
      <c r="Y72" s="12"/>
      <c r="Z72" s="12">
        <v>3</v>
      </c>
      <c r="AA72" s="12"/>
      <c r="AB72" s="12"/>
      <c r="AC72" s="12"/>
      <c r="AD72" s="14">
        <f t="shared" si="46"/>
        <v>3</v>
      </c>
      <c r="AE72" s="12"/>
      <c r="AF72" s="12"/>
      <c r="AG72" s="12"/>
      <c r="AH72" s="14">
        <f t="shared" si="35"/>
        <v>0</v>
      </c>
      <c r="AI72" s="12"/>
      <c r="AJ72" s="12"/>
      <c r="AK72" s="12"/>
      <c r="AL72" s="14">
        <f t="shared" si="36"/>
        <v>0</v>
      </c>
      <c r="AM72" s="12"/>
      <c r="AN72" s="12">
        <v>1</v>
      </c>
      <c r="AO72" s="12"/>
      <c r="AP72" s="14">
        <f t="shared" si="37"/>
        <v>1</v>
      </c>
      <c r="AQ72" s="12"/>
      <c r="AR72" s="12"/>
      <c r="AS72" s="12"/>
      <c r="AT72" s="12"/>
      <c r="AU72" s="12"/>
      <c r="AV72" s="14">
        <f t="shared" si="38"/>
        <v>0</v>
      </c>
      <c r="AW72" s="12"/>
      <c r="AX72" s="12"/>
      <c r="AY72" s="14">
        <f t="shared" si="39"/>
        <v>0</v>
      </c>
      <c r="AZ72" s="12"/>
      <c r="BA72" s="12"/>
      <c r="BB72" s="12"/>
      <c r="BC72" s="648">
        <f t="shared" si="23"/>
        <v>0</v>
      </c>
      <c r="BD72" s="12"/>
      <c r="BE72" s="12"/>
      <c r="BF72" s="14">
        <f t="shared" si="40"/>
        <v>0</v>
      </c>
      <c r="BG72" s="12"/>
      <c r="BH72" s="14">
        <f t="shared" si="41"/>
        <v>0</v>
      </c>
      <c r="BI72" s="12"/>
      <c r="BJ72" s="12"/>
      <c r="BK72" s="12"/>
      <c r="BL72" s="12"/>
      <c r="BM72" s="12"/>
      <c r="BN72" s="12"/>
      <c r="BO72" s="12"/>
      <c r="BP72" s="12"/>
      <c r="BQ72" s="12">
        <v>5000</v>
      </c>
      <c r="BR72" s="12"/>
      <c r="BS72" s="12"/>
      <c r="BT72" s="32">
        <f t="shared" si="16"/>
        <v>5000</v>
      </c>
      <c r="BU72" s="12"/>
      <c r="BV72" s="12"/>
      <c r="BW72" s="12"/>
      <c r="BX72" s="12"/>
      <c r="BY72" s="12"/>
      <c r="BZ72" s="12"/>
      <c r="CA72" s="12"/>
      <c r="CB72" s="12">
        <v>25000</v>
      </c>
      <c r="CC72" s="12"/>
      <c r="CD72" s="12"/>
      <c r="CE72" s="12">
        <v>50000</v>
      </c>
      <c r="CF72" s="12"/>
      <c r="CG72" s="14">
        <f t="shared" si="17"/>
        <v>75000</v>
      </c>
      <c r="CH72" s="12"/>
      <c r="CI72" s="12"/>
      <c r="CJ72" s="12"/>
      <c r="CK72" s="12"/>
      <c r="CL72" s="12"/>
      <c r="CM72" s="12"/>
      <c r="CN72" s="14">
        <f t="shared" si="18"/>
        <v>0</v>
      </c>
      <c r="CO72" s="12"/>
      <c r="CP72" s="12"/>
      <c r="CQ72" s="12"/>
      <c r="CR72" s="12"/>
      <c r="CS72" s="12"/>
      <c r="CT72" s="14">
        <f t="shared" si="42"/>
        <v>0</v>
      </c>
      <c r="CU72" s="12"/>
      <c r="CV72" s="12"/>
      <c r="CW72" s="12"/>
      <c r="CX72" s="12"/>
      <c r="CY72" s="12"/>
      <c r="CZ72" s="12"/>
      <c r="DA72" s="601"/>
      <c r="DB72" s="12"/>
      <c r="DC72" s="12"/>
      <c r="DD72" s="12"/>
      <c r="DE72" s="12"/>
      <c r="DF72" s="12"/>
      <c r="DG72" s="12"/>
      <c r="DH72" s="12"/>
      <c r="DI72" s="12"/>
      <c r="DJ72" s="12"/>
      <c r="DK72" s="12"/>
      <c r="DL72" s="12">
        <v>30000</v>
      </c>
      <c r="DM72" s="12"/>
      <c r="DN72" s="12"/>
      <c r="DO72" s="12"/>
      <c r="DP72" s="12"/>
      <c r="DQ72" s="14">
        <f t="shared" si="43"/>
        <v>30000</v>
      </c>
      <c r="DR72" s="12"/>
      <c r="DS72" s="12"/>
      <c r="DT72" s="12"/>
      <c r="DU72" s="12"/>
      <c r="DV72" s="12">
        <f t="shared" si="44"/>
        <v>0</v>
      </c>
      <c r="DW72" s="12"/>
      <c r="DX72" s="12"/>
      <c r="DY72" s="12"/>
      <c r="DZ72" s="14">
        <f t="shared" si="45"/>
        <v>0</v>
      </c>
      <c r="EA72" s="608"/>
      <c r="EB72" s="221"/>
      <c r="EC72" s="682">
        <f t="shared" si="26"/>
        <v>0</v>
      </c>
      <c r="ED72" s="221"/>
      <c r="EE72" s="682">
        <f t="shared" si="27"/>
        <v>0</v>
      </c>
      <c r="EF72" s="221"/>
      <c r="EG72" s="682">
        <f t="shared" si="21"/>
        <v>0</v>
      </c>
      <c r="EH72" s="14"/>
      <c r="EI72" s="683"/>
      <c r="EJ72" s="14"/>
      <c r="EK72" s="608"/>
      <c r="EL72" s="608"/>
      <c r="EM72" s="221"/>
      <c r="EN72" s="682">
        <f t="shared" si="28"/>
        <v>0</v>
      </c>
      <c r="EO72" s="221"/>
      <c r="EP72" s="221"/>
      <c r="EQ72" s="216">
        <f t="shared" si="47"/>
        <v>0</v>
      </c>
      <c r="ER72" s="221"/>
      <c r="ES72" s="216"/>
      <c r="ET72" s="221">
        <v>500</v>
      </c>
      <c r="EU72" s="216">
        <f t="shared" si="49"/>
        <v>500</v>
      </c>
      <c r="EV72" s="221"/>
      <c r="EW72" s="216"/>
      <c r="EX72" s="221">
        <v>300</v>
      </c>
      <c r="EY72" s="221"/>
      <c r="EZ72" s="221">
        <f t="shared" si="48"/>
        <v>300</v>
      </c>
      <c r="FA72" s="221"/>
      <c r="FB72" s="221"/>
      <c r="FC72" s="221"/>
      <c r="FD72" s="221"/>
      <c r="FE72" s="221"/>
      <c r="FF72" s="221"/>
      <c r="FG72" s="221"/>
    </row>
    <row r="73" spans="1:163" s="681" customFormat="1">
      <c r="A73" s="671">
        <v>18</v>
      </c>
      <c r="B73" s="672" t="s">
        <v>723</v>
      </c>
      <c r="C73" s="673"/>
      <c r="D73" s="673"/>
      <c r="E73" s="673"/>
      <c r="F73" s="673"/>
      <c r="G73" s="673"/>
      <c r="H73" s="673"/>
      <c r="I73" s="673"/>
      <c r="J73" s="673"/>
      <c r="K73" s="674"/>
      <c r="L73" s="674"/>
      <c r="M73" s="12"/>
      <c r="N73" s="12"/>
      <c r="O73" s="674"/>
      <c r="P73" s="648">
        <f t="shared" si="8"/>
        <v>0</v>
      </c>
      <c r="Q73" s="674"/>
      <c r="R73" s="674"/>
      <c r="S73" s="674"/>
      <c r="T73" s="648">
        <f t="shared" si="34"/>
        <v>0</v>
      </c>
      <c r="U73" s="674"/>
      <c r="V73" s="674"/>
      <c r="W73" s="674"/>
      <c r="X73" s="674"/>
      <c r="Y73" s="674"/>
      <c r="Z73" s="12"/>
      <c r="AA73" s="12"/>
      <c r="AB73" s="674"/>
      <c r="AC73" s="674"/>
      <c r="AD73" s="14">
        <f t="shared" si="46"/>
        <v>0</v>
      </c>
      <c r="AE73" s="674"/>
      <c r="AF73" s="674"/>
      <c r="AG73" s="674"/>
      <c r="AH73" s="648">
        <f t="shared" si="35"/>
        <v>0</v>
      </c>
      <c r="AI73" s="674"/>
      <c r="AJ73" s="674"/>
      <c r="AK73" s="674"/>
      <c r="AL73" s="648">
        <f t="shared" si="36"/>
        <v>0</v>
      </c>
      <c r="AM73" s="674"/>
      <c r="AN73" s="12"/>
      <c r="AO73" s="674"/>
      <c r="AP73" s="648">
        <f t="shared" si="37"/>
        <v>0</v>
      </c>
      <c r="AQ73" s="674"/>
      <c r="AR73" s="674"/>
      <c r="AS73" s="12"/>
      <c r="AT73" s="674"/>
      <c r="AU73" s="674"/>
      <c r="AV73" s="648">
        <f t="shared" si="38"/>
        <v>0</v>
      </c>
      <c r="AW73" s="674"/>
      <c r="AX73" s="674"/>
      <c r="AY73" s="648">
        <f t="shared" si="39"/>
        <v>0</v>
      </c>
      <c r="AZ73" s="674"/>
      <c r="BA73" s="674"/>
      <c r="BB73" s="674"/>
      <c r="BC73" s="648">
        <f t="shared" si="23"/>
        <v>0</v>
      </c>
      <c r="BD73" s="674"/>
      <c r="BE73" s="674"/>
      <c r="BF73" s="14">
        <f t="shared" si="40"/>
        <v>0</v>
      </c>
      <c r="BG73" s="674"/>
      <c r="BH73" s="648">
        <f t="shared" si="41"/>
        <v>0</v>
      </c>
      <c r="BI73" s="674"/>
      <c r="BJ73" s="674"/>
      <c r="BK73" s="674"/>
      <c r="BL73" s="674"/>
      <c r="BM73" s="674"/>
      <c r="BN73" s="12"/>
      <c r="BO73" s="12"/>
      <c r="BP73" s="12"/>
      <c r="BQ73" s="12"/>
      <c r="BR73" s="674"/>
      <c r="BS73" s="674"/>
      <c r="BT73" s="675">
        <f t="shared" si="16"/>
        <v>0</v>
      </c>
      <c r="BU73" s="674"/>
      <c r="BV73" s="674"/>
      <c r="BW73" s="674"/>
      <c r="BX73" s="12"/>
      <c r="BY73" s="674"/>
      <c r="BZ73" s="674"/>
      <c r="CA73" s="674"/>
      <c r="CB73" s="12"/>
      <c r="CC73" s="12"/>
      <c r="CD73" s="12"/>
      <c r="CE73" s="12">
        <v>87500</v>
      </c>
      <c r="CF73" s="12"/>
      <c r="CG73" s="648">
        <f t="shared" si="17"/>
        <v>87500</v>
      </c>
      <c r="CH73" s="674"/>
      <c r="CI73" s="674"/>
      <c r="CJ73" s="12"/>
      <c r="CK73" s="12"/>
      <c r="CL73" s="12"/>
      <c r="CM73" s="674"/>
      <c r="CN73" s="648">
        <f t="shared" si="18"/>
        <v>0</v>
      </c>
      <c r="CO73" s="674"/>
      <c r="CP73" s="674"/>
      <c r="CQ73" s="674"/>
      <c r="CR73" s="674"/>
      <c r="CS73" s="674"/>
      <c r="CT73" s="648">
        <f t="shared" si="42"/>
        <v>0</v>
      </c>
      <c r="CU73" s="674"/>
      <c r="CV73" s="674"/>
      <c r="CW73" s="674"/>
      <c r="CX73" s="674"/>
      <c r="CY73" s="674"/>
      <c r="CZ73" s="674"/>
      <c r="DA73" s="676"/>
      <c r="DB73" s="674"/>
      <c r="DC73" s="674"/>
      <c r="DD73" s="674"/>
      <c r="DE73" s="674"/>
      <c r="DF73" s="674"/>
      <c r="DG73" s="674"/>
      <c r="DH73" s="674"/>
      <c r="DI73" s="674"/>
      <c r="DJ73" s="674"/>
      <c r="DK73" s="674"/>
      <c r="DL73" s="12"/>
      <c r="DM73" s="12"/>
      <c r="DN73" s="674"/>
      <c r="DO73" s="12"/>
      <c r="DP73" s="674"/>
      <c r="DQ73" s="14">
        <f t="shared" si="43"/>
        <v>0</v>
      </c>
      <c r="DR73" s="674"/>
      <c r="DS73" s="12"/>
      <c r="DT73" s="12"/>
      <c r="DU73" s="12"/>
      <c r="DV73" s="12">
        <f t="shared" si="44"/>
        <v>0</v>
      </c>
      <c r="DW73" s="674"/>
      <c r="DX73" s="674"/>
      <c r="DY73" s="674"/>
      <c r="DZ73" s="648">
        <f t="shared" si="45"/>
        <v>0</v>
      </c>
      <c r="EA73" s="677"/>
      <c r="EB73" s="673"/>
      <c r="EC73" s="678">
        <f t="shared" si="26"/>
        <v>0</v>
      </c>
      <c r="ED73" s="673"/>
      <c r="EE73" s="678">
        <f t="shared" si="27"/>
        <v>0</v>
      </c>
      <c r="EF73" s="673"/>
      <c r="EG73" s="678">
        <f t="shared" si="21"/>
        <v>0</v>
      </c>
      <c r="EH73" s="14"/>
      <c r="EI73" s="679"/>
      <c r="EJ73" s="648"/>
      <c r="EK73" s="677"/>
      <c r="EL73" s="608"/>
      <c r="EM73" s="673"/>
      <c r="EN73" s="678">
        <f t="shared" si="28"/>
        <v>0</v>
      </c>
      <c r="EO73" s="221"/>
      <c r="EP73" s="221"/>
      <c r="EQ73" s="216">
        <f t="shared" si="47"/>
        <v>0</v>
      </c>
      <c r="ER73" s="221"/>
      <c r="ES73" s="680"/>
      <c r="ET73" s="221"/>
      <c r="EU73" s="216"/>
      <c r="EV73" s="221"/>
      <c r="EW73" s="680"/>
      <c r="EX73" s="673"/>
      <c r="EY73" s="673"/>
      <c r="EZ73" s="221">
        <f t="shared" si="48"/>
        <v>0</v>
      </c>
      <c r="FA73" s="673"/>
      <c r="FB73" s="673"/>
      <c r="FC73" s="673"/>
      <c r="FD73" s="673"/>
      <c r="FE73" s="673"/>
      <c r="FF73" s="673"/>
      <c r="FG73" s="673"/>
    </row>
    <row r="74" spans="1:163" s="207" customFormat="1">
      <c r="A74" s="669">
        <v>19</v>
      </c>
      <c r="B74" s="220" t="s">
        <v>724</v>
      </c>
      <c r="C74" s="221"/>
      <c r="D74" s="221"/>
      <c r="E74" s="221"/>
      <c r="F74" s="221"/>
      <c r="G74" s="221"/>
      <c r="H74" s="221"/>
      <c r="I74" s="221"/>
      <c r="J74" s="221"/>
      <c r="K74" s="12"/>
      <c r="L74" s="12"/>
      <c r="M74" s="12"/>
      <c r="N74" s="12"/>
      <c r="O74" s="12"/>
      <c r="P74" s="14">
        <f t="shared" si="8"/>
        <v>0</v>
      </c>
      <c r="Q74" s="12"/>
      <c r="R74" s="12"/>
      <c r="S74" s="12"/>
      <c r="T74" s="14">
        <f t="shared" si="34"/>
        <v>0</v>
      </c>
      <c r="U74" s="12"/>
      <c r="V74" s="12"/>
      <c r="W74" s="12"/>
      <c r="X74" s="12"/>
      <c r="Y74" s="12"/>
      <c r="Z74" s="12"/>
      <c r="AA74" s="12"/>
      <c r="AB74" s="12"/>
      <c r="AC74" s="12">
        <v>3</v>
      </c>
      <c r="AD74" s="14">
        <f t="shared" si="46"/>
        <v>3</v>
      </c>
      <c r="AE74" s="12"/>
      <c r="AF74" s="12">
        <v>1</v>
      </c>
      <c r="AG74" s="12"/>
      <c r="AH74" s="14">
        <f t="shared" si="35"/>
        <v>1</v>
      </c>
      <c r="AI74" s="12"/>
      <c r="AJ74" s="12">
        <v>136</v>
      </c>
      <c r="AK74" s="12"/>
      <c r="AL74" s="14">
        <f t="shared" si="36"/>
        <v>136</v>
      </c>
      <c r="AM74" s="12"/>
      <c r="AN74" s="12">
        <v>1</v>
      </c>
      <c r="AO74" s="12"/>
      <c r="AP74" s="14">
        <f t="shared" si="37"/>
        <v>1</v>
      </c>
      <c r="AQ74" s="12"/>
      <c r="AR74" s="12">
        <v>32</v>
      </c>
      <c r="AS74" s="12"/>
      <c r="AT74" s="12"/>
      <c r="AU74" s="12"/>
      <c r="AV74" s="14">
        <f t="shared" si="38"/>
        <v>32</v>
      </c>
      <c r="AW74" s="12"/>
      <c r="AX74" s="12">
        <v>1</v>
      </c>
      <c r="AY74" s="14">
        <f t="shared" si="39"/>
        <v>1</v>
      </c>
      <c r="AZ74" s="12"/>
      <c r="BA74" s="12">
        <v>1</v>
      </c>
      <c r="BB74" s="12"/>
      <c r="BC74" s="14">
        <f t="shared" si="23"/>
        <v>1</v>
      </c>
      <c r="BD74" s="12"/>
      <c r="BE74" s="12"/>
      <c r="BF74" s="14">
        <f t="shared" si="40"/>
        <v>0</v>
      </c>
      <c r="BG74" s="12"/>
      <c r="BH74" s="14">
        <f t="shared" si="41"/>
        <v>0</v>
      </c>
      <c r="BI74" s="12"/>
      <c r="BJ74" s="12"/>
      <c r="BK74" s="12"/>
      <c r="BL74" s="12"/>
      <c r="BM74" s="12">
        <v>40000</v>
      </c>
      <c r="BN74" s="12"/>
      <c r="BO74" s="12"/>
      <c r="BP74" s="12"/>
      <c r="BQ74" s="12"/>
      <c r="BR74" s="12"/>
      <c r="BS74" s="12"/>
      <c r="BT74" s="32">
        <f t="shared" si="16"/>
        <v>40000</v>
      </c>
      <c r="BU74" s="12"/>
      <c r="BV74" s="12"/>
      <c r="BW74" s="12"/>
      <c r="BX74" s="12"/>
      <c r="BY74" s="12"/>
      <c r="BZ74" s="12"/>
      <c r="CA74" s="12"/>
      <c r="CB74" s="12"/>
      <c r="CC74" s="12"/>
      <c r="CD74" s="12"/>
      <c r="CE74" s="12">
        <v>87500</v>
      </c>
      <c r="CF74" s="12"/>
      <c r="CG74" s="14">
        <f t="shared" si="17"/>
        <v>87500</v>
      </c>
      <c r="CH74" s="12"/>
      <c r="CI74" s="12"/>
      <c r="CJ74" s="12"/>
      <c r="CK74" s="12"/>
      <c r="CL74" s="12"/>
      <c r="CM74" s="12"/>
      <c r="CN74" s="14">
        <f t="shared" si="18"/>
        <v>0</v>
      </c>
      <c r="CO74" s="12"/>
      <c r="CP74" s="12"/>
      <c r="CQ74" s="12"/>
      <c r="CR74" s="12"/>
      <c r="CS74" s="12">
        <v>50000</v>
      </c>
      <c r="CT74" s="14">
        <f t="shared" si="42"/>
        <v>50000</v>
      </c>
      <c r="CU74" s="12"/>
      <c r="CV74" s="12"/>
      <c r="CW74" s="12"/>
      <c r="CX74" s="12"/>
      <c r="CY74" s="12"/>
      <c r="CZ74" s="12"/>
      <c r="DA74" s="601"/>
      <c r="DB74" s="12"/>
      <c r="DC74" s="12"/>
      <c r="DD74" s="12"/>
      <c r="DE74" s="12"/>
      <c r="DF74" s="12"/>
      <c r="DG74" s="12"/>
      <c r="DH74" s="12"/>
      <c r="DI74" s="12"/>
      <c r="DJ74" s="12"/>
      <c r="DK74" s="12"/>
      <c r="DL74" s="12"/>
      <c r="DM74" s="12"/>
      <c r="DN74" s="12"/>
      <c r="DO74" s="12"/>
      <c r="DP74" s="12"/>
      <c r="DQ74" s="14">
        <f t="shared" si="43"/>
        <v>0</v>
      </c>
      <c r="DR74" s="12"/>
      <c r="DS74" s="12"/>
      <c r="DT74" s="12"/>
      <c r="DU74" s="12"/>
      <c r="DV74" s="12">
        <f t="shared" si="44"/>
        <v>0</v>
      </c>
      <c r="DW74" s="12"/>
      <c r="DX74" s="12"/>
      <c r="DY74" s="12">
        <v>10000</v>
      </c>
      <c r="DZ74" s="14">
        <f t="shared" si="45"/>
        <v>10000</v>
      </c>
      <c r="EA74" s="608"/>
      <c r="EB74" s="221"/>
      <c r="EC74" s="682">
        <f t="shared" si="26"/>
        <v>0</v>
      </c>
      <c r="ED74" s="221"/>
      <c r="EE74" s="682">
        <f t="shared" si="27"/>
        <v>0</v>
      </c>
      <c r="EF74" s="221"/>
      <c r="EG74" s="682">
        <f t="shared" si="21"/>
        <v>0</v>
      </c>
      <c r="EH74" s="14"/>
      <c r="EI74" s="683"/>
      <c r="EJ74" s="14"/>
      <c r="EK74" s="608"/>
      <c r="EL74" s="608"/>
      <c r="EM74" s="221"/>
      <c r="EN74" s="682">
        <f t="shared" si="28"/>
        <v>0</v>
      </c>
      <c r="EO74" s="221"/>
      <c r="EP74" s="221"/>
      <c r="EQ74" s="216">
        <f t="shared" si="47"/>
        <v>0</v>
      </c>
      <c r="ER74" s="221"/>
      <c r="ES74" s="216"/>
      <c r="ET74" s="221"/>
      <c r="EU74" s="216"/>
      <c r="EV74" s="221"/>
      <c r="EW74" s="216"/>
      <c r="EX74" s="221"/>
      <c r="EY74" s="221"/>
      <c r="EZ74" s="221">
        <f t="shared" si="48"/>
        <v>0</v>
      </c>
      <c r="FA74" s="221"/>
      <c r="FB74" s="221"/>
      <c r="FC74" s="221"/>
      <c r="FD74" s="221"/>
      <c r="FE74" s="221"/>
      <c r="FF74" s="221"/>
      <c r="FG74" s="221"/>
    </row>
    <row r="75" spans="1:163" s="207" customFormat="1">
      <c r="A75" s="669">
        <v>20</v>
      </c>
      <c r="B75" s="220" t="s">
        <v>725</v>
      </c>
      <c r="C75" s="221"/>
      <c r="D75" s="221"/>
      <c r="E75" s="221"/>
      <c r="F75" s="221"/>
      <c r="G75" s="221"/>
      <c r="H75" s="221"/>
      <c r="I75" s="221"/>
      <c r="J75" s="221"/>
      <c r="K75" s="12"/>
      <c r="L75" s="12"/>
      <c r="M75" s="12"/>
      <c r="N75" s="12"/>
      <c r="O75" s="12"/>
      <c r="P75" s="14">
        <f t="shared" si="8"/>
        <v>0</v>
      </c>
      <c r="Q75" s="12"/>
      <c r="R75" s="12"/>
      <c r="S75" s="12"/>
      <c r="T75" s="14">
        <f t="shared" si="34"/>
        <v>0</v>
      </c>
      <c r="U75" s="12"/>
      <c r="V75" s="12"/>
      <c r="W75" s="12"/>
      <c r="X75" s="12"/>
      <c r="Y75" s="12"/>
      <c r="Z75" s="12"/>
      <c r="AA75" s="12"/>
      <c r="AB75" s="12"/>
      <c r="AC75" s="12"/>
      <c r="AD75" s="14">
        <f t="shared" si="46"/>
        <v>0</v>
      </c>
      <c r="AE75" s="12"/>
      <c r="AF75" s="12"/>
      <c r="AG75" s="12"/>
      <c r="AH75" s="14">
        <f t="shared" si="35"/>
        <v>0</v>
      </c>
      <c r="AI75" s="12"/>
      <c r="AJ75" s="12">
        <v>46</v>
      </c>
      <c r="AK75" s="12"/>
      <c r="AL75" s="14">
        <f t="shared" si="36"/>
        <v>46</v>
      </c>
      <c r="AM75" s="12"/>
      <c r="AN75" s="12">
        <v>1</v>
      </c>
      <c r="AO75" s="12"/>
      <c r="AP75" s="14">
        <f t="shared" si="37"/>
        <v>1</v>
      </c>
      <c r="AQ75" s="12"/>
      <c r="AR75" s="12"/>
      <c r="AS75" s="12"/>
      <c r="AT75" s="12"/>
      <c r="AU75" s="12"/>
      <c r="AV75" s="14">
        <f t="shared" si="38"/>
        <v>0</v>
      </c>
      <c r="AW75" s="12"/>
      <c r="AX75" s="12"/>
      <c r="AY75" s="14">
        <f t="shared" si="39"/>
        <v>0</v>
      </c>
      <c r="AZ75" s="12"/>
      <c r="BA75" s="12"/>
      <c r="BB75" s="12"/>
      <c r="BC75" s="648">
        <f t="shared" si="23"/>
        <v>0</v>
      </c>
      <c r="BD75" s="12"/>
      <c r="BE75" s="12"/>
      <c r="BF75" s="14">
        <f t="shared" si="40"/>
        <v>0</v>
      </c>
      <c r="BG75" s="12"/>
      <c r="BH75" s="14">
        <f t="shared" si="41"/>
        <v>0</v>
      </c>
      <c r="BI75" s="12"/>
      <c r="BJ75" s="12"/>
      <c r="BK75" s="12"/>
      <c r="BL75" s="12"/>
      <c r="BM75" s="12"/>
      <c r="BN75" s="12"/>
      <c r="BO75" s="12"/>
      <c r="BP75" s="12"/>
      <c r="BQ75" s="12"/>
      <c r="BR75" s="12"/>
      <c r="BS75" s="12"/>
      <c r="BT75" s="32">
        <f t="shared" si="16"/>
        <v>0</v>
      </c>
      <c r="BU75" s="12"/>
      <c r="BV75" s="12"/>
      <c r="BW75" s="12"/>
      <c r="BX75" s="12"/>
      <c r="BY75" s="12"/>
      <c r="BZ75" s="12"/>
      <c r="CA75" s="12"/>
      <c r="CB75" s="12"/>
      <c r="CC75" s="12"/>
      <c r="CD75" s="12"/>
      <c r="CE75" s="12">
        <v>100000</v>
      </c>
      <c r="CF75" s="12"/>
      <c r="CG75" s="14">
        <f t="shared" si="17"/>
        <v>100000</v>
      </c>
      <c r="CH75" s="12"/>
      <c r="CI75" s="12"/>
      <c r="CJ75" s="12"/>
      <c r="CK75" s="12"/>
      <c r="CL75" s="12"/>
      <c r="CM75" s="12"/>
      <c r="CN75" s="14">
        <f t="shared" si="18"/>
        <v>0</v>
      </c>
      <c r="CO75" s="12"/>
      <c r="CP75" s="12"/>
      <c r="CQ75" s="12"/>
      <c r="CR75" s="12"/>
      <c r="CS75" s="12"/>
      <c r="CT75" s="14">
        <f t="shared" si="42"/>
        <v>0</v>
      </c>
      <c r="CU75" s="12"/>
      <c r="CV75" s="12"/>
      <c r="CW75" s="12"/>
      <c r="CX75" s="12"/>
      <c r="CY75" s="12"/>
      <c r="CZ75" s="12"/>
      <c r="DA75" s="601"/>
      <c r="DB75" s="12"/>
      <c r="DC75" s="12"/>
      <c r="DD75" s="12"/>
      <c r="DE75" s="12"/>
      <c r="DF75" s="12"/>
      <c r="DG75" s="12"/>
      <c r="DH75" s="12"/>
      <c r="DI75" s="12"/>
      <c r="DJ75" s="12"/>
      <c r="DK75" s="12"/>
      <c r="DL75" s="12"/>
      <c r="DM75" s="12"/>
      <c r="DN75" s="12"/>
      <c r="DO75" s="12"/>
      <c r="DP75" s="12"/>
      <c r="DQ75" s="14">
        <f t="shared" si="43"/>
        <v>0</v>
      </c>
      <c r="DR75" s="12"/>
      <c r="DS75" s="12"/>
      <c r="DT75" s="12"/>
      <c r="DU75" s="12"/>
      <c r="DV75" s="12">
        <f t="shared" si="44"/>
        <v>0</v>
      </c>
      <c r="DW75" s="12"/>
      <c r="DX75" s="12"/>
      <c r="DY75" s="12"/>
      <c r="DZ75" s="14">
        <f t="shared" si="45"/>
        <v>0</v>
      </c>
      <c r="EA75" s="608"/>
      <c r="EB75" s="221"/>
      <c r="EC75" s="682">
        <f t="shared" si="26"/>
        <v>0</v>
      </c>
      <c r="ED75" s="221"/>
      <c r="EE75" s="682">
        <f t="shared" si="27"/>
        <v>0</v>
      </c>
      <c r="EF75" s="221"/>
      <c r="EG75" s="682">
        <f t="shared" si="21"/>
        <v>0</v>
      </c>
      <c r="EH75" s="14"/>
      <c r="EI75" s="683"/>
      <c r="EJ75" s="14"/>
      <c r="EK75" s="608"/>
      <c r="EL75" s="608"/>
      <c r="EM75" s="221"/>
      <c r="EN75" s="682">
        <f t="shared" si="28"/>
        <v>0</v>
      </c>
      <c r="EO75" s="221"/>
      <c r="EP75" s="221"/>
      <c r="EQ75" s="216">
        <f t="shared" si="47"/>
        <v>0</v>
      </c>
      <c r="ER75" s="221"/>
      <c r="ES75" s="216"/>
      <c r="ET75" s="221"/>
      <c r="EU75" s="216"/>
      <c r="EV75" s="221"/>
      <c r="EW75" s="216"/>
      <c r="EX75" s="221"/>
      <c r="EY75" s="221"/>
      <c r="EZ75" s="221">
        <f t="shared" si="48"/>
        <v>0</v>
      </c>
      <c r="FA75" s="221"/>
      <c r="FB75" s="221"/>
      <c r="FC75" s="221"/>
      <c r="FD75" s="221"/>
      <c r="FE75" s="221"/>
      <c r="FF75" s="221"/>
      <c r="FG75" s="221"/>
    </row>
    <row r="76" spans="1:163" s="207" customFormat="1">
      <c r="A76" s="669">
        <v>21</v>
      </c>
      <c r="B76" s="220" t="s">
        <v>726</v>
      </c>
      <c r="C76" s="221"/>
      <c r="D76" s="221"/>
      <c r="E76" s="221"/>
      <c r="F76" s="221"/>
      <c r="G76" s="221"/>
      <c r="H76" s="221"/>
      <c r="I76" s="221"/>
      <c r="J76" s="221"/>
      <c r="K76" s="12"/>
      <c r="L76" s="12"/>
      <c r="M76" s="12"/>
      <c r="N76" s="12"/>
      <c r="O76" s="12"/>
      <c r="P76" s="14">
        <f t="shared" si="8"/>
        <v>0</v>
      </c>
      <c r="Q76" s="12"/>
      <c r="R76" s="12"/>
      <c r="S76" s="12"/>
      <c r="T76" s="14">
        <f t="shared" si="34"/>
        <v>0</v>
      </c>
      <c r="U76" s="12"/>
      <c r="V76" s="12"/>
      <c r="W76" s="12"/>
      <c r="X76" s="12"/>
      <c r="Y76" s="12"/>
      <c r="Z76" s="12"/>
      <c r="AA76" s="12">
        <v>15</v>
      </c>
      <c r="AB76" s="12"/>
      <c r="AC76" s="12"/>
      <c r="AD76" s="14">
        <f t="shared" si="46"/>
        <v>15</v>
      </c>
      <c r="AE76" s="12"/>
      <c r="AF76" s="12"/>
      <c r="AG76" s="12"/>
      <c r="AH76" s="14">
        <f t="shared" si="35"/>
        <v>0</v>
      </c>
      <c r="AI76" s="12"/>
      <c r="AJ76" s="12">
        <v>57</v>
      </c>
      <c r="AK76" s="12"/>
      <c r="AL76" s="14">
        <f t="shared" si="36"/>
        <v>57</v>
      </c>
      <c r="AM76" s="12"/>
      <c r="AN76" s="12"/>
      <c r="AO76" s="12"/>
      <c r="AP76" s="14">
        <f t="shared" si="37"/>
        <v>0</v>
      </c>
      <c r="AQ76" s="12"/>
      <c r="AR76" s="12"/>
      <c r="AS76" s="12"/>
      <c r="AT76" s="12"/>
      <c r="AU76" s="12"/>
      <c r="AV76" s="14">
        <f t="shared" si="38"/>
        <v>0</v>
      </c>
      <c r="AW76" s="12"/>
      <c r="AX76" s="12"/>
      <c r="AY76" s="14">
        <f t="shared" si="39"/>
        <v>0</v>
      </c>
      <c r="AZ76" s="12"/>
      <c r="BA76" s="12"/>
      <c r="BB76" s="12"/>
      <c r="BC76" s="14">
        <f t="shared" si="23"/>
        <v>0</v>
      </c>
      <c r="BD76" s="12"/>
      <c r="BE76" s="12"/>
      <c r="BF76" s="14">
        <f t="shared" si="40"/>
        <v>0</v>
      </c>
      <c r="BG76" s="12"/>
      <c r="BH76" s="14">
        <f t="shared" si="41"/>
        <v>0</v>
      </c>
      <c r="BI76" s="12"/>
      <c r="BJ76" s="12"/>
      <c r="BK76" s="12"/>
      <c r="BL76" s="12"/>
      <c r="BM76" s="12"/>
      <c r="BN76" s="12"/>
      <c r="BO76" s="12"/>
      <c r="BP76" s="12"/>
      <c r="BQ76" s="12"/>
      <c r="BR76" s="12"/>
      <c r="BS76" s="12"/>
      <c r="BT76" s="32">
        <f t="shared" si="16"/>
        <v>0</v>
      </c>
      <c r="BU76" s="12"/>
      <c r="BV76" s="12"/>
      <c r="BW76" s="12"/>
      <c r="BX76" s="12"/>
      <c r="BY76" s="12"/>
      <c r="BZ76" s="12"/>
      <c r="CA76" s="12"/>
      <c r="CB76" s="12"/>
      <c r="CC76" s="12"/>
      <c r="CD76" s="12"/>
      <c r="CE76" s="12">
        <v>100000</v>
      </c>
      <c r="CF76" s="12"/>
      <c r="CG76" s="14">
        <f t="shared" si="17"/>
        <v>100000</v>
      </c>
      <c r="CH76" s="12"/>
      <c r="CI76" s="12"/>
      <c r="CJ76" s="12"/>
      <c r="CK76" s="12"/>
      <c r="CL76" s="12"/>
      <c r="CM76" s="12"/>
      <c r="CN76" s="14">
        <f t="shared" si="18"/>
        <v>0</v>
      </c>
      <c r="CO76" s="12"/>
      <c r="CP76" s="12"/>
      <c r="CQ76" s="12"/>
      <c r="CR76" s="12"/>
      <c r="CS76" s="12"/>
      <c r="CT76" s="14">
        <f t="shared" si="42"/>
        <v>0</v>
      </c>
      <c r="CU76" s="12"/>
      <c r="CV76" s="12"/>
      <c r="CW76" s="12"/>
      <c r="CX76" s="12"/>
      <c r="CY76" s="12"/>
      <c r="CZ76" s="12"/>
      <c r="DA76" s="601"/>
      <c r="DB76" s="12"/>
      <c r="DC76" s="12"/>
      <c r="DD76" s="12"/>
      <c r="DE76" s="12"/>
      <c r="DF76" s="12"/>
      <c r="DG76" s="12"/>
      <c r="DH76" s="12"/>
      <c r="DI76" s="12"/>
      <c r="DJ76" s="12"/>
      <c r="DK76" s="12"/>
      <c r="DL76" s="12"/>
      <c r="DM76" s="12"/>
      <c r="DN76" s="12"/>
      <c r="DO76" s="12"/>
      <c r="DP76" s="12"/>
      <c r="DQ76" s="14">
        <f t="shared" si="43"/>
        <v>0</v>
      </c>
      <c r="DR76" s="12"/>
      <c r="DS76" s="12"/>
      <c r="DT76" s="12"/>
      <c r="DU76" s="12"/>
      <c r="DV76" s="12">
        <f t="shared" si="44"/>
        <v>0</v>
      </c>
      <c r="DW76" s="12"/>
      <c r="DX76" s="12"/>
      <c r="DY76" s="12"/>
      <c r="DZ76" s="14">
        <f t="shared" si="45"/>
        <v>0</v>
      </c>
      <c r="EA76" s="608"/>
      <c r="EB76" s="221"/>
      <c r="EC76" s="682">
        <f t="shared" si="26"/>
        <v>0</v>
      </c>
      <c r="ED76" s="221"/>
      <c r="EE76" s="682">
        <f t="shared" si="27"/>
        <v>0</v>
      </c>
      <c r="EF76" s="221"/>
      <c r="EG76" s="682">
        <f t="shared" si="21"/>
        <v>0</v>
      </c>
      <c r="EH76" s="14"/>
      <c r="EI76" s="683"/>
      <c r="EJ76" s="14"/>
      <c r="EK76" s="608"/>
      <c r="EL76" s="608"/>
      <c r="EM76" s="221"/>
      <c r="EN76" s="682">
        <f t="shared" si="28"/>
        <v>0</v>
      </c>
      <c r="EO76" s="221"/>
      <c r="EP76" s="221"/>
      <c r="EQ76" s="216">
        <f t="shared" si="47"/>
        <v>0</v>
      </c>
      <c r="ER76" s="221"/>
      <c r="ES76" s="216"/>
      <c r="ET76" s="221"/>
      <c r="EU76" s="216"/>
      <c r="EV76" s="221">
        <v>15</v>
      </c>
      <c r="EW76" s="216">
        <f>SUM(EV76)</f>
        <v>15</v>
      </c>
      <c r="EX76" s="221"/>
      <c r="EY76" s="221"/>
      <c r="EZ76" s="221">
        <f t="shared" si="48"/>
        <v>0</v>
      </c>
      <c r="FA76" s="221"/>
      <c r="FB76" s="221"/>
      <c r="FC76" s="221"/>
      <c r="FD76" s="221"/>
      <c r="FE76" s="221"/>
      <c r="FF76" s="221"/>
      <c r="FG76" s="221"/>
    </row>
    <row r="77" spans="1:163" s="207" customFormat="1">
      <c r="A77" s="669">
        <v>22</v>
      </c>
      <c r="B77" s="220" t="s">
        <v>727</v>
      </c>
      <c r="C77" s="221"/>
      <c r="D77" s="221"/>
      <c r="E77" s="221"/>
      <c r="F77" s="221"/>
      <c r="G77" s="221"/>
      <c r="H77" s="221"/>
      <c r="I77" s="221"/>
      <c r="J77" s="221"/>
      <c r="K77" s="12"/>
      <c r="L77" s="12"/>
      <c r="M77" s="12"/>
      <c r="N77" s="12"/>
      <c r="O77" s="12"/>
      <c r="P77" s="14">
        <f t="shared" si="8"/>
        <v>0</v>
      </c>
      <c r="Q77" s="12"/>
      <c r="R77" s="12"/>
      <c r="S77" s="12"/>
      <c r="T77" s="14">
        <f t="shared" si="34"/>
        <v>0</v>
      </c>
      <c r="U77" s="12"/>
      <c r="V77" s="12"/>
      <c r="W77" s="12"/>
      <c r="X77" s="12"/>
      <c r="Y77" s="12"/>
      <c r="Z77" s="12"/>
      <c r="AA77" s="12"/>
      <c r="AB77" s="12"/>
      <c r="AC77" s="12"/>
      <c r="AD77" s="14">
        <f t="shared" si="46"/>
        <v>0</v>
      </c>
      <c r="AE77" s="12"/>
      <c r="AF77" s="12"/>
      <c r="AG77" s="12"/>
      <c r="AH77" s="14">
        <f t="shared" si="35"/>
        <v>0</v>
      </c>
      <c r="AI77" s="12"/>
      <c r="AJ77" s="12">
        <v>116</v>
      </c>
      <c r="AK77" s="12"/>
      <c r="AL77" s="14">
        <f t="shared" si="36"/>
        <v>116</v>
      </c>
      <c r="AM77" s="12"/>
      <c r="AN77" s="12">
        <v>1</v>
      </c>
      <c r="AO77" s="12"/>
      <c r="AP77" s="14">
        <f t="shared" si="37"/>
        <v>1</v>
      </c>
      <c r="AQ77" s="12"/>
      <c r="AR77" s="12"/>
      <c r="AS77" s="12"/>
      <c r="AT77" s="12"/>
      <c r="AU77" s="12"/>
      <c r="AV77" s="14">
        <f t="shared" si="38"/>
        <v>0</v>
      </c>
      <c r="AW77" s="12"/>
      <c r="AX77" s="12"/>
      <c r="AY77" s="14">
        <f t="shared" si="39"/>
        <v>0</v>
      </c>
      <c r="AZ77" s="12"/>
      <c r="BA77" s="12"/>
      <c r="BB77" s="12"/>
      <c r="BC77" s="648">
        <f t="shared" si="23"/>
        <v>0</v>
      </c>
      <c r="BD77" s="12"/>
      <c r="BE77" s="12"/>
      <c r="BF77" s="14">
        <f t="shared" si="40"/>
        <v>0</v>
      </c>
      <c r="BG77" s="12"/>
      <c r="BH77" s="14">
        <f t="shared" si="41"/>
        <v>0</v>
      </c>
      <c r="BI77" s="12"/>
      <c r="BJ77" s="12"/>
      <c r="BK77" s="12"/>
      <c r="BL77" s="12"/>
      <c r="BM77" s="12"/>
      <c r="BN77" s="12"/>
      <c r="BO77" s="12"/>
      <c r="BP77" s="12"/>
      <c r="BQ77" s="12"/>
      <c r="BR77" s="12"/>
      <c r="BS77" s="12"/>
      <c r="BT77" s="32">
        <f t="shared" si="16"/>
        <v>0</v>
      </c>
      <c r="BU77" s="12"/>
      <c r="BV77" s="12"/>
      <c r="BW77" s="12"/>
      <c r="BX77" s="12"/>
      <c r="BY77" s="12"/>
      <c r="BZ77" s="12"/>
      <c r="CA77" s="12"/>
      <c r="CB77" s="12"/>
      <c r="CC77" s="12"/>
      <c r="CD77" s="12"/>
      <c r="CE77" s="12">
        <v>87500</v>
      </c>
      <c r="CF77" s="12"/>
      <c r="CG77" s="14">
        <f t="shared" si="17"/>
        <v>87500</v>
      </c>
      <c r="CH77" s="12"/>
      <c r="CI77" s="12"/>
      <c r="CJ77" s="12"/>
      <c r="CK77" s="12"/>
      <c r="CL77" s="12"/>
      <c r="CM77" s="12"/>
      <c r="CN77" s="14">
        <f t="shared" si="18"/>
        <v>0</v>
      </c>
      <c r="CO77" s="12"/>
      <c r="CP77" s="12"/>
      <c r="CQ77" s="12"/>
      <c r="CR77" s="12"/>
      <c r="CS77" s="12"/>
      <c r="CT77" s="14">
        <f t="shared" si="42"/>
        <v>0</v>
      </c>
      <c r="CU77" s="12"/>
      <c r="CV77" s="12"/>
      <c r="CW77" s="12"/>
      <c r="CX77" s="12"/>
      <c r="CY77" s="12"/>
      <c r="CZ77" s="12"/>
      <c r="DA77" s="601"/>
      <c r="DB77" s="12"/>
      <c r="DC77" s="12"/>
      <c r="DD77" s="12"/>
      <c r="DE77" s="12"/>
      <c r="DF77" s="12"/>
      <c r="DG77" s="12"/>
      <c r="DH77" s="12"/>
      <c r="DI77" s="12"/>
      <c r="DJ77" s="12"/>
      <c r="DK77" s="12"/>
      <c r="DL77" s="12"/>
      <c r="DM77" s="12"/>
      <c r="DN77" s="12"/>
      <c r="DO77" s="12"/>
      <c r="DP77" s="12"/>
      <c r="DQ77" s="14">
        <f t="shared" si="43"/>
        <v>0</v>
      </c>
      <c r="DR77" s="12"/>
      <c r="DS77" s="12"/>
      <c r="DT77" s="12"/>
      <c r="DU77" s="12"/>
      <c r="DV77" s="12">
        <f t="shared" si="44"/>
        <v>0</v>
      </c>
      <c r="DW77" s="12"/>
      <c r="DX77" s="12"/>
      <c r="DY77" s="12"/>
      <c r="DZ77" s="14">
        <f t="shared" si="45"/>
        <v>0</v>
      </c>
      <c r="EA77" s="608"/>
      <c r="EB77" s="221"/>
      <c r="EC77" s="682">
        <f t="shared" si="26"/>
        <v>0</v>
      </c>
      <c r="ED77" s="221"/>
      <c r="EE77" s="682">
        <f t="shared" si="27"/>
        <v>0</v>
      </c>
      <c r="EF77" s="221"/>
      <c r="EG77" s="682">
        <f t="shared" si="21"/>
        <v>0</v>
      </c>
      <c r="EH77" s="14"/>
      <c r="EI77" s="683"/>
      <c r="EJ77" s="14"/>
      <c r="EK77" s="608"/>
      <c r="EL77" s="608"/>
      <c r="EM77" s="221"/>
      <c r="EN77" s="682">
        <f t="shared" si="28"/>
        <v>0</v>
      </c>
      <c r="EO77" s="221"/>
      <c r="EP77" s="221"/>
      <c r="EQ77" s="216">
        <f t="shared" si="47"/>
        <v>0</v>
      </c>
      <c r="ER77" s="221"/>
      <c r="ES77" s="216"/>
      <c r="ET77" s="221"/>
      <c r="EU77" s="216"/>
      <c r="EV77" s="221"/>
      <c r="EW77" s="216"/>
      <c r="EX77" s="221"/>
      <c r="EY77" s="221"/>
      <c r="EZ77" s="221">
        <f t="shared" si="48"/>
        <v>0</v>
      </c>
      <c r="FA77" s="221"/>
      <c r="FB77" s="221"/>
      <c r="FC77" s="221"/>
      <c r="FD77" s="221"/>
      <c r="FE77" s="221"/>
      <c r="FF77" s="221"/>
      <c r="FG77" s="221"/>
    </row>
    <row r="78" spans="1:163" s="207" customFormat="1">
      <c r="A78" s="669">
        <v>23</v>
      </c>
      <c r="B78" s="220" t="s">
        <v>728</v>
      </c>
      <c r="C78" s="221"/>
      <c r="D78" s="221"/>
      <c r="E78" s="221"/>
      <c r="F78" s="221"/>
      <c r="G78" s="221"/>
      <c r="H78" s="221"/>
      <c r="I78" s="221"/>
      <c r="J78" s="221"/>
      <c r="K78" s="12"/>
      <c r="L78" s="12"/>
      <c r="M78" s="12"/>
      <c r="N78" s="12"/>
      <c r="O78" s="12"/>
      <c r="P78" s="14">
        <f t="shared" si="8"/>
        <v>0</v>
      </c>
      <c r="Q78" s="12"/>
      <c r="R78" s="12"/>
      <c r="S78" s="12"/>
      <c r="T78" s="14">
        <f t="shared" si="34"/>
        <v>0</v>
      </c>
      <c r="U78" s="12"/>
      <c r="V78" s="12"/>
      <c r="W78" s="12"/>
      <c r="X78" s="12"/>
      <c r="Y78" s="12"/>
      <c r="Z78" s="12"/>
      <c r="AA78" s="12"/>
      <c r="AB78" s="12"/>
      <c r="AC78" s="12"/>
      <c r="AD78" s="14">
        <f t="shared" si="46"/>
        <v>0</v>
      </c>
      <c r="AE78" s="12"/>
      <c r="AF78" s="12"/>
      <c r="AG78" s="12"/>
      <c r="AH78" s="14">
        <f t="shared" si="35"/>
        <v>0</v>
      </c>
      <c r="AI78" s="12"/>
      <c r="AJ78" s="12">
        <v>1</v>
      </c>
      <c r="AK78" s="12"/>
      <c r="AL78" s="14">
        <f t="shared" si="36"/>
        <v>1</v>
      </c>
      <c r="AM78" s="12"/>
      <c r="AN78" s="12">
        <v>1</v>
      </c>
      <c r="AO78" s="12"/>
      <c r="AP78" s="14">
        <f t="shared" si="37"/>
        <v>1</v>
      </c>
      <c r="AQ78" s="12"/>
      <c r="AR78" s="12"/>
      <c r="AS78" s="12"/>
      <c r="AT78" s="12"/>
      <c r="AU78" s="12"/>
      <c r="AV78" s="14">
        <f t="shared" si="38"/>
        <v>0</v>
      </c>
      <c r="AW78" s="12"/>
      <c r="AX78" s="12"/>
      <c r="AY78" s="14">
        <f t="shared" si="39"/>
        <v>0</v>
      </c>
      <c r="AZ78" s="12"/>
      <c r="BA78" s="12"/>
      <c r="BB78" s="12"/>
      <c r="BC78" s="14">
        <f t="shared" si="23"/>
        <v>0</v>
      </c>
      <c r="BD78" s="12"/>
      <c r="BE78" s="12"/>
      <c r="BF78" s="14">
        <f t="shared" si="40"/>
        <v>0</v>
      </c>
      <c r="BG78" s="12"/>
      <c r="BH78" s="14">
        <f t="shared" si="41"/>
        <v>0</v>
      </c>
      <c r="BI78" s="12"/>
      <c r="BJ78" s="12"/>
      <c r="BK78" s="12"/>
      <c r="BL78" s="12"/>
      <c r="BM78" s="12"/>
      <c r="BN78" s="12"/>
      <c r="BO78" s="12"/>
      <c r="BP78" s="12"/>
      <c r="BQ78" s="12"/>
      <c r="BR78" s="12"/>
      <c r="BS78" s="12"/>
      <c r="BT78" s="32">
        <f t="shared" si="16"/>
        <v>0</v>
      </c>
      <c r="BU78" s="12"/>
      <c r="BV78" s="12"/>
      <c r="BW78" s="12"/>
      <c r="BX78" s="12"/>
      <c r="BY78" s="12"/>
      <c r="BZ78" s="12"/>
      <c r="CA78" s="12"/>
      <c r="CB78" s="12"/>
      <c r="CC78" s="12"/>
      <c r="CD78" s="12"/>
      <c r="CE78" s="12">
        <v>87500</v>
      </c>
      <c r="CF78" s="12"/>
      <c r="CG78" s="14">
        <f t="shared" si="17"/>
        <v>87500</v>
      </c>
      <c r="CH78" s="12"/>
      <c r="CI78" s="12"/>
      <c r="CJ78" s="12"/>
      <c r="CK78" s="12"/>
      <c r="CL78" s="12"/>
      <c r="CM78" s="12"/>
      <c r="CN78" s="14">
        <f t="shared" si="18"/>
        <v>0</v>
      </c>
      <c r="CO78" s="12"/>
      <c r="CP78" s="12"/>
      <c r="CQ78" s="12"/>
      <c r="CR78" s="12"/>
      <c r="CS78" s="12"/>
      <c r="CT78" s="14">
        <f t="shared" si="42"/>
        <v>0</v>
      </c>
      <c r="CU78" s="12"/>
      <c r="CV78" s="12"/>
      <c r="CW78" s="12"/>
      <c r="CX78" s="12"/>
      <c r="CY78" s="12"/>
      <c r="CZ78" s="12"/>
      <c r="DA78" s="601"/>
      <c r="DB78" s="12"/>
      <c r="DC78" s="12"/>
      <c r="DD78" s="12"/>
      <c r="DE78" s="12"/>
      <c r="DF78" s="12"/>
      <c r="DG78" s="12"/>
      <c r="DH78" s="12"/>
      <c r="DI78" s="12"/>
      <c r="DJ78" s="12"/>
      <c r="DK78" s="12"/>
      <c r="DL78" s="12"/>
      <c r="DM78" s="12"/>
      <c r="DN78" s="12"/>
      <c r="DO78" s="12"/>
      <c r="DP78" s="12"/>
      <c r="DQ78" s="14">
        <f t="shared" si="43"/>
        <v>0</v>
      </c>
      <c r="DR78" s="12"/>
      <c r="DS78" s="12"/>
      <c r="DT78" s="12"/>
      <c r="DU78" s="12"/>
      <c r="DV78" s="12">
        <f t="shared" si="44"/>
        <v>0</v>
      </c>
      <c r="DW78" s="12"/>
      <c r="DX78" s="12"/>
      <c r="DY78" s="12"/>
      <c r="DZ78" s="14">
        <f t="shared" si="45"/>
        <v>0</v>
      </c>
      <c r="EA78" s="608"/>
      <c r="EB78" s="221"/>
      <c r="EC78" s="682">
        <f t="shared" si="26"/>
        <v>0</v>
      </c>
      <c r="ED78" s="221"/>
      <c r="EE78" s="682">
        <f t="shared" si="27"/>
        <v>0</v>
      </c>
      <c r="EF78" s="221"/>
      <c r="EG78" s="682">
        <f t="shared" si="21"/>
        <v>0</v>
      </c>
      <c r="EH78" s="14"/>
      <c r="EI78" s="683"/>
      <c r="EJ78" s="14"/>
      <c r="EK78" s="608"/>
      <c r="EL78" s="608"/>
      <c r="EM78" s="221"/>
      <c r="EN78" s="682">
        <f t="shared" si="28"/>
        <v>0</v>
      </c>
      <c r="EO78" s="221"/>
      <c r="EP78" s="221"/>
      <c r="EQ78" s="216">
        <f t="shared" si="47"/>
        <v>0</v>
      </c>
      <c r="ER78" s="221"/>
      <c r="ES78" s="216"/>
      <c r="ET78" s="221">
        <v>500</v>
      </c>
      <c r="EU78" s="216">
        <f t="shared" si="49"/>
        <v>500</v>
      </c>
      <c r="EV78" s="221"/>
      <c r="EW78" s="216"/>
      <c r="EX78" s="221">
        <v>300</v>
      </c>
      <c r="EY78" s="221"/>
      <c r="EZ78" s="221">
        <f t="shared" si="48"/>
        <v>300</v>
      </c>
      <c r="FA78" s="221"/>
      <c r="FB78" s="221"/>
      <c r="FC78" s="221"/>
      <c r="FD78" s="221"/>
      <c r="FE78" s="221"/>
      <c r="FF78" s="221"/>
      <c r="FG78" s="221"/>
    </row>
    <row r="79" spans="1:163" s="681" customFormat="1">
      <c r="A79" s="671">
        <v>24</v>
      </c>
      <c r="B79" s="672" t="s">
        <v>729</v>
      </c>
      <c r="C79" s="673"/>
      <c r="D79" s="673"/>
      <c r="E79" s="673"/>
      <c r="F79" s="673"/>
      <c r="G79" s="673"/>
      <c r="H79" s="673"/>
      <c r="I79" s="673"/>
      <c r="J79" s="673"/>
      <c r="K79" s="674"/>
      <c r="L79" s="674"/>
      <c r="M79" s="12"/>
      <c r="N79" s="12"/>
      <c r="O79" s="674"/>
      <c r="P79" s="648">
        <f t="shared" ref="P79:P142" si="50">SUM(K79:O79)</f>
        <v>0</v>
      </c>
      <c r="Q79" s="674"/>
      <c r="R79" s="674"/>
      <c r="S79" s="674"/>
      <c r="T79" s="648">
        <f t="shared" si="34"/>
        <v>0</v>
      </c>
      <c r="U79" s="674"/>
      <c r="V79" s="674"/>
      <c r="W79" s="674"/>
      <c r="X79" s="674"/>
      <c r="Y79" s="674"/>
      <c r="Z79" s="12"/>
      <c r="AA79" s="12"/>
      <c r="AB79" s="674"/>
      <c r="AC79" s="674"/>
      <c r="AD79" s="14">
        <f t="shared" si="46"/>
        <v>0</v>
      </c>
      <c r="AE79" s="674"/>
      <c r="AF79" s="674"/>
      <c r="AG79" s="674"/>
      <c r="AH79" s="648">
        <f t="shared" si="35"/>
        <v>0</v>
      </c>
      <c r="AI79" s="674"/>
      <c r="AJ79" s="674"/>
      <c r="AK79" s="674"/>
      <c r="AL79" s="648">
        <f t="shared" si="36"/>
        <v>0</v>
      </c>
      <c r="AM79" s="674"/>
      <c r="AN79" s="12">
        <v>1</v>
      </c>
      <c r="AO79" s="674"/>
      <c r="AP79" s="648">
        <f t="shared" si="37"/>
        <v>1</v>
      </c>
      <c r="AQ79" s="674"/>
      <c r="AR79" s="674"/>
      <c r="AS79" s="12"/>
      <c r="AT79" s="674"/>
      <c r="AU79" s="674"/>
      <c r="AV79" s="648">
        <f t="shared" si="38"/>
        <v>0</v>
      </c>
      <c r="AW79" s="674"/>
      <c r="AX79" s="674"/>
      <c r="AY79" s="648">
        <f t="shared" si="39"/>
        <v>0</v>
      </c>
      <c r="AZ79" s="674"/>
      <c r="BA79" s="674"/>
      <c r="BB79" s="674"/>
      <c r="BC79" s="648">
        <f t="shared" si="23"/>
        <v>0</v>
      </c>
      <c r="BD79" s="674"/>
      <c r="BE79" s="674"/>
      <c r="BF79" s="14">
        <f t="shared" si="40"/>
        <v>0</v>
      </c>
      <c r="BG79" s="674"/>
      <c r="BH79" s="648">
        <f t="shared" si="41"/>
        <v>0</v>
      </c>
      <c r="BI79" s="674"/>
      <c r="BJ79" s="674"/>
      <c r="BK79" s="674"/>
      <c r="BL79" s="674"/>
      <c r="BM79" s="674"/>
      <c r="BN79" s="12"/>
      <c r="BO79" s="12"/>
      <c r="BP79" s="12"/>
      <c r="BQ79" s="12"/>
      <c r="BR79" s="674"/>
      <c r="BS79" s="674"/>
      <c r="BT79" s="675">
        <f t="shared" ref="BT79:BT142" si="51">SUM(BJ79:BS79)</f>
        <v>0</v>
      </c>
      <c r="BU79" s="674"/>
      <c r="BV79" s="674"/>
      <c r="BW79" s="674"/>
      <c r="BX79" s="12"/>
      <c r="BY79" s="674"/>
      <c r="BZ79" s="674"/>
      <c r="CA79" s="674"/>
      <c r="CB79" s="12"/>
      <c r="CC79" s="12"/>
      <c r="CD79" s="12"/>
      <c r="CE79" s="12">
        <v>87500</v>
      </c>
      <c r="CF79" s="12"/>
      <c r="CG79" s="648">
        <f t="shared" ref="CG79:CG142" si="52">SUM(BV79:CF79)</f>
        <v>87500</v>
      </c>
      <c r="CH79" s="674"/>
      <c r="CI79" s="674"/>
      <c r="CJ79" s="12"/>
      <c r="CK79" s="12"/>
      <c r="CL79" s="12"/>
      <c r="CM79" s="674"/>
      <c r="CN79" s="648">
        <f t="shared" ref="CN79:CN118" si="53">SUM(CI79:CM79)</f>
        <v>0</v>
      </c>
      <c r="CO79" s="674"/>
      <c r="CP79" s="674"/>
      <c r="CQ79" s="674"/>
      <c r="CR79" s="674"/>
      <c r="CS79" s="674"/>
      <c r="CT79" s="648">
        <f t="shared" si="42"/>
        <v>0</v>
      </c>
      <c r="CU79" s="674"/>
      <c r="CV79" s="674"/>
      <c r="CW79" s="674"/>
      <c r="CX79" s="674"/>
      <c r="CY79" s="674"/>
      <c r="CZ79" s="674"/>
      <c r="DA79" s="676"/>
      <c r="DB79" s="674"/>
      <c r="DC79" s="674"/>
      <c r="DD79" s="674"/>
      <c r="DE79" s="674"/>
      <c r="DF79" s="674"/>
      <c r="DG79" s="674"/>
      <c r="DH79" s="674"/>
      <c r="DI79" s="674"/>
      <c r="DJ79" s="674"/>
      <c r="DK79" s="674"/>
      <c r="DL79" s="12"/>
      <c r="DM79" s="12"/>
      <c r="DN79" s="674"/>
      <c r="DO79" s="12"/>
      <c r="DP79" s="674"/>
      <c r="DQ79" s="14">
        <f t="shared" si="43"/>
        <v>0</v>
      </c>
      <c r="DR79" s="674"/>
      <c r="DS79" s="12"/>
      <c r="DT79" s="12"/>
      <c r="DU79" s="12"/>
      <c r="DV79" s="12">
        <f t="shared" si="44"/>
        <v>0</v>
      </c>
      <c r="DW79" s="674"/>
      <c r="DX79" s="674"/>
      <c r="DY79" s="674"/>
      <c r="DZ79" s="648">
        <f t="shared" si="45"/>
        <v>0</v>
      </c>
      <c r="EA79" s="677"/>
      <c r="EB79" s="673"/>
      <c r="EC79" s="678">
        <f t="shared" si="26"/>
        <v>0</v>
      </c>
      <c r="ED79" s="673"/>
      <c r="EE79" s="678">
        <f t="shared" si="27"/>
        <v>0</v>
      </c>
      <c r="EF79" s="673"/>
      <c r="EG79" s="678">
        <f t="shared" si="21"/>
        <v>0</v>
      </c>
      <c r="EH79" s="14"/>
      <c r="EI79" s="679"/>
      <c r="EJ79" s="648"/>
      <c r="EK79" s="677"/>
      <c r="EL79" s="608"/>
      <c r="EM79" s="673"/>
      <c r="EN79" s="678">
        <f t="shared" si="28"/>
        <v>0</v>
      </c>
      <c r="EO79" s="221"/>
      <c r="EP79" s="221"/>
      <c r="EQ79" s="216">
        <f t="shared" si="47"/>
        <v>0</v>
      </c>
      <c r="ER79" s="221"/>
      <c r="ES79" s="680"/>
      <c r="ET79" s="221"/>
      <c r="EU79" s="216"/>
      <c r="EV79" s="221"/>
      <c r="EW79" s="680"/>
      <c r="EX79" s="673"/>
      <c r="EY79" s="673"/>
      <c r="EZ79" s="221">
        <f t="shared" si="48"/>
        <v>0</v>
      </c>
      <c r="FA79" s="673"/>
      <c r="FB79" s="673"/>
      <c r="FC79" s="673"/>
      <c r="FD79" s="673"/>
      <c r="FE79" s="673"/>
      <c r="FF79" s="673"/>
      <c r="FG79" s="673"/>
    </row>
    <row r="80" spans="1:163" s="207" customFormat="1">
      <c r="A80" s="669">
        <v>25</v>
      </c>
      <c r="B80" s="220" t="s">
        <v>871</v>
      </c>
      <c r="C80" s="221"/>
      <c r="D80" s="221"/>
      <c r="E80" s="221"/>
      <c r="F80" s="221"/>
      <c r="G80" s="221"/>
      <c r="H80" s="221"/>
      <c r="I80" s="221"/>
      <c r="J80" s="221"/>
      <c r="K80" s="12"/>
      <c r="L80" s="12"/>
      <c r="M80" s="12"/>
      <c r="N80" s="12"/>
      <c r="O80" s="12"/>
      <c r="P80" s="14">
        <f t="shared" si="50"/>
        <v>0</v>
      </c>
      <c r="Q80" s="12"/>
      <c r="R80" s="12"/>
      <c r="S80" s="12"/>
      <c r="T80" s="14">
        <f t="shared" si="34"/>
        <v>0</v>
      </c>
      <c r="U80" s="12"/>
      <c r="V80" s="12"/>
      <c r="W80" s="12"/>
      <c r="X80" s="12"/>
      <c r="Y80" s="12"/>
      <c r="Z80" s="12"/>
      <c r="AA80" s="12"/>
      <c r="AB80" s="12"/>
      <c r="AC80" s="12"/>
      <c r="AD80" s="14">
        <f t="shared" si="46"/>
        <v>0</v>
      </c>
      <c r="AE80" s="12"/>
      <c r="AF80" s="12"/>
      <c r="AG80" s="12"/>
      <c r="AH80" s="14">
        <f t="shared" si="35"/>
        <v>0</v>
      </c>
      <c r="AI80" s="12"/>
      <c r="AJ80" s="12">
        <v>111</v>
      </c>
      <c r="AK80" s="12"/>
      <c r="AL80" s="14">
        <f t="shared" si="36"/>
        <v>111</v>
      </c>
      <c r="AM80" s="12"/>
      <c r="AN80" s="12">
        <v>1</v>
      </c>
      <c r="AO80" s="12"/>
      <c r="AP80" s="14">
        <f t="shared" si="37"/>
        <v>1</v>
      </c>
      <c r="AQ80" s="12"/>
      <c r="AR80" s="12"/>
      <c r="AS80" s="12"/>
      <c r="AT80" s="12"/>
      <c r="AU80" s="12"/>
      <c r="AV80" s="14">
        <f t="shared" si="38"/>
        <v>0</v>
      </c>
      <c r="AW80" s="12"/>
      <c r="AX80" s="12"/>
      <c r="AY80" s="14">
        <f t="shared" si="39"/>
        <v>0</v>
      </c>
      <c r="AZ80" s="12"/>
      <c r="BA80" s="12"/>
      <c r="BB80" s="12"/>
      <c r="BC80" s="648">
        <f t="shared" ref="BC80:BC118" si="54">SUM(BA80:BB80)</f>
        <v>0</v>
      </c>
      <c r="BD80" s="12"/>
      <c r="BE80" s="12"/>
      <c r="BF80" s="14">
        <f t="shared" si="40"/>
        <v>0</v>
      </c>
      <c r="BG80" s="12"/>
      <c r="BH80" s="14">
        <f t="shared" si="41"/>
        <v>0</v>
      </c>
      <c r="BI80" s="12"/>
      <c r="BJ80" s="12"/>
      <c r="BK80" s="12"/>
      <c r="BL80" s="12"/>
      <c r="BM80" s="12"/>
      <c r="BN80" s="12"/>
      <c r="BO80" s="12"/>
      <c r="BP80" s="12"/>
      <c r="BQ80" s="12"/>
      <c r="BR80" s="12"/>
      <c r="BS80" s="12"/>
      <c r="BT80" s="32">
        <f t="shared" si="51"/>
        <v>0</v>
      </c>
      <c r="BU80" s="12"/>
      <c r="BV80" s="12"/>
      <c r="BW80" s="12"/>
      <c r="BX80" s="12"/>
      <c r="BY80" s="12"/>
      <c r="BZ80" s="12"/>
      <c r="CA80" s="12"/>
      <c r="CB80" s="12"/>
      <c r="CC80" s="12"/>
      <c r="CD80" s="12"/>
      <c r="CE80" s="12">
        <v>87500</v>
      </c>
      <c r="CF80" s="12"/>
      <c r="CG80" s="14">
        <f t="shared" si="52"/>
        <v>87500</v>
      </c>
      <c r="CH80" s="12"/>
      <c r="CI80" s="12"/>
      <c r="CJ80" s="12"/>
      <c r="CK80" s="12"/>
      <c r="CL80" s="12"/>
      <c r="CM80" s="12"/>
      <c r="CN80" s="14">
        <f t="shared" si="53"/>
        <v>0</v>
      </c>
      <c r="CO80" s="12"/>
      <c r="CP80" s="12"/>
      <c r="CQ80" s="12"/>
      <c r="CR80" s="12"/>
      <c r="CS80" s="12"/>
      <c r="CT80" s="14">
        <f t="shared" si="42"/>
        <v>0</v>
      </c>
      <c r="CU80" s="12"/>
      <c r="CV80" s="12"/>
      <c r="CW80" s="12"/>
      <c r="CX80" s="12"/>
      <c r="CY80" s="12"/>
      <c r="CZ80" s="12"/>
      <c r="DA80" s="601"/>
      <c r="DB80" s="12"/>
      <c r="DC80" s="12"/>
      <c r="DD80" s="12"/>
      <c r="DE80" s="12"/>
      <c r="DF80" s="12"/>
      <c r="DG80" s="12"/>
      <c r="DH80" s="12"/>
      <c r="DI80" s="12"/>
      <c r="DJ80" s="12"/>
      <c r="DK80" s="12"/>
      <c r="DL80" s="12"/>
      <c r="DM80" s="12"/>
      <c r="DN80" s="12"/>
      <c r="DO80" s="12"/>
      <c r="DP80" s="12"/>
      <c r="DQ80" s="14">
        <f t="shared" si="43"/>
        <v>0</v>
      </c>
      <c r="DR80" s="12"/>
      <c r="DS80" s="12"/>
      <c r="DT80" s="12"/>
      <c r="DU80" s="12"/>
      <c r="DV80" s="12">
        <f t="shared" si="44"/>
        <v>0</v>
      </c>
      <c r="DW80" s="12"/>
      <c r="DX80" s="12"/>
      <c r="DY80" s="12"/>
      <c r="DZ80" s="14">
        <f t="shared" si="45"/>
        <v>0</v>
      </c>
      <c r="EA80" s="608"/>
      <c r="EB80" s="221"/>
      <c r="EC80" s="682">
        <f t="shared" ref="EC80:EC143" si="55">SUM(EB80)</f>
        <v>0</v>
      </c>
      <c r="ED80" s="221"/>
      <c r="EE80" s="682">
        <f t="shared" ref="EE80:EE143" si="56">SUM(ED80)</f>
        <v>0</v>
      </c>
      <c r="EF80" s="221"/>
      <c r="EG80" s="682">
        <f t="shared" si="21"/>
        <v>0</v>
      </c>
      <c r="EH80" s="14"/>
      <c r="EI80" s="683"/>
      <c r="EJ80" s="14"/>
      <c r="EK80" s="608"/>
      <c r="EL80" s="608"/>
      <c r="EM80" s="221"/>
      <c r="EN80" s="682">
        <f t="shared" ref="EN80:EN143" si="57">SUM(EK80:EM80)</f>
        <v>0</v>
      </c>
      <c r="EO80" s="221"/>
      <c r="EP80" s="221"/>
      <c r="EQ80" s="216">
        <f t="shared" si="47"/>
        <v>0</v>
      </c>
      <c r="ER80" s="221"/>
      <c r="ES80" s="216"/>
      <c r="ET80" s="221">
        <v>500</v>
      </c>
      <c r="EU80" s="216">
        <f t="shared" si="49"/>
        <v>500</v>
      </c>
      <c r="EV80" s="221"/>
      <c r="EW80" s="216"/>
      <c r="EX80" s="221">
        <v>400</v>
      </c>
      <c r="EY80" s="221"/>
      <c r="EZ80" s="221">
        <f t="shared" si="48"/>
        <v>400</v>
      </c>
      <c r="FA80" s="221"/>
      <c r="FB80" s="221"/>
      <c r="FC80" s="221"/>
      <c r="FD80" s="221"/>
      <c r="FE80" s="221"/>
      <c r="FF80" s="221"/>
      <c r="FG80" s="221"/>
    </row>
    <row r="81" spans="1:163" s="681" customFormat="1">
      <c r="A81" s="671">
        <v>26</v>
      </c>
      <c r="B81" s="672" t="s">
        <v>875</v>
      </c>
      <c r="C81" s="673"/>
      <c r="D81" s="673"/>
      <c r="E81" s="673"/>
      <c r="F81" s="673"/>
      <c r="G81" s="673"/>
      <c r="H81" s="673"/>
      <c r="I81" s="673"/>
      <c r="J81" s="673"/>
      <c r="K81" s="674"/>
      <c r="L81" s="674"/>
      <c r="M81" s="12"/>
      <c r="N81" s="12"/>
      <c r="O81" s="674">
        <v>150</v>
      </c>
      <c r="P81" s="648">
        <f t="shared" si="50"/>
        <v>150</v>
      </c>
      <c r="Q81" s="674"/>
      <c r="R81" s="674"/>
      <c r="S81" s="674"/>
      <c r="T81" s="648">
        <f t="shared" si="34"/>
        <v>0</v>
      </c>
      <c r="U81" s="674"/>
      <c r="V81" s="674"/>
      <c r="W81" s="674"/>
      <c r="X81" s="674"/>
      <c r="Y81" s="674"/>
      <c r="Z81" s="12"/>
      <c r="AA81" s="12"/>
      <c r="AB81" s="674"/>
      <c r="AC81" s="674"/>
      <c r="AD81" s="14">
        <f t="shared" si="46"/>
        <v>0</v>
      </c>
      <c r="AE81" s="674"/>
      <c r="AF81" s="674"/>
      <c r="AG81" s="674"/>
      <c r="AH81" s="648">
        <f t="shared" si="35"/>
        <v>0</v>
      </c>
      <c r="AI81" s="674"/>
      <c r="AJ81" s="674"/>
      <c r="AK81" s="674"/>
      <c r="AL81" s="648">
        <f t="shared" si="36"/>
        <v>0</v>
      </c>
      <c r="AM81" s="674"/>
      <c r="AN81" s="12">
        <v>1</v>
      </c>
      <c r="AO81" s="674"/>
      <c r="AP81" s="648">
        <f t="shared" si="37"/>
        <v>1</v>
      </c>
      <c r="AQ81" s="674"/>
      <c r="AR81" s="674"/>
      <c r="AS81" s="12"/>
      <c r="AT81" s="674"/>
      <c r="AU81" s="674"/>
      <c r="AV81" s="648">
        <f t="shared" si="38"/>
        <v>0</v>
      </c>
      <c r="AW81" s="674"/>
      <c r="AX81" s="674"/>
      <c r="AY81" s="648">
        <f t="shared" si="39"/>
        <v>0</v>
      </c>
      <c r="AZ81" s="674"/>
      <c r="BA81" s="674"/>
      <c r="BB81" s="674"/>
      <c r="BC81" s="648">
        <f t="shared" si="54"/>
        <v>0</v>
      </c>
      <c r="BD81" s="674"/>
      <c r="BE81" s="674"/>
      <c r="BF81" s="14">
        <f t="shared" si="40"/>
        <v>0</v>
      </c>
      <c r="BG81" s="674"/>
      <c r="BH81" s="648">
        <f t="shared" si="41"/>
        <v>0</v>
      </c>
      <c r="BI81" s="674"/>
      <c r="BJ81" s="674"/>
      <c r="BK81" s="674"/>
      <c r="BL81" s="674"/>
      <c r="BM81" s="674"/>
      <c r="BN81" s="12"/>
      <c r="BO81" s="12"/>
      <c r="BP81" s="12"/>
      <c r="BQ81" s="12"/>
      <c r="BR81" s="674"/>
      <c r="BS81" s="674"/>
      <c r="BT81" s="675">
        <f t="shared" si="51"/>
        <v>0</v>
      </c>
      <c r="BU81" s="674"/>
      <c r="BV81" s="674"/>
      <c r="BW81" s="674"/>
      <c r="BX81" s="12"/>
      <c r="BY81" s="674"/>
      <c r="BZ81" s="674"/>
      <c r="CA81" s="674"/>
      <c r="CB81" s="12"/>
      <c r="CC81" s="12"/>
      <c r="CD81" s="12"/>
      <c r="CE81" s="12">
        <v>100000</v>
      </c>
      <c r="CF81" s="12"/>
      <c r="CG81" s="648">
        <f t="shared" si="52"/>
        <v>100000</v>
      </c>
      <c r="CH81" s="674"/>
      <c r="CI81" s="674"/>
      <c r="CJ81" s="12"/>
      <c r="CK81" s="12"/>
      <c r="CL81" s="12"/>
      <c r="CM81" s="674"/>
      <c r="CN81" s="648">
        <f t="shared" si="53"/>
        <v>0</v>
      </c>
      <c r="CO81" s="674"/>
      <c r="CP81" s="674"/>
      <c r="CQ81" s="674"/>
      <c r="CR81" s="674"/>
      <c r="CS81" s="674"/>
      <c r="CT81" s="648">
        <f t="shared" si="42"/>
        <v>0</v>
      </c>
      <c r="CU81" s="674"/>
      <c r="CV81" s="674"/>
      <c r="CW81" s="674"/>
      <c r="CX81" s="674"/>
      <c r="CY81" s="674"/>
      <c r="CZ81" s="674"/>
      <c r="DA81" s="676"/>
      <c r="DB81" s="674"/>
      <c r="DC81" s="674"/>
      <c r="DD81" s="674"/>
      <c r="DE81" s="674"/>
      <c r="DF81" s="674"/>
      <c r="DG81" s="674"/>
      <c r="DH81" s="674"/>
      <c r="DI81" s="674"/>
      <c r="DJ81" s="674"/>
      <c r="DK81" s="674"/>
      <c r="DL81" s="12"/>
      <c r="DM81" s="12"/>
      <c r="DN81" s="674"/>
      <c r="DO81" s="12"/>
      <c r="DP81" s="674"/>
      <c r="DQ81" s="14">
        <f t="shared" si="43"/>
        <v>0</v>
      </c>
      <c r="DR81" s="674"/>
      <c r="DS81" s="12"/>
      <c r="DT81" s="12"/>
      <c r="DU81" s="12"/>
      <c r="DV81" s="12">
        <f t="shared" si="44"/>
        <v>0</v>
      </c>
      <c r="DW81" s="674">
        <v>10000</v>
      </c>
      <c r="DX81" s="674"/>
      <c r="DY81" s="674"/>
      <c r="DZ81" s="648">
        <f t="shared" si="45"/>
        <v>10000</v>
      </c>
      <c r="EA81" s="677"/>
      <c r="EB81" s="673"/>
      <c r="EC81" s="678">
        <f t="shared" si="55"/>
        <v>0</v>
      </c>
      <c r="ED81" s="673"/>
      <c r="EE81" s="678">
        <f t="shared" si="56"/>
        <v>0</v>
      </c>
      <c r="EF81" s="673"/>
      <c r="EG81" s="678">
        <f t="shared" ref="EG81:EG144" si="58">SUM(EF81)</f>
        <v>0</v>
      </c>
      <c r="EH81" s="14"/>
      <c r="EI81" s="679"/>
      <c r="EJ81" s="648"/>
      <c r="EK81" s="677"/>
      <c r="EL81" s="608"/>
      <c r="EM81" s="673"/>
      <c r="EN81" s="678">
        <f t="shared" si="57"/>
        <v>0</v>
      </c>
      <c r="EO81" s="221"/>
      <c r="EP81" s="221"/>
      <c r="EQ81" s="216">
        <f t="shared" si="47"/>
        <v>0</v>
      </c>
      <c r="ER81" s="221"/>
      <c r="ES81" s="680"/>
      <c r="ET81" s="221"/>
      <c r="EU81" s="216"/>
      <c r="EV81" s="221"/>
      <c r="EW81" s="680"/>
      <c r="EX81" s="673"/>
      <c r="EY81" s="673"/>
      <c r="EZ81" s="221">
        <f t="shared" si="48"/>
        <v>0</v>
      </c>
      <c r="FA81" s="673"/>
      <c r="FB81" s="673"/>
      <c r="FC81" s="673"/>
      <c r="FD81" s="673"/>
      <c r="FE81" s="673"/>
      <c r="FF81" s="673"/>
      <c r="FG81" s="673"/>
    </row>
    <row r="82" spans="1:163" s="207" customFormat="1">
      <c r="A82" s="669">
        <v>27</v>
      </c>
      <c r="B82" s="220" t="s">
        <v>732</v>
      </c>
      <c r="C82" s="221"/>
      <c r="D82" s="221"/>
      <c r="E82" s="221"/>
      <c r="F82" s="221"/>
      <c r="G82" s="221"/>
      <c r="H82" s="221"/>
      <c r="I82" s="221"/>
      <c r="J82" s="221"/>
      <c r="K82" s="12"/>
      <c r="L82" s="12"/>
      <c r="M82" s="12"/>
      <c r="N82" s="12"/>
      <c r="O82" s="12"/>
      <c r="P82" s="14">
        <f t="shared" si="50"/>
        <v>0</v>
      </c>
      <c r="Q82" s="12"/>
      <c r="R82" s="12"/>
      <c r="S82" s="12"/>
      <c r="T82" s="14">
        <f t="shared" si="34"/>
        <v>0</v>
      </c>
      <c r="U82" s="12"/>
      <c r="V82" s="12"/>
      <c r="W82" s="12"/>
      <c r="X82" s="12"/>
      <c r="Y82" s="12"/>
      <c r="Z82" s="12"/>
      <c r="AA82" s="12">
        <v>15</v>
      </c>
      <c r="AB82" s="12"/>
      <c r="AC82" s="12"/>
      <c r="AD82" s="14">
        <f t="shared" si="46"/>
        <v>15</v>
      </c>
      <c r="AE82" s="12"/>
      <c r="AF82" s="12"/>
      <c r="AG82" s="12"/>
      <c r="AH82" s="14">
        <f t="shared" si="35"/>
        <v>0</v>
      </c>
      <c r="AI82" s="12"/>
      <c r="AJ82" s="12">
        <v>113</v>
      </c>
      <c r="AK82" s="12"/>
      <c r="AL82" s="14">
        <f t="shared" si="36"/>
        <v>113</v>
      </c>
      <c r="AM82" s="12"/>
      <c r="AN82" s="12">
        <v>1</v>
      </c>
      <c r="AO82" s="12"/>
      <c r="AP82" s="14">
        <f t="shared" si="37"/>
        <v>1</v>
      </c>
      <c r="AQ82" s="12"/>
      <c r="AR82" s="12"/>
      <c r="AS82" s="12"/>
      <c r="AT82" s="12"/>
      <c r="AU82" s="12"/>
      <c r="AV82" s="14">
        <f t="shared" si="38"/>
        <v>0</v>
      </c>
      <c r="AW82" s="12"/>
      <c r="AX82" s="12"/>
      <c r="AY82" s="14">
        <f t="shared" si="39"/>
        <v>0</v>
      </c>
      <c r="AZ82" s="12"/>
      <c r="BA82" s="12"/>
      <c r="BB82" s="12">
        <v>1</v>
      </c>
      <c r="BC82" s="14">
        <f t="shared" si="54"/>
        <v>1</v>
      </c>
      <c r="BD82" s="12"/>
      <c r="BE82" s="12">
        <v>11520</v>
      </c>
      <c r="BF82" s="14">
        <f t="shared" si="40"/>
        <v>11520</v>
      </c>
      <c r="BG82" s="12"/>
      <c r="BH82" s="14">
        <f t="shared" si="41"/>
        <v>0</v>
      </c>
      <c r="BI82" s="12"/>
      <c r="BJ82" s="12"/>
      <c r="BK82" s="12"/>
      <c r="BL82" s="12"/>
      <c r="BM82" s="12"/>
      <c r="BN82" s="12"/>
      <c r="BO82" s="12"/>
      <c r="BP82" s="12"/>
      <c r="BQ82" s="12"/>
      <c r="BR82" s="12"/>
      <c r="BS82" s="12"/>
      <c r="BT82" s="32">
        <f t="shared" si="51"/>
        <v>0</v>
      </c>
      <c r="BU82" s="12"/>
      <c r="BV82" s="12"/>
      <c r="BW82" s="12"/>
      <c r="BX82" s="12"/>
      <c r="BY82" s="12"/>
      <c r="BZ82" s="12"/>
      <c r="CA82" s="12"/>
      <c r="CB82" s="12"/>
      <c r="CC82" s="12"/>
      <c r="CD82" s="12"/>
      <c r="CE82" s="12">
        <v>100000</v>
      </c>
      <c r="CF82" s="12"/>
      <c r="CG82" s="14">
        <f t="shared" si="52"/>
        <v>100000</v>
      </c>
      <c r="CH82" s="12"/>
      <c r="CI82" s="12"/>
      <c r="CJ82" s="12"/>
      <c r="CK82" s="12"/>
      <c r="CL82" s="12"/>
      <c r="CM82" s="12"/>
      <c r="CN82" s="14">
        <f t="shared" si="53"/>
        <v>0</v>
      </c>
      <c r="CO82" s="12"/>
      <c r="CP82" s="12"/>
      <c r="CQ82" s="12"/>
      <c r="CR82" s="12"/>
      <c r="CS82" s="12"/>
      <c r="CT82" s="14">
        <f t="shared" si="42"/>
        <v>0</v>
      </c>
      <c r="CU82" s="12"/>
      <c r="CV82" s="12"/>
      <c r="CW82" s="12"/>
      <c r="CX82" s="12"/>
      <c r="CY82" s="12"/>
      <c r="CZ82" s="12"/>
      <c r="DA82" s="601"/>
      <c r="DB82" s="12"/>
      <c r="DC82" s="12"/>
      <c r="DD82" s="12"/>
      <c r="DE82" s="12"/>
      <c r="DF82" s="12"/>
      <c r="DG82" s="12"/>
      <c r="DH82" s="12"/>
      <c r="DI82" s="12"/>
      <c r="DJ82" s="12"/>
      <c r="DK82" s="12"/>
      <c r="DL82" s="12"/>
      <c r="DM82" s="12"/>
      <c r="DN82" s="12"/>
      <c r="DO82" s="12"/>
      <c r="DP82" s="12"/>
      <c r="DQ82" s="14">
        <f t="shared" si="43"/>
        <v>0</v>
      </c>
      <c r="DR82" s="12"/>
      <c r="DS82" s="12"/>
      <c r="DT82" s="12"/>
      <c r="DU82" s="12"/>
      <c r="DV82" s="12">
        <f t="shared" si="44"/>
        <v>0</v>
      </c>
      <c r="DW82" s="12"/>
      <c r="DX82" s="12"/>
      <c r="DY82" s="12"/>
      <c r="DZ82" s="14">
        <f t="shared" si="45"/>
        <v>0</v>
      </c>
      <c r="EA82" s="608"/>
      <c r="EB82" s="221"/>
      <c r="EC82" s="682">
        <f t="shared" si="55"/>
        <v>0</v>
      </c>
      <c r="ED82" s="221"/>
      <c r="EE82" s="682">
        <f t="shared" si="56"/>
        <v>0</v>
      </c>
      <c r="EF82" s="221"/>
      <c r="EG82" s="682">
        <f t="shared" si="58"/>
        <v>0</v>
      </c>
      <c r="EH82" s="14"/>
      <c r="EI82" s="683"/>
      <c r="EJ82" s="14"/>
      <c r="EK82" s="608"/>
      <c r="EL82" s="608"/>
      <c r="EM82" s="221"/>
      <c r="EN82" s="682">
        <f t="shared" si="57"/>
        <v>0</v>
      </c>
      <c r="EO82" s="221"/>
      <c r="EP82" s="221">
        <v>7000</v>
      </c>
      <c r="EQ82" s="216">
        <f t="shared" si="47"/>
        <v>7000</v>
      </c>
      <c r="ER82" s="221"/>
      <c r="ES82" s="216"/>
      <c r="ET82" s="221">
        <v>500</v>
      </c>
      <c r="EU82" s="216">
        <f t="shared" si="49"/>
        <v>500</v>
      </c>
      <c r="EV82" s="221">
        <v>15</v>
      </c>
      <c r="EW82" s="216">
        <f>SUM(EV82)</f>
        <v>15</v>
      </c>
      <c r="EX82" s="221">
        <v>400</v>
      </c>
      <c r="EY82" s="221"/>
      <c r="EZ82" s="221">
        <f t="shared" si="48"/>
        <v>400</v>
      </c>
      <c r="FA82" s="221"/>
      <c r="FB82" s="221"/>
      <c r="FC82" s="221"/>
      <c r="FD82" s="221"/>
      <c r="FE82" s="221"/>
      <c r="FF82" s="221"/>
      <c r="FG82" s="221"/>
    </row>
    <row r="83" spans="1:163" s="207" customFormat="1">
      <c r="A83" s="669">
        <v>28</v>
      </c>
      <c r="B83" s="220" t="s">
        <v>733</v>
      </c>
      <c r="C83" s="221"/>
      <c r="D83" s="221"/>
      <c r="E83" s="221"/>
      <c r="F83" s="221"/>
      <c r="G83" s="221"/>
      <c r="H83" s="221"/>
      <c r="I83" s="221"/>
      <c r="J83" s="221"/>
      <c r="K83" s="12"/>
      <c r="L83" s="12"/>
      <c r="M83" s="12"/>
      <c r="N83" s="12"/>
      <c r="O83" s="12"/>
      <c r="P83" s="14">
        <f t="shared" si="50"/>
        <v>0</v>
      </c>
      <c r="Q83" s="12"/>
      <c r="R83" s="12"/>
      <c r="S83" s="12"/>
      <c r="T83" s="14">
        <f t="shared" si="34"/>
        <v>0</v>
      </c>
      <c r="U83" s="12"/>
      <c r="V83" s="12"/>
      <c r="W83" s="12"/>
      <c r="X83" s="12"/>
      <c r="Y83" s="12"/>
      <c r="Z83" s="12"/>
      <c r="AA83" s="12"/>
      <c r="AB83" s="12"/>
      <c r="AC83" s="12"/>
      <c r="AD83" s="14">
        <f t="shared" si="46"/>
        <v>0</v>
      </c>
      <c r="AE83" s="12"/>
      <c r="AF83" s="12"/>
      <c r="AG83" s="12"/>
      <c r="AH83" s="14">
        <f t="shared" si="35"/>
        <v>0</v>
      </c>
      <c r="AI83" s="12"/>
      <c r="AJ83" s="12">
        <v>11</v>
      </c>
      <c r="AK83" s="12"/>
      <c r="AL83" s="14">
        <f t="shared" si="36"/>
        <v>11</v>
      </c>
      <c r="AM83" s="12"/>
      <c r="AN83" s="12">
        <v>1</v>
      </c>
      <c r="AO83" s="12"/>
      <c r="AP83" s="14">
        <f t="shared" si="37"/>
        <v>1</v>
      </c>
      <c r="AQ83" s="12"/>
      <c r="AR83" s="12"/>
      <c r="AS83" s="12"/>
      <c r="AT83" s="12"/>
      <c r="AU83" s="12"/>
      <c r="AV83" s="14">
        <f t="shared" si="38"/>
        <v>0</v>
      </c>
      <c r="AW83" s="12"/>
      <c r="AX83" s="12"/>
      <c r="AY83" s="14">
        <f t="shared" si="39"/>
        <v>0</v>
      </c>
      <c r="AZ83" s="12"/>
      <c r="BA83" s="12"/>
      <c r="BB83" s="12"/>
      <c r="BC83" s="648">
        <f t="shared" si="54"/>
        <v>0</v>
      </c>
      <c r="BD83" s="12"/>
      <c r="BE83" s="12"/>
      <c r="BF83" s="14">
        <f t="shared" si="40"/>
        <v>0</v>
      </c>
      <c r="BG83" s="12"/>
      <c r="BH83" s="14">
        <f t="shared" si="41"/>
        <v>0</v>
      </c>
      <c r="BI83" s="12"/>
      <c r="BJ83" s="12"/>
      <c r="BK83" s="12">
        <v>25000</v>
      </c>
      <c r="BL83" s="12"/>
      <c r="BM83" s="12"/>
      <c r="BN83" s="12"/>
      <c r="BO83" s="12"/>
      <c r="BP83" s="12"/>
      <c r="BQ83" s="12">
        <v>7500</v>
      </c>
      <c r="BR83" s="12"/>
      <c r="BS83" s="12"/>
      <c r="BT83" s="32">
        <f t="shared" si="51"/>
        <v>32500</v>
      </c>
      <c r="BU83" s="12"/>
      <c r="BV83" s="12"/>
      <c r="BW83" s="12"/>
      <c r="BX83" s="12"/>
      <c r="BY83" s="12"/>
      <c r="BZ83" s="12"/>
      <c r="CA83" s="12"/>
      <c r="CB83" s="12">
        <v>15000</v>
      </c>
      <c r="CC83" s="12"/>
      <c r="CD83" s="12"/>
      <c r="CE83" s="12">
        <v>100000</v>
      </c>
      <c r="CF83" s="12"/>
      <c r="CG83" s="14">
        <f t="shared" si="52"/>
        <v>115000</v>
      </c>
      <c r="CH83" s="12"/>
      <c r="CI83" s="12"/>
      <c r="CJ83" s="12"/>
      <c r="CK83" s="12"/>
      <c r="CL83" s="12"/>
      <c r="CM83" s="12"/>
      <c r="CN83" s="14">
        <f t="shared" si="53"/>
        <v>0</v>
      </c>
      <c r="CO83" s="12"/>
      <c r="CP83" s="12"/>
      <c r="CQ83" s="12"/>
      <c r="CR83" s="12"/>
      <c r="CS83" s="12"/>
      <c r="CT83" s="14">
        <f t="shared" si="42"/>
        <v>0</v>
      </c>
      <c r="CU83" s="12"/>
      <c r="CV83" s="12"/>
      <c r="CW83" s="12"/>
      <c r="CX83" s="12"/>
      <c r="CY83" s="12"/>
      <c r="CZ83" s="12"/>
      <c r="DA83" s="601"/>
      <c r="DB83" s="12"/>
      <c r="DC83" s="12"/>
      <c r="DD83" s="12"/>
      <c r="DE83" s="12"/>
      <c r="DF83" s="12"/>
      <c r="DG83" s="12"/>
      <c r="DH83" s="12"/>
      <c r="DI83" s="12"/>
      <c r="DJ83" s="12"/>
      <c r="DK83" s="12"/>
      <c r="DL83" s="12">
        <v>30000</v>
      </c>
      <c r="DM83" s="12"/>
      <c r="DN83" s="12"/>
      <c r="DO83" s="12"/>
      <c r="DP83" s="12"/>
      <c r="DQ83" s="14">
        <f t="shared" si="43"/>
        <v>30000</v>
      </c>
      <c r="DR83" s="12"/>
      <c r="DS83" s="12"/>
      <c r="DT83" s="12"/>
      <c r="DU83" s="12"/>
      <c r="DV83" s="12">
        <f t="shared" si="44"/>
        <v>0</v>
      </c>
      <c r="DW83" s="12"/>
      <c r="DX83" s="12"/>
      <c r="DY83" s="12"/>
      <c r="DZ83" s="14">
        <f t="shared" si="45"/>
        <v>0</v>
      </c>
      <c r="EA83" s="608"/>
      <c r="EB83" s="221"/>
      <c r="EC83" s="682">
        <f t="shared" si="55"/>
        <v>0</v>
      </c>
      <c r="ED83" s="221"/>
      <c r="EE83" s="682">
        <f t="shared" si="56"/>
        <v>0</v>
      </c>
      <c r="EF83" s="221"/>
      <c r="EG83" s="682">
        <f t="shared" si="58"/>
        <v>0</v>
      </c>
      <c r="EH83" s="14"/>
      <c r="EI83" s="683"/>
      <c r="EJ83" s="14"/>
      <c r="EK83" s="608"/>
      <c r="EL83" s="608"/>
      <c r="EM83" s="221"/>
      <c r="EN83" s="682">
        <f t="shared" si="57"/>
        <v>0</v>
      </c>
      <c r="EO83" s="221"/>
      <c r="EP83" s="221"/>
      <c r="EQ83" s="216">
        <f t="shared" si="47"/>
        <v>0</v>
      </c>
      <c r="ER83" s="221"/>
      <c r="ES83" s="216"/>
      <c r="ET83" s="221">
        <v>500</v>
      </c>
      <c r="EU83" s="216">
        <f t="shared" si="49"/>
        <v>500</v>
      </c>
      <c r="EV83" s="221"/>
      <c r="EW83" s="216"/>
      <c r="EX83" s="221">
        <v>400</v>
      </c>
      <c r="EY83" s="221"/>
      <c r="EZ83" s="221">
        <f t="shared" si="48"/>
        <v>400</v>
      </c>
      <c r="FA83" s="221"/>
      <c r="FB83" s="221"/>
      <c r="FC83" s="221"/>
      <c r="FD83" s="221"/>
      <c r="FE83" s="221"/>
      <c r="FF83" s="221"/>
      <c r="FG83" s="221"/>
    </row>
    <row r="84" spans="1:163" s="207" customFormat="1">
      <c r="A84" s="669">
        <v>29</v>
      </c>
      <c r="B84" s="220" t="s">
        <v>734</v>
      </c>
      <c r="C84" s="221"/>
      <c r="D84" s="221"/>
      <c r="E84" s="221"/>
      <c r="F84" s="221"/>
      <c r="G84" s="221"/>
      <c r="H84" s="221"/>
      <c r="I84" s="221"/>
      <c r="J84" s="221"/>
      <c r="K84" s="12"/>
      <c r="L84" s="12"/>
      <c r="M84" s="12"/>
      <c r="N84" s="12"/>
      <c r="O84" s="12"/>
      <c r="P84" s="14">
        <f t="shared" si="50"/>
        <v>0</v>
      </c>
      <c r="Q84" s="12"/>
      <c r="R84" s="12"/>
      <c r="S84" s="12"/>
      <c r="T84" s="14">
        <f t="shared" si="34"/>
        <v>0</v>
      </c>
      <c r="U84" s="12"/>
      <c r="V84" s="12"/>
      <c r="W84" s="12"/>
      <c r="X84" s="12"/>
      <c r="Y84" s="12"/>
      <c r="Z84" s="12"/>
      <c r="AA84" s="12"/>
      <c r="AB84" s="12"/>
      <c r="AC84" s="12"/>
      <c r="AD84" s="14">
        <f t="shared" si="46"/>
        <v>0</v>
      </c>
      <c r="AE84" s="12"/>
      <c r="AF84" s="12"/>
      <c r="AG84" s="12"/>
      <c r="AH84" s="14">
        <f t="shared" si="35"/>
        <v>0</v>
      </c>
      <c r="AI84" s="12"/>
      <c r="AJ84" s="12">
        <v>51</v>
      </c>
      <c r="AK84" s="12"/>
      <c r="AL84" s="14">
        <f t="shared" si="36"/>
        <v>51</v>
      </c>
      <c r="AM84" s="12"/>
      <c r="AN84" s="12"/>
      <c r="AO84" s="12"/>
      <c r="AP84" s="14">
        <f t="shared" si="37"/>
        <v>0</v>
      </c>
      <c r="AQ84" s="12"/>
      <c r="AR84" s="12"/>
      <c r="AS84" s="12"/>
      <c r="AT84" s="12"/>
      <c r="AU84" s="12"/>
      <c r="AV84" s="14">
        <f t="shared" si="38"/>
        <v>0</v>
      </c>
      <c r="AW84" s="12"/>
      <c r="AX84" s="12"/>
      <c r="AY84" s="14">
        <f t="shared" si="39"/>
        <v>0</v>
      </c>
      <c r="AZ84" s="12"/>
      <c r="BA84" s="12"/>
      <c r="BB84" s="12"/>
      <c r="BC84" s="14">
        <f t="shared" si="54"/>
        <v>0</v>
      </c>
      <c r="BD84" s="12"/>
      <c r="BE84" s="12"/>
      <c r="BF84" s="14">
        <f t="shared" si="40"/>
        <v>0</v>
      </c>
      <c r="BG84" s="12"/>
      <c r="BH84" s="14">
        <f t="shared" si="41"/>
        <v>0</v>
      </c>
      <c r="BI84" s="12"/>
      <c r="BJ84" s="12"/>
      <c r="BK84" s="12"/>
      <c r="BL84" s="12"/>
      <c r="BM84" s="12"/>
      <c r="BN84" s="12"/>
      <c r="BO84" s="12"/>
      <c r="BP84" s="12"/>
      <c r="BQ84" s="12"/>
      <c r="BR84" s="12"/>
      <c r="BS84" s="12"/>
      <c r="BT84" s="32">
        <f t="shared" si="51"/>
        <v>0</v>
      </c>
      <c r="BU84" s="12"/>
      <c r="BV84" s="12"/>
      <c r="BW84" s="12"/>
      <c r="BX84" s="12"/>
      <c r="BY84" s="12"/>
      <c r="BZ84" s="12"/>
      <c r="CA84" s="12"/>
      <c r="CB84" s="12"/>
      <c r="CC84" s="12"/>
      <c r="CD84" s="12"/>
      <c r="CE84" s="12">
        <v>100000</v>
      </c>
      <c r="CF84" s="12"/>
      <c r="CG84" s="14">
        <f t="shared" si="52"/>
        <v>100000</v>
      </c>
      <c r="CH84" s="12"/>
      <c r="CI84" s="12"/>
      <c r="CJ84" s="12"/>
      <c r="CK84" s="12"/>
      <c r="CL84" s="12"/>
      <c r="CM84" s="12"/>
      <c r="CN84" s="14">
        <f t="shared" si="53"/>
        <v>0</v>
      </c>
      <c r="CO84" s="12"/>
      <c r="CP84" s="12"/>
      <c r="CQ84" s="12"/>
      <c r="CR84" s="12"/>
      <c r="CS84" s="12"/>
      <c r="CT84" s="14">
        <f t="shared" si="42"/>
        <v>0</v>
      </c>
      <c r="CU84" s="12"/>
      <c r="CV84" s="12"/>
      <c r="CW84" s="12"/>
      <c r="CX84" s="12"/>
      <c r="CY84" s="12"/>
      <c r="CZ84" s="12"/>
      <c r="DA84" s="601"/>
      <c r="DB84" s="12"/>
      <c r="DC84" s="12"/>
      <c r="DD84" s="12"/>
      <c r="DE84" s="12"/>
      <c r="DF84" s="12"/>
      <c r="DG84" s="12"/>
      <c r="DH84" s="12"/>
      <c r="DI84" s="12"/>
      <c r="DJ84" s="12"/>
      <c r="DK84" s="12"/>
      <c r="DL84" s="12"/>
      <c r="DM84" s="12"/>
      <c r="DN84" s="12"/>
      <c r="DO84" s="12"/>
      <c r="DP84" s="12"/>
      <c r="DQ84" s="14">
        <f t="shared" si="43"/>
        <v>0</v>
      </c>
      <c r="DR84" s="12"/>
      <c r="DS84" s="12"/>
      <c r="DT84" s="12"/>
      <c r="DU84" s="12"/>
      <c r="DV84" s="12">
        <f t="shared" si="44"/>
        <v>0</v>
      </c>
      <c r="DW84" s="12"/>
      <c r="DX84" s="12"/>
      <c r="DY84" s="12"/>
      <c r="DZ84" s="14">
        <f t="shared" si="45"/>
        <v>0</v>
      </c>
      <c r="EA84" s="608"/>
      <c r="EB84" s="221"/>
      <c r="EC84" s="682">
        <f t="shared" si="55"/>
        <v>0</v>
      </c>
      <c r="ED84" s="221"/>
      <c r="EE84" s="682">
        <f t="shared" si="56"/>
        <v>0</v>
      </c>
      <c r="EF84" s="221"/>
      <c r="EG84" s="682">
        <f t="shared" si="58"/>
        <v>0</v>
      </c>
      <c r="EH84" s="14"/>
      <c r="EI84" s="683"/>
      <c r="EJ84" s="14"/>
      <c r="EK84" s="608"/>
      <c r="EL84" s="608"/>
      <c r="EM84" s="221"/>
      <c r="EN84" s="682">
        <f t="shared" si="57"/>
        <v>0</v>
      </c>
      <c r="EO84" s="221"/>
      <c r="EP84" s="221"/>
      <c r="EQ84" s="216">
        <f t="shared" si="47"/>
        <v>0</v>
      </c>
      <c r="ER84" s="221"/>
      <c r="ES84" s="216"/>
      <c r="ET84" s="221">
        <v>500</v>
      </c>
      <c r="EU84" s="216">
        <f t="shared" si="49"/>
        <v>500</v>
      </c>
      <c r="EV84" s="221"/>
      <c r="EW84" s="216"/>
      <c r="EX84" s="221">
        <v>400</v>
      </c>
      <c r="EY84" s="221"/>
      <c r="EZ84" s="221">
        <f t="shared" si="48"/>
        <v>400</v>
      </c>
      <c r="FA84" s="221"/>
      <c r="FB84" s="221"/>
      <c r="FC84" s="221"/>
      <c r="FD84" s="221"/>
      <c r="FE84" s="221"/>
      <c r="FF84" s="221"/>
      <c r="FG84" s="221"/>
    </row>
    <row r="85" spans="1:163" s="681" customFormat="1">
      <c r="A85" s="671">
        <v>30</v>
      </c>
      <c r="B85" s="672" t="s">
        <v>735</v>
      </c>
      <c r="C85" s="673"/>
      <c r="D85" s="673"/>
      <c r="E85" s="673"/>
      <c r="F85" s="673"/>
      <c r="G85" s="673"/>
      <c r="H85" s="673"/>
      <c r="I85" s="673"/>
      <c r="J85" s="673"/>
      <c r="K85" s="674"/>
      <c r="L85" s="674"/>
      <c r="M85" s="12"/>
      <c r="N85" s="12"/>
      <c r="O85" s="674"/>
      <c r="P85" s="648">
        <f t="shared" si="50"/>
        <v>0</v>
      </c>
      <c r="Q85" s="674"/>
      <c r="R85" s="674"/>
      <c r="S85" s="674"/>
      <c r="T85" s="648">
        <f t="shared" si="34"/>
        <v>0</v>
      </c>
      <c r="U85" s="674"/>
      <c r="V85" s="674"/>
      <c r="W85" s="674"/>
      <c r="X85" s="674"/>
      <c r="Y85" s="674"/>
      <c r="Z85" s="12"/>
      <c r="AA85" s="12"/>
      <c r="AB85" s="674"/>
      <c r="AC85" s="674"/>
      <c r="AD85" s="14">
        <f t="shared" si="46"/>
        <v>0</v>
      </c>
      <c r="AE85" s="674"/>
      <c r="AF85" s="674"/>
      <c r="AG85" s="674"/>
      <c r="AH85" s="648">
        <f t="shared" si="35"/>
        <v>0</v>
      </c>
      <c r="AI85" s="674"/>
      <c r="AJ85" s="674"/>
      <c r="AK85" s="674"/>
      <c r="AL85" s="648">
        <f t="shared" si="36"/>
        <v>0</v>
      </c>
      <c r="AM85" s="674"/>
      <c r="AN85" s="12"/>
      <c r="AO85" s="674"/>
      <c r="AP85" s="648">
        <f t="shared" si="37"/>
        <v>0</v>
      </c>
      <c r="AQ85" s="674"/>
      <c r="AR85" s="674"/>
      <c r="AS85" s="12"/>
      <c r="AT85" s="674"/>
      <c r="AU85" s="674"/>
      <c r="AV85" s="648">
        <f t="shared" si="38"/>
        <v>0</v>
      </c>
      <c r="AW85" s="674"/>
      <c r="AX85" s="674"/>
      <c r="AY85" s="648">
        <f t="shared" si="39"/>
        <v>0</v>
      </c>
      <c r="AZ85" s="674"/>
      <c r="BA85" s="674"/>
      <c r="BB85" s="674"/>
      <c r="BC85" s="648">
        <f t="shared" si="54"/>
        <v>0</v>
      </c>
      <c r="BD85" s="674"/>
      <c r="BE85" s="674"/>
      <c r="BF85" s="14">
        <f t="shared" si="40"/>
        <v>0</v>
      </c>
      <c r="BG85" s="674"/>
      <c r="BH85" s="648">
        <f t="shared" si="41"/>
        <v>0</v>
      </c>
      <c r="BI85" s="674"/>
      <c r="BJ85" s="674"/>
      <c r="BK85" s="674"/>
      <c r="BL85" s="674"/>
      <c r="BM85" s="674"/>
      <c r="BN85" s="12"/>
      <c r="BO85" s="12"/>
      <c r="BP85" s="12"/>
      <c r="BQ85" s="12"/>
      <c r="BR85" s="674"/>
      <c r="BS85" s="674"/>
      <c r="BT85" s="675">
        <f t="shared" si="51"/>
        <v>0</v>
      </c>
      <c r="BU85" s="674"/>
      <c r="BV85" s="674"/>
      <c r="BW85" s="674"/>
      <c r="BX85" s="12"/>
      <c r="BY85" s="674"/>
      <c r="BZ85" s="674"/>
      <c r="CA85" s="674"/>
      <c r="CB85" s="12"/>
      <c r="CC85" s="12"/>
      <c r="CD85" s="12"/>
      <c r="CE85" s="12">
        <v>100000</v>
      </c>
      <c r="CF85" s="12"/>
      <c r="CG85" s="648">
        <f t="shared" si="52"/>
        <v>100000</v>
      </c>
      <c r="CH85" s="674"/>
      <c r="CI85" s="674"/>
      <c r="CJ85" s="12"/>
      <c r="CK85" s="12"/>
      <c r="CL85" s="12"/>
      <c r="CM85" s="674"/>
      <c r="CN85" s="648">
        <f t="shared" si="53"/>
        <v>0</v>
      </c>
      <c r="CO85" s="674"/>
      <c r="CP85" s="674"/>
      <c r="CQ85" s="674"/>
      <c r="CR85" s="674"/>
      <c r="CS85" s="674"/>
      <c r="CT85" s="648">
        <f t="shared" si="42"/>
        <v>0</v>
      </c>
      <c r="CU85" s="674"/>
      <c r="CV85" s="674"/>
      <c r="CW85" s="674"/>
      <c r="CX85" s="674"/>
      <c r="CY85" s="674"/>
      <c r="CZ85" s="674"/>
      <c r="DA85" s="676"/>
      <c r="DB85" s="674"/>
      <c r="DC85" s="674"/>
      <c r="DD85" s="674"/>
      <c r="DE85" s="674"/>
      <c r="DF85" s="674"/>
      <c r="DG85" s="674"/>
      <c r="DH85" s="674"/>
      <c r="DI85" s="674"/>
      <c r="DJ85" s="674"/>
      <c r="DK85" s="674"/>
      <c r="DL85" s="12"/>
      <c r="DM85" s="12"/>
      <c r="DN85" s="674"/>
      <c r="DO85" s="12">
        <v>5500</v>
      </c>
      <c r="DP85" s="674"/>
      <c r="DQ85" s="14">
        <f t="shared" si="43"/>
        <v>5500</v>
      </c>
      <c r="DR85" s="674"/>
      <c r="DS85" s="12"/>
      <c r="DT85" s="12"/>
      <c r="DU85" s="12"/>
      <c r="DV85" s="12">
        <f t="shared" si="44"/>
        <v>0</v>
      </c>
      <c r="DW85" s="674"/>
      <c r="DX85" s="674"/>
      <c r="DY85" s="674"/>
      <c r="DZ85" s="648">
        <f t="shared" si="45"/>
        <v>0</v>
      </c>
      <c r="EA85" s="677"/>
      <c r="EB85" s="673"/>
      <c r="EC85" s="678">
        <f t="shared" si="55"/>
        <v>0</v>
      </c>
      <c r="ED85" s="673"/>
      <c r="EE85" s="678">
        <f t="shared" si="56"/>
        <v>0</v>
      </c>
      <c r="EF85" s="673"/>
      <c r="EG85" s="678">
        <f t="shared" si="58"/>
        <v>0</v>
      </c>
      <c r="EH85" s="14"/>
      <c r="EI85" s="679"/>
      <c r="EJ85" s="648"/>
      <c r="EK85" s="677"/>
      <c r="EL85" s="608"/>
      <c r="EM85" s="673"/>
      <c r="EN85" s="678">
        <f t="shared" si="57"/>
        <v>0</v>
      </c>
      <c r="EO85" s="221"/>
      <c r="EP85" s="221"/>
      <c r="EQ85" s="216">
        <f t="shared" si="47"/>
        <v>0</v>
      </c>
      <c r="ER85" s="221"/>
      <c r="ES85" s="680"/>
      <c r="ET85" s="221"/>
      <c r="EU85" s="216"/>
      <c r="EV85" s="221"/>
      <c r="EW85" s="680"/>
      <c r="EX85" s="673"/>
      <c r="EY85" s="673"/>
      <c r="EZ85" s="221">
        <f t="shared" si="48"/>
        <v>0</v>
      </c>
      <c r="FA85" s="673"/>
      <c r="FB85" s="673"/>
      <c r="FC85" s="673"/>
      <c r="FD85" s="673"/>
      <c r="FE85" s="673"/>
      <c r="FF85" s="673"/>
      <c r="FG85" s="673"/>
    </row>
    <row r="86" spans="1:163" s="681" customFormat="1">
      <c r="A86" s="671">
        <v>31</v>
      </c>
      <c r="B86" s="672" t="s">
        <v>736</v>
      </c>
      <c r="C86" s="673"/>
      <c r="D86" s="673"/>
      <c r="E86" s="673"/>
      <c r="F86" s="673"/>
      <c r="G86" s="673"/>
      <c r="H86" s="673"/>
      <c r="I86" s="673"/>
      <c r="J86" s="673"/>
      <c r="K86" s="674"/>
      <c r="L86" s="674"/>
      <c r="M86" s="12"/>
      <c r="N86" s="12"/>
      <c r="O86" s="674"/>
      <c r="P86" s="648">
        <f t="shared" si="50"/>
        <v>0</v>
      </c>
      <c r="Q86" s="674"/>
      <c r="R86" s="674"/>
      <c r="S86" s="674"/>
      <c r="T86" s="648">
        <f t="shared" si="34"/>
        <v>0</v>
      </c>
      <c r="U86" s="674"/>
      <c r="V86" s="674"/>
      <c r="W86" s="674"/>
      <c r="X86" s="674"/>
      <c r="Y86" s="674"/>
      <c r="Z86" s="12"/>
      <c r="AA86" s="12"/>
      <c r="AB86" s="674"/>
      <c r="AC86" s="674"/>
      <c r="AD86" s="14">
        <f t="shared" si="46"/>
        <v>0</v>
      </c>
      <c r="AE86" s="674"/>
      <c r="AF86" s="674"/>
      <c r="AG86" s="674"/>
      <c r="AH86" s="648">
        <f t="shared" si="35"/>
        <v>0</v>
      </c>
      <c r="AI86" s="674"/>
      <c r="AJ86" s="674"/>
      <c r="AK86" s="674"/>
      <c r="AL86" s="648">
        <f t="shared" si="36"/>
        <v>0</v>
      </c>
      <c r="AM86" s="674"/>
      <c r="AN86" s="12"/>
      <c r="AO86" s="674"/>
      <c r="AP86" s="648">
        <f t="shared" si="37"/>
        <v>0</v>
      </c>
      <c r="AQ86" s="674"/>
      <c r="AR86" s="674"/>
      <c r="AS86" s="12"/>
      <c r="AT86" s="674"/>
      <c r="AU86" s="674"/>
      <c r="AV86" s="648">
        <f t="shared" si="38"/>
        <v>0</v>
      </c>
      <c r="AW86" s="674"/>
      <c r="AX86" s="674"/>
      <c r="AY86" s="648">
        <f t="shared" si="39"/>
        <v>0</v>
      </c>
      <c r="AZ86" s="674"/>
      <c r="BA86" s="674"/>
      <c r="BB86" s="674"/>
      <c r="BC86" s="648">
        <f t="shared" si="54"/>
        <v>0</v>
      </c>
      <c r="BD86" s="674"/>
      <c r="BE86" s="674"/>
      <c r="BF86" s="14">
        <f t="shared" si="40"/>
        <v>0</v>
      </c>
      <c r="BG86" s="674"/>
      <c r="BH86" s="648">
        <f t="shared" si="41"/>
        <v>0</v>
      </c>
      <c r="BI86" s="674"/>
      <c r="BJ86" s="674"/>
      <c r="BK86" s="674"/>
      <c r="BL86" s="674"/>
      <c r="BM86" s="674"/>
      <c r="BN86" s="12"/>
      <c r="BO86" s="12"/>
      <c r="BP86" s="12"/>
      <c r="BQ86" s="12"/>
      <c r="BR86" s="674"/>
      <c r="BS86" s="674"/>
      <c r="BT86" s="675">
        <f t="shared" si="51"/>
        <v>0</v>
      </c>
      <c r="BU86" s="674"/>
      <c r="BV86" s="674"/>
      <c r="BW86" s="674"/>
      <c r="BX86" s="12"/>
      <c r="BY86" s="674"/>
      <c r="BZ86" s="674"/>
      <c r="CA86" s="674"/>
      <c r="CB86" s="12"/>
      <c r="CC86" s="12"/>
      <c r="CD86" s="12"/>
      <c r="CE86" s="12">
        <v>100000</v>
      </c>
      <c r="CF86" s="12"/>
      <c r="CG86" s="648">
        <f t="shared" si="52"/>
        <v>100000</v>
      </c>
      <c r="CH86" s="674"/>
      <c r="CI86" s="674"/>
      <c r="CJ86" s="12"/>
      <c r="CK86" s="12"/>
      <c r="CL86" s="12"/>
      <c r="CM86" s="674"/>
      <c r="CN86" s="648">
        <f t="shared" si="53"/>
        <v>0</v>
      </c>
      <c r="CO86" s="674"/>
      <c r="CP86" s="674"/>
      <c r="CQ86" s="674"/>
      <c r="CR86" s="674"/>
      <c r="CS86" s="674"/>
      <c r="CT86" s="648">
        <f t="shared" si="42"/>
        <v>0</v>
      </c>
      <c r="CU86" s="674"/>
      <c r="CV86" s="674"/>
      <c r="CW86" s="674"/>
      <c r="CX86" s="674"/>
      <c r="CY86" s="674"/>
      <c r="CZ86" s="674"/>
      <c r="DA86" s="676"/>
      <c r="DB86" s="674"/>
      <c r="DC86" s="674"/>
      <c r="DD86" s="674"/>
      <c r="DE86" s="674"/>
      <c r="DF86" s="674"/>
      <c r="DG86" s="674"/>
      <c r="DH86" s="674"/>
      <c r="DI86" s="674"/>
      <c r="DJ86" s="674"/>
      <c r="DK86" s="674"/>
      <c r="DL86" s="12"/>
      <c r="DM86" s="12"/>
      <c r="DN86" s="674"/>
      <c r="DO86" s="12"/>
      <c r="DP86" s="674"/>
      <c r="DQ86" s="14">
        <f t="shared" si="43"/>
        <v>0</v>
      </c>
      <c r="DR86" s="674"/>
      <c r="DS86" s="12"/>
      <c r="DT86" s="12"/>
      <c r="DU86" s="12"/>
      <c r="DV86" s="12">
        <f t="shared" si="44"/>
        <v>0</v>
      </c>
      <c r="DW86" s="674"/>
      <c r="DX86" s="674"/>
      <c r="DY86" s="674"/>
      <c r="DZ86" s="648">
        <f t="shared" si="45"/>
        <v>0</v>
      </c>
      <c r="EA86" s="677"/>
      <c r="EB86" s="673"/>
      <c r="EC86" s="678">
        <f t="shared" si="55"/>
        <v>0</v>
      </c>
      <c r="ED86" s="673"/>
      <c r="EE86" s="678">
        <f t="shared" si="56"/>
        <v>0</v>
      </c>
      <c r="EF86" s="673"/>
      <c r="EG86" s="678">
        <f t="shared" si="58"/>
        <v>0</v>
      </c>
      <c r="EH86" s="14"/>
      <c r="EI86" s="679"/>
      <c r="EJ86" s="648"/>
      <c r="EK86" s="677"/>
      <c r="EL86" s="608"/>
      <c r="EM86" s="673"/>
      <c r="EN86" s="678">
        <f t="shared" si="57"/>
        <v>0</v>
      </c>
      <c r="EO86" s="221"/>
      <c r="EP86" s="221"/>
      <c r="EQ86" s="216">
        <f t="shared" si="47"/>
        <v>0</v>
      </c>
      <c r="ER86" s="221"/>
      <c r="ES86" s="680"/>
      <c r="ET86" s="221"/>
      <c r="EU86" s="216"/>
      <c r="EV86" s="221"/>
      <c r="EW86" s="680"/>
      <c r="EX86" s="673"/>
      <c r="EY86" s="673"/>
      <c r="EZ86" s="221">
        <f t="shared" si="48"/>
        <v>0</v>
      </c>
      <c r="FA86" s="673"/>
      <c r="FB86" s="673"/>
      <c r="FC86" s="673"/>
      <c r="FD86" s="673"/>
      <c r="FE86" s="673"/>
      <c r="FF86" s="673"/>
      <c r="FG86" s="673"/>
    </row>
    <row r="87" spans="1:163" s="207" customFormat="1">
      <c r="A87" s="669">
        <v>32</v>
      </c>
      <c r="B87" s="220" t="s">
        <v>737</v>
      </c>
      <c r="C87" s="221"/>
      <c r="D87" s="221"/>
      <c r="E87" s="221"/>
      <c r="F87" s="221"/>
      <c r="G87" s="221"/>
      <c r="H87" s="221"/>
      <c r="I87" s="221"/>
      <c r="J87" s="221"/>
      <c r="K87" s="12"/>
      <c r="L87" s="12"/>
      <c r="M87" s="12"/>
      <c r="N87" s="12"/>
      <c r="O87" s="12"/>
      <c r="P87" s="14">
        <f t="shared" si="50"/>
        <v>0</v>
      </c>
      <c r="Q87" s="12"/>
      <c r="R87" s="12"/>
      <c r="S87" s="12"/>
      <c r="T87" s="14">
        <f t="shared" si="34"/>
        <v>0</v>
      </c>
      <c r="U87" s="12"/>
      <c r="V87" s="12"/>
      <c r="W87" s="12"/>
      <c r="X87" s="12"/>
      <c r="Y87" s="12"/>
      <c r="Z87" s="12"/>
      <c r="AA87" s="12"/>
      <c r="AB87" s="12"/>
      <c r="AC87" s="12"/>
      <c r="AD87" s="14">
        <f t="shared" si="46"/>
        <v>0</v>
      </c>
      <c r="AE87" s="12"/>
      <c r="AF87" s="12"/>
      <c r="AG87" s="12"/>
      <c r="AH87" s="14">
        <f t="shared" si="35"/>
        <v>0</v>
      </c>
      <c r="AI87" s="12"/>
      <c r="AJ87" s="12">
        <v>1</v>
      </c>
      <c r="AK87" s="12"/>
      <c r="AL87" s="14">
        <f t="shared" si="36"/>
        <v>1</v>
      </c>
      <c r="AM87" s="12"/>
      <c r="AN87" s="12"/>
      <c r="AO87" s="12"/>
      <c r="AP87" s="14">
        <f t="shared" si="37"/>
        <v>0</v>
      </c>
      <c r="AQ87" s="12"/>
      <c r="AR87" s="12"/>
      <c r="AS87" s="12"/>
      <c r="AT87" s="12"/>
      <c r="AU87" s="12"/>
      <c r="AV87" s="14">
        <f t="shared" si="38"/>
        <v>0</v>
      </c>
      <c r="AW87" s="12"/>
      <c r="AX87" s="12"/>
      <c r="AY87" s="14">
        <f t="shared" si="39"/>
        <v>0</v>
      </c>
      <c r="AZ87" s="12"/>
      <c r="BA87" s="12"/>
      <c r="BB87" s="12"/>
      <c r="BC87" s="648">
        <f t="shared" si="54"/>
        <v>0</v>
      </c>
      <c r="BD87" s="12"/>
      <c r="BE87" s="12"/>
      <c r="BF87" s="14">
        <f t="shared" si="40"/>
        <v>0</v>
      </c>
      <c r="BG87" s="12"/>
      <c r="BH87" s="14">
        <f t="shared" si="41"/>
        <v>0</v>
      </c>
      <c r="BI87" s="12"/>
      <c r="BJ87" s="12"/>
      <c r="BK87" s="12"/>
      <c r="BL87" s="12"/>
      <c r="BM87" s="12"/>
      <c r="BN87" s="12"/>
      <c r="BO87" s="12"/>
      <c r="BP87" s="12"/>
      <c r="BQ87" s="12"/>
      <c r="BR87" s="12"/>
      <c r="BS87" s="12"/>
      <c r="BT87" s="32">
        <f t="shared" si="51"/>
        <v>0</v>
      </c>
      <c r="BU87" s="12"/>
      <c r="BV87" s="12"/>
      <c r="BW87" s="12"/>
      <c r="BX87" s="12"/>
      <c r="BY87" s="12"/>
      <c r="BZ87" s="12"/>
      <c r="CA87" s="12"/>
      <c r="CB87" s="12"/>
      <c r="CC87" s="12"/>
      <c r="CD87" s="12"/>
      <c r="CE87" s="12">
        <v>100000</v>
      </c>
      <c r="CF87" s="12"/>
      <c r="CG87" s="14">
        <f t="shared" si="52"/>
        <v>100000</v>
      </c>
      <c r="CH87" s="12"/>
      <c r="CI87" s="12"/>
      <c r="CJ87" s="12"/>
      <c r="CK87" s="12"/>
      <c r="CL87" s="12"/>
      <c r="CM87" s="12"/>
      <c r="CN87" s="14">
        <f t="shared" si="53"/>
        <v>0</v>
      </c>
      <c r="CO87" s="12"/>
      <c r="CP87" s="12"/>
      <c r="CQ87" s="12"/>
      <c r="CR87" s="12"/>
      <c r="CS87" s="12"/>
      <c r="CT87" s="14">
        <f t="shared" si="42"/>
        <v>0</v>
      </c>
      <c r="CU87" s="12"/>
      <c r="CV87" s="12"/>
      <c r="CW87" s="12"/>
      <c r="CX87" s="12"/>
      <c r="CY87" s="12"/>
      <c r="CZ87" s="12"/>
      <c r="DA87" s="601"/>
      <c r="DB87" s="12"/>
      <c r="DC87" s="12"/>
      <c r="DD87" s="12"/>
      <c r="DE87" s="12"/>
      <c r="DF87" s="12"/>
      <c r="DG87" s="12"/>
      <c r="DH87" s="12"/>
      <c r="DI87" s="12"/>
      <c r="DJ87" s="12"/>
      <c r="DK87" s="12"/>
      <c r="DL87" s="12"/>
      <c r="DM87" s="12"/>
      <c r="DN87" s="12"/>
      <c r="DO87" s="12"/>
      <c r="DP87" s="12"/>
      <c r="DQ87" s="14">
        <f t="shared" si="43"/>
        <v>0</v>
      </c>
      <c r="DR87" s="12"/>
      <c r="DS87" s="12"/>
      <c r="DT87" s="12"/>
      <c r="DU87" s="12"/>
      <c r="DV87" s="12">
        <f t="shared" si="44"/>
        <v>0</v>
      </c>
      <c r="DW87" s="12"/>
      <c r="DX87" s="12"/>
      <c r="DY87" s="12"/>
      <c r="DZ87" s="14">
        <f t="shared" si="45"/>
        <v>0</v>
      </c>
      <c r="EA87" s="608"/>
      <c r="EB87" s="221"/>
      <c r="EC87" s="682">
        <f t="shared" si="55"/>
        <v>0</v>
      </c>
      <c r="ED87" s="221"/>
      <c r="EE87" s="682">
        <f t="shared" si="56"/>
        <v>0</v>
      </c>
      <c r="EF87" s="221"/>
      <c r="EG87" s="682">
        <f t="shared" si="58"/>
        <v>0</v>
      </c>
      <c r="EH87" s="14"/>
      <c r="EI87" s="683"/>
      <c r="EJ87" s="14"/>
      <c r="EK87" s="608"/>
      <c r="EL87" s="608"/>
      <c r="EM87" s="221"/>
      <c r="EN87" s="682">
        <f t="shared" si="57"/>
        <v>0</v>
      </c>
      <c r="EO87" s="221"/>
      <c r="EP87" s="221"/>
      <c r="EQ87" s="216">
        <f t="shared" si="47"/>
        <v>0</v>
      </c>
      <c r="ER87" s="221"/>
      <c r="ES87" s="216"/>
      <c r="ET87" s="221"/>
      <c r="EU87" s="216"/>
      <c r="EV87" s="221"/>
      <c r="EW87" s="216"/>
      <c r="EX87" s="221"/>
      <c r="EY87" s="221"/>
      <c r="EZ87" s="221">
        <f t="shared" si="48"/>
        <v>0</v>
      </c>
      <c r="FA87" s="221"/>
      <c r="FB87" s="221"/>
      <c r="FC87" s="221"/>
      <c r="FD87" s="221"/>
      <c r="FE87" s="221"/>
      <c r="FF87" s="221"/>
      <c r="FG87" s="221"/>
    </row>
    <row r="88" spans="1:163" s="681" customFormat="1">
      <c r="A88" s="671">
        <v>33</v>
      </c>
      <c r="B88" s="672" t="s">
        <v>874</v>
      </c>
      <c r="C88" s="673"/>
      <c r="D88" s="673"/>
      <c r="E88" s="673"/>
      <c r="F88" s="673"/>
      <c r="G88" s="673"/>
      <c r="H88" s="673"/>
      <c r="I88" s="673"/>
      <c r="J88" s="673"/>
      <c r="K88" s="674"/>
      <c r="L88" s="674"/>
      <c r="M88" s="12"/>
      <c r="N88" s="12"/>
      <c r="O88" s="674">
        <v>150</v>
      </c>
      <c r="P88" s="648">
        <f t="shared" si="50"/>
        <v>150</v>
      </c>
      <c r="Q88" s="674"/>
      <c r="R88" s="674"/>
      <c r="S88" s="674"/>
      <c r="T88" s="648">
        <f t="shared" si="34"/>
        <v>0</v>
      </c>
      <c r="U88" s="674"/>
      <c r="V88" s="674"/>
      <c r="W88" s="674"/>
      <c r="X88" s="674"/>
      <c r="Y88" s="674"/>
      <c r="Z88" s="12"/>
      <c r="AA88" s="12"/>
      <c r="AB88" s="674"/>
      <c r="AC88" s="674"/>
      <c r="AD88" s="14">
        <f t="shared" si="46"/>
        <v>0</v>
      </c>
      <c r="AE88" s="674"/>
      <c r="AF88" s="674"/>
      <c r="AG88" s="674"/>
      <c r="AH88" s="648">
        <f t="shared" si="35"/>
        <v>0</v>
      </c>
      <c r="AI88" s="674"/>
      <c r="AJ88" s="674"/>
      <c r="AK88" s="674"/>
      <c r="AL88" s="648">
        <f t="shared" si="36"/>
        <v>0</v>
      </c>
      <c r="AM88" s="674"/>
      <c r="AN88" s="12"/>
      <c r="AO88" s="674"/>
      <c r="AP88" s="648">
        <f t="shared" si="37"/>
        <v>0</v>
      </c>
      <c r="AQ88" s="674"/>
      <c r="AR88" s="674"/>
      <c r="AS88" s="12"/>
      <c r="AT88" s="674"/>
      <c r="AU88" s="674"/>
      <c r="AV88" s="648">
        <f t="shared" si="38"/>
        <v>0</v>
      </c>
      <c r="AW88" s="674"/>
      <c r="AX88" s="674"/>
      <c r="AY88" s="648">
        <f t="shared" si="39"/>
        <v>0</v>
      </c>
      <c r="AZ88" s="674"/>
      <c r="BA88" s="674"/>
      <c r="BB88" s="674"/>
      <c r="BC88" s="648">
        <f t="shared" si="54"/>
        <v>0</v>
      </c>
      <c r="BD88" s="674"/>
      <c r="BE88" s="674"/>
      <c r="BF88" s="14">
        <f t="shared" si="40"/>
        <v>0</v>
      </c>
      <c r="BG88" s="674"/>
      <c r="BH88" s="648">
        <f t="shared" si="41"/>
        <v>0</v>
      </c>
      <c r="BI88" s="674"/>
      <c r="BJ88" s="674"/>
      <c r="BK88" s="674"/>
      <c r="BL88" s="674"/>
      <c r="BM88" s="674"/>
      <c r="BN88" s="12"/>
      <c r="BO88" s="12"/>
      <c r="BP88" s="12"/>
      <c r="BQ88" s="12"/>
      <c r="BR88" s="674"/>
      <c r="BS88" s="674"/>
      <c r="BT88" s="675">
        <f t="shared" si="51"/>
        <v>0</v>
      </c>
      <c r="BU88" s="674"/>
      <c r="BV88" s="674"/>
      <c r="BW88" s="674"/>
      <c r="BX88" s="12"/>
      <c r="BY88" s="674"/>
      <c r="BZ88" s="674"/>
      <c r="CA88" s="674"/>
      <c r="CB88" s="12"/>
      <c r="CC88" s="12"/>
      <c r="CD88" s="12"/>
      <c r="CE88" s="12">
        <v>100000</v>
      </c>
      <c r="CF88" s="12"/>
      <c r="CG88" s="648">
        <f t="shared" si="52"/>
        <v>100000</v>
      </c>
      <c r="CH88" s="674"/>
      <c r="CI88" s="674"/>
      <c r="CJ88" s="12"/>
      <c r="CK88" s="12"/>
      <c r="CL88" s="12"/>
      <c r="CM88" s="674"/>
      <c r="CN88" s="648">
        <f t="shared" si="53"/>
        <v>0</v>
      </c>
      <c r="CO88" s="674"/>
      <c r="CP88" s="674"/>
      <c r="CQ88" s="674"/>
      <c r="CR88" s="674"/>
      <c r="CS88" s="674"/>
      <c r="CT88" s="648">
        <f t="shared" si="42"/>
        <v>0</v>
      </c>
      <c r="CU88" s="674"/>
      <c r="CV88" s="674"/>
      <c r="CW88" s="674"/>
      <c r="CX88" s="674"/>
      <c r="CY88" s="674"/>
      <c r="CZ88" s="674"/>
      <c r="DA88" s="676"/>
      <c r="DB88" s="674"/>
      <c r="DC88" s="674"/>
      <c r="DD88" s="674"/>
      <c r="DE88" s="674"/>
      <c r="DF88" s="674"/>
      <c r="DG88" s="674"/>
      <c r="DH88" s="674"/>
      <c r="DI88" s="674"/>
      <c r="DJ88" s="674"/>
      <c r="DK88" s="674"/>
      <c r="DL88" s="12"/>
      <c r="DM88" s="12"/>
      <c r="DN88" s="674"/>
      <c r="DO88" s="12"/>
      <c r="DP88" s="674"/>
      <c r="DQ88" s="14">
        <f t="shared" si="43"/>
        <v>0</v>
      </c>
      <c r="DR88" s="674"/>
      <c r="DS88" s="12"/>
      <c r="DT88" s="12"/>
      <c r="DU88" s="12"/>
      <c r="DV88" s="12">
        <f t="shared" si="44"/>
        <v>0</v>
      </c>
      <c r="DW88" s="674"/>
      <c r="DX88" s="674"/>
      <c r="DY88" s="674"/>
      <c r="DZ88" s="648">
        <f t="shared" si="45"/>
        <v>0</v>
      </c>
      <c r="EA88" s="677"/>
      <c r="EB88" s="673"/>
      <c r="EC88" s="678">
        <f t="shared" si="55"/>
        <v>0</v>
      </c>
      <c r="ED88" s="673"/>
      <c r="EE88" s="678">
        <f t="shared" si="56"/>
        <v>0</v>
      </c>
      <c r="EF88" s="673"/>
      <c r="EG88" s="678">
        <f t="shared" si="58"/>
        <v>0</v>
      </c>
      <c r="EH88" s="14"/>
      <c r="EI88" s="679"/>
      <c r="EJ88" s="648"/>
      <c r="EK88" s="677"/>
      <c r="EL88" s="608"/>
      <c r="EM88" s="673"/>
      <c r="EN88" s="678">
        <f t="shared" si="57"/>
        <v>0</v>
      </c>
      <c r="EO88" s="221"/>
      <c r="EP88" s="221"/>
      <c r="EQ88" s="216">
        <f t="shared" si="47"/>
        <v>0</v>
      </c>
      <c r="ER88" s="221"/>
      <c r="ES88" s="680"/>
      <c r="ET88" s="221"/>
      <c r="EU88" s="216"/>
      <c r="EV88" s="221"/>
      <c r="EW88" s="680"/>
      <c r="EX88" s="673"/>
      <c r="EY88" s="673"/>
      <c r="EZ88" s="221">
        <f t="shared" si="48"/>
        <v>0</v>
      </c>
      <c r="FA88" s="673"/>
      <c r="FB88" s="673"/>
      <c r="FC88" s="673"/>
      <c r="FD88" s="673"/>
      <c r="FE88" s="673"/>
      <c r="FF88" s="673"/>
      <c r="FG88" s="673"/>
    </row>
    <row r="89" spans="1:163" s="681" customFormat="1">
      <c r="A89" s="671">
        <v>34</v>
      </c>
      <c r="B89" s="672" t="s">
        <v>739</v>
      </c>
      <c r="C89" s="673"/>
      <c r="D89" s="673"/>
      <c r="E89" s="673"/>
      <c r="F89" s="673"/>
      <c r="G89" s="673"/>
      <c r="H89" s="673"/>
      <c r="I89" s="673"/>
      <c r="J89" s="673"/>
      <c r="K89" s="674"/>
      <c r="L89" s="674"/>
      <c r="M89" s="12"/>
      <c r="N89" s="12"/>
      <c r="O89" s="674"/>
      <c r="P89" s="648">
        <f t="shared" si="50"/>
        <v>0</v>
      </c>
      <c r="Q89" s="674"/>
      <c r="R89" s="674"/>
      <c r="S89" s="674"/>
      <c r="T89" s="648">
        <f t="shared" si="34"/>
        <v>0</v>
      </c>
      <c r="U89" s="674"/>
      <c r="V89" s="674"/>
      <c r="W89" s="674"/>
      <c r="X89" s="674"/>
      <c r="Y89" s="674"/>
      <c r="Z89" s="12"/>
      <c r="AA89" s="12"/>
      <c r="AB89" s="674"/>
      <c r="AC89" s="674"/>
      <c r="AD89" s="14">
        <f t="shared" si="46"/>
        <v>0</v>
      </c>
      <c r="AE89" s="674"/>
      <c r="AF89" s="674"/>
      <c r="AG89" s="674"/>
      <c r="AH89" s="648">
        <f t="shared" si="35"/>
        <v>0</v>
      </c>
      <c r="AI89" s="674"/>
      <c r="AJ89" s="674"/>
      <c r="AK89" s="674"/>
      <c r="AL89" s="648">
        <f t="shared" si="36"/>
        <v>0</v>
      </c>
      <c r="AM89" s="674"/>
      <c r="AN89" s="12"/>
      <c r="AO89" s="674"/>
      <c r="AP89" s="648">
        <f t="shared" si="37"/>
        <v>0</v>
      </c>
      <c r="AQ89" s="674"/>
      <c r="AR89" s="674"/>
      <c r="AS89" s="12"/>
      <c r="AT89" s="674"/>
      <c r="AU89" s="674"/>
      <c r="AV89" s="648">
        <f t="shared" si="38"/>
        <v>0</v>
      </c>
      <c r="AW89" s="674"/>
      <c r="AX89" s="674"/>
      <c r="AY89" s="648">
        <f t="shared" si="39"/>
        <v>0</v>
      </c>
      <c r="AZ89" s="674"/>
      <c r="BA89" s="674"/>
      <c r="BB89" s="674"/>
      <c r="BC89" s="648">
        <f t="shared" si="54"/>
        <v>0</v>
      </c>
      <c r="BD89" s="674"/>
      <c r="BE89" s="674"/>
      <c r="BF89" s="14">
        <f t="shared" si="40"/>
        <v>0</v>
      </c>
      <c r="BG89" s="674"/>
      <c r="BH89" s="648">
        <f t="shared" si="41"/>
        <v>0</v>
      </c>
      <c r="BI89" s="674"/>
      <c r="BJ89" s="674"/>
      <c r="BK89" s="674"/>
      <c r="BL89" s="674"/>
      <c r="BM89" s="674"/>
      <c r="BN89" s="12"/>
      <c r="BO89" s="12"/>
      <c r="BP89" s="12"/>
      <c r="BQ89" s="12"/>
      <c r="BR89" s="674"/>
      <c r="BS89" s="674"/>
      <c r="BT89" s="675">
        <f t="shared" si="51"/>
        <v>0</v>
      </c>
      <c r="BU89" s="674"/>
      <c r="BV89" s="674"/>
      <c r="BW89" s="674"/>
      <c r="BX89" s="12"/>
      <c r="BY89" s="674"/>
      <c r="BZ89" s="674"/>
      <c r="CA89" s="674"/>
      <c r="CB89" s="12"/>
      <c r="CC89" s="12"/>
      <c r="CD89" s="12"/>
      <c r="CE89" s="12"/>
      <c r="CF89" s="12"/>
      <c r="CG89" s="648">
        <f t="shared" si="52"/>
        <v>0</v>
      </c>
      <c r="CH89" s="674"/>
      <c r="CI89" s="674"/>
      <c r="CJ89" s="12"/>
      <c r="CK89" s="12"/>
      <c r="CL89" s="12"/>
      <c r="CM89" s="674"/>
      <c r="CN89" s="648">
        <f t="shared" si="53"/>
        <v>0</v>
      </c>
      <c r="CO89" s="674"/>
      <c r="CP89" s="674"/>
      <c r="CQ89" s="674"/>
      <c r="CR89" s="674"/>
      <c r="CS89" s="674"/>
      <c r="CT89" s="648">
        <f t="shared" si="42"/>
        <v>0</v>
      </c>
      <c r="CU89" s="674"/>
      <c r="CV89" s="674"/>
      <c r="CW89" s="674"/>
      <c r="CX89" s="674"/>
      <c r="CY89" s="674"/>
      <c r="CZ89" s="674"/>
      <c r="DA89" s="676"/>
      <c r="DB89" s="674"/>
      <c r="DC89" s="674"/>
      <c r="DD89" s="674"/>
      <c r="DE89" s="674"/>
      <c r="DF89" s="674"/>
      <c r="DG89" s="674"/>
      <c r="DH89" s="674"/>
      <c r="DI89" s="674"/>
      <c r="DJ89" s="674"/>
      <c r="DK89" s="674"/>
      <c r="DL89" s="12"/>
      <c r="DM89" s="12"/>
      <c r="DN89" s="674"/>
      <c r="DO89" s="12"/>
      <c r="DP89" s="674"/>
      <c r="DQ89" s="14">
        <f t="shared" si="43"/>
        <v>0</v>
      </c>
      <c r="DR89" s="674"/>
      <c r="DS89" s="12"/>
      <c r="DT89" s="12"/>
      <c r="DU89" s="12"/>
      <c r="DV89" s="12">
        <f t="shared" si="44"/>
        <v>0</v>
      </c>
      <c r="DW89" s="674"/>
      <c r="DX89" s="674"/>
      <c r="DY89" s="674"/>
      <c r="DZ89" s="648">
        <f t="shared" si="45"/>
        <v>0</v>
      </c>
      <c r="EA89" s="677"/>
      <c r="EB89" s="673"/>
      <c r="EC89" s="678">
        <f t="shared" si="55"/>
        <v>0</v>
      </c>
      <c r="ED89" s="673"/>
      <c r="EE89" s="678">
        <f t="shared" si="56"/>
        <v>0</v>
      </c>
      <c r="EF89" s="673"/>
      <c r="EG89" s="678">
        <f t="shared" si="58"/>
        <v>0</v>
      </c>
      <c r="EH89" s="14"/>
      <c r="EI89" s="679"/>
      <c r="EJ89" s="648"/>
      <c r="EK89" s="677"/>
      <c r="EL89" s="608"/>
      <c r="EM89" s="673"/>
      <c r="EN89" s="678">
        <f t="shared" si="57"/>
        <v>0</v>
      </c>
      <c r="EO89" s="221"/>
      <c r="EP89" s="221"/>
      <c r="EQ89" s="216">
        <f t="shared" si="47"/>
        <v>0</v>
      </c>
      <c r="ER89" s="221"/>
      <c r="ES89" s="680"/>
      <c r="ET89" s="221"/>
      <c r="EU89" s="216"/>
      <c r="EV89" s="221"/>
      <c r="EW89" s="680"/>
      <c r="EX89" s="673"/>
      <c r="EY89" s="673"/>
      <c r="EZ89" s="221">
        <f t="shared" si="48"/>
        <v>0</v>
      </c>
      <c r="FA89" s="673"/>
      <c r="FB89" s="673"/>
      <c r="FC89" s="673"/>
      <c r="FD89" s="673"/>
      <c r="FE89" s="673"/>
      <c r="FF89" s="673"/>
      <c r="FG89" s="673"/>
    </row>
    <row r="90" spans="1:163" s="207" customFormat="1">
      <c r="A90" s="669">
        <v>35</v>
      </c>
      <c r="B90" s="220" t="s">
        <v>740</v>
      </c>
      <c r="C90" s="221"/>
      <c r="D90" s="221"/>
      <c r="E90" s="221"/>
      <c r="F90" s="221"/>
      <c r="G90" s="221"/>
      <c r="H90" s="221"/>
      <c r="I90" s="221"/>
      <c r="J90" s="221"/>
      <c r="K90" s="12"/>
      <c r="L90" s="12"/>
      <c r="M90" s="12"/>
      <c r="N90" s="12"/>
      <c r="O90" s="12"/>
      <c r="P90" s="14">
        <f t="shared" si="50"/>
        <v>0</v>
      </c>
      <c r="Q90" s="12"/>
      <c r="R90" s="12"/>
      <c r="S90" s="12"/>
      <c r="T90" s="14">
        <f t="shared" si="34"/>
        <v>0</v>
      </c>
      <c r="U90" s="12"/>
      <c r="V90" s="12"/>
      <c r="W90" s="12"/>
      <c r="X90" s="12"/>
      <c r="Y90" s="12"/>
      <c r="Z90" s="12"/>
      <c r="AA90" s="12"/>
      <c r="AB90" s="12"/>
      <c r="AC90" s="12"/>
      <c r="AD90" s="14">
        <f t="shared" si="46"/>
        <v>0</v>
      </c>
      <c r="AE90" s="12"/>
      <c r="AF90" s="12"/>
      <c r="AG90" s="12"/>
      <c r="AH90" s="14">
        <f t="shared" si="35"/>
        <v>0</v>
      </c>
      <c r="AI90" s="12"/>
      <c r="AJ90" s="12">
        <v>39</v>
      </c>
      <c r="AK90" s="12"/>
      <c r="AL90" s="14">
        <f t="shared" si="36"/>
        <v>39</v>
      </c>
      <c r="AM90" s="12"/>
      <c r="AN90" s="12"/>
      <c r="AO90" s="12"/>
      <c r="AP90" s="14">
        <f t="shared" si="37"/>
        <v>0</v>
      </c>
      <c r="AQ90" s="12"/>
      <c r="AR90" s="12"/>
      <c r="AS90" s="12"/>
      <c r="AT90" s="12"/>
      <c r="AU90" s="12"/>
      <c r="AV90" s="14">
        <f t="shared" si="38"/>
        <v>0</v>
      </c>
      <c r="AW90" s="12"/>
      <c r="AX90" s="12"/>
      <c r="AY90" s="14">
        <f t="shared" si="39"/>
        <v>0</v>
      </c>
      <c r="AZ90" s="12"/>
      <c r="BA90" s="12"/>
      <c r="BB90" s="12"/>
      <c r="BC90" s="648">
        <f t="shared" si="54"/>
        <v>0</v>
      </c>
      <c r="BD90" s="12"/>
      <c r="BE90" s="12"/>
      <c r="BF90" s="14">
        <f t="shared" si="40"/>
        <v>0</v>
      </c>
      <c r="BG90" s="12"/>
      <c r="BH90" s="14">
        <f t="shared" si="41"/>
        <v>0</v>
      </c>
      <c r="BI90" s="12"/>
      <c r="BJ90" s="12"/>
      <c r="BK90" s="12"/>
      <c r="BL90" s="12"/>
      <c r="BM90" s="12"/>
      <c r="BN90" s="12"/>
      <c r="BO90" s="12"/>
      <c r="BP90" s="12"/>
      <c r="BQ90" s="12"/>
      <c r="BR90" s="12"/>
      <c r="BS90" s="12"/>
      <c r="BT90" s="32">
        <f t="shared" si="51"/>
        <v>0</v>
      </c>
      <c r="BU90" s="12"/>
      <c r="BV90" s="12"/>
      <c r="BW90" s="12"/>
      <c r="BX90" s="12"/>
      <c r="BY90" s="12"/>
      <c r="BZ90" s="12"/>
      <c r="CA90" s="12"/>
      <c r="CB90" s="12"/>
      <c r="CC90" s="12"/>
      <c r="CD90" s="12"/>
      <c r="CE90" s="12"/>
      <c r="CF90" s="12"/>
      <c r="CG90" s="14">
        <f t="shared" si="52"/>
        <v>0</v>
      </c>
      <c r="CH90" s="12"/>
      <c r="CI90" s="12"/>
      <c r="CJ90" s="12"/>
      <c r="CK90" s="12"/>
      <c r="CL90" s="12"/>
      <c r="CM90" s="12"/>
      <c r="CN90" s="14">
        <f t="shared" si="53"/>
        <v>0</v>
      </c>
      <c r="CO90" s="12"/>
      <c r="CP90" s="12"/>
      <c r="CQ90" s="12"/>
      <c r="CR90" s="12"/>
      <c r="CS90" s="12"/>
      <c r="CT90" s="14">
        <f t="shared" si="42"/>
        <v>0</v>
      </c>
      <c r="CU90" s="12"/>
      <c r="CV90" s="12"/>
      <c r="CW90" s="12"/>
      <c r="CX90" s="12"/>
      <c r="CY90" s="12"/>
      <c r="CZ90" s="12"/>
      <c r="DA90" s="601"/>
      <c r="DB90" s="12"/>
      <c r="DC90" s="12"/>
      <c r="DD90" s="12"/>
      <c r="DE90" s="12"/>
      <c r="DF90" s="12"/>
      <c r="DG90" s="12"/>
      <c r="DH90" s="12"/>
      <c r="DI90" s="12"/>
      <c r="DJ90" s="12"/>
      <c r="DK90" s="12"/>
      <c r="DL90" s="12"/>
      <c r="DM90" s="12"/>
      <c r="DN90" s="12"/>
      <c r="DO90" s="12"/>
      <c r="DP90" s="12"/>
      <c r="DQ90" s="14">
        <f t="shared" si="43"/>
        <v>0</v>
      </c>
      <c r="DR90" s="12"/>
      <c r="DS90" s="12"/>
      <c r="DT90" s="12"/>
      <c r="DU90" s="12"/>
      <c r="DV90" s="12">
        <f t="shared" si="44"/>
        <v>0</v>
      </c>
      <c r="DW90" s="12"/>
      <c r="DX90" s="12"/>
      <c r="DY90" s="12"/>
      <c r="DZ90" s="14">
        <f t="shared" si="45"/>
        <v>0</v>
      </c>
      <c r="EA90" s="608"/>
      <c r="EB90" s="221"/>
      <c r="EC90" s="682">
        <f t="shared" si="55"/>
        <v>0</v>
      </c>
      <c r="ED90" s="221"/>
      <c r="EE90" s="682">
        <f t="shared" si="56"/>
        <v>0</v>
      </c>
      <c r="EF90" s="221"/>
      <c r="EG90" s="682">
        <f t="shared" si="58"/>
        <v>0</v>
      </c>
      <c r="EH90" s="14"/>
      <c r="EI90" s="683"/>
      <c r="EJ90" s="14"/>
      <c r="EK90" s="608"/>
      <c r="EL90" s="608"/>
      <c r="EM90" s="221"/>
      <c r="EN90" s="682">
        <f t="shared" si="57"/>
        <v>0</v>
      </c>
      <c r="EO90" s="221"/>
      <c r="EP90" s="221"/>
      <c r="EQ90" s="216">
        <f t="shared" si="47"/>
        <v>0</v>
      </c>
      <c r="ER90" s="221"/>
      <c r="ES90" s="216"/>
      <c r="ET90" s="221"/>
      <c r="EU90" s="216"/>
      <c r="EV90" s="221"/>
      <c r="EW90" s="216"/>
      <c r="EX90" s="221"/>
      <c r="EY90" s="221"/>
      <c r="EZ90" s="221">
        <f t="shared" si="48"/>
        <v>0</v>
      </c>
      <c r="FA90" s="221"/>
      <c r="FB90" s="221"/>
      <c r="FC90" s="221"/>
      <c r="FD90" s="221"/>
      <c r="FE90" s="221"/>
      <c r="FF90" s="221"/>
      <c r="FG90" s="221"/>
    </row>
    <row r="91" spans="1:163" s="207" customFormat="1">
      <c r="A91" s="669">
        <v>36</v>
      </c>
      <c r="B91" s="220" t="s">
        <v>741</v>
      </c>
      <c r="C91" s="221"/>
      <c r="D91" s="221"/>
      <c r="E91" s="221"/>
      <c r="F91" s="221"/>
      <c r="G91" s="221"/>
      <c r="H91" s="221"/>
      <c r="I91" s="221"/>
      <c r="J91" s="221"/>
      <c r="K91" s="12"/>
      <c r="L91" s="12"/>
      <c r="M91" s="12"/>
      <c r="N91" s="12"/>
      <c r="O91" s="12"/>
      <c r="P91" s="14">
        <f t="shared" si="50"/>
        <v>0</v>
      </c>
      <c r="Q91" s="12"/>
      <c r="R91" s="12"/>
      <c r="S91" s="12"/>
      <c r="T91" s="14">
        <f t="shared" si="34"/>
        <v>0</v>
      </c>
      <c r="U91" s="12"/>
      <c r="V91" s="12"/>
      <c r="W91" s="12"/>
      <c r="X91" s="12"/>
      <c r="Y91" s="12"/>
      <c r="Z91" s="12"/>
      <c r="AA91" s="12"/>
      <c r="AB91" s="12"/>
      <c r="AC91" s="12"/>
      <c r="AD91" s="14">
        <f t="shared" si="46"/>
        <v>0</v>
      </c>
      <c r="AE91" s="12"/>
      <c r="AF91" s="12"/>
      <c r="AG91" s="12"/>
      <c r="AH91" s="14">
        <f t="shared" si="35"/>
        <v>0</v>
      </c>
      <c r="AI91" s="12"/>
      <c r="AJ91" s="12">
        <v>35</v>
      </c>
      <c r="AK91" s="12"/>
      <c r="AL91" s="14">
        <f t="shared" si="36"/>
        <v>35</v>
      </c>
      <c r="AM91" s="12"/>
      <c r="AN91" s="12"/>
      <c r="AO91" s="12"/>
      <c r="AP91" s="14">
        <f t="shared" si="37"/>
        <v>0</v>
      </c>
      <c r="AQ91" s="12"/>
      <c r="AR91" s="12"/>
      <c r="AS91" s="12"/>
      <c r="AT91" s="12"/>
      <c r="AU91" s="12"/>
      <c r="AV91" s="14">
        <f t="shared" si="38"/>
        <v>0</v>
      </c>
      <c r="AW91" s="12"/>
      <c r="AX91" s="12"/>
      <c r="AY91" s="14">
        <f t="shared" si="39"/>
        <v>0</v>
      </c>
      <c r="AZ91" s="12"/>
      <c r="BA91" s="12"/>
      <c r="BB91" s="12"/>
      <c r="BC91" s="14">
        <f t="shared" si="54"/>
        <v>0</v>
      </c>
      <c r="BD91" s="12"/>
      <c r="BE91" s="12"/>
      <c r="BF91" s="14">
        <f t="shared" si="40"/>
        <v>0</v>
      </c>
      <c r="BG91" s="12"/>
      <c r="BH91" s="14">
        <f t="shared" si="41"/>
        <v>0</v>
      </c>
      <c r="BI91" s="12"/>
      <c r="BJ91" s="12"/>
      <c r="BK91" s="12"/>
      <c r="BL91" s="12"/>
      <c r="BM91" s="12"/>
      <c r="BN91" s="12"/>
      <c r="BO91" s="12"/>
      <c r="BP91" s="12"/>
      <c r="BQ91" s="12"/>
      <c r="BR91" s="12"/>
      <c r="BS91" s="12"/>
      <c r="BT91" s="32">
        <f t="shared" si="51"/>
        <v>0</v>
      </c>
      <c r="BU91" s="12"/>
      <c r="BV91" s="12"/>
      <c r="BW91" s="12"/>
      <c r="BX91" s="12"/>
      <c r="BY91" s="12"/>
      <c r="BZ91" s="12"/>
      <c r="CA91" s="12"/>
      <c r="CB91" s="12"/>
      <c r="CC91" s="12"/>
      <c r="CD91" s="12"/>
      <c r="CE91" s="12"/>
      <c r="CF91" s="12"/>
      <c r="CG91" s="14">
        <f t="shared" si="52"/>
        <v>0</v>
      </c>
      <c r="CH91" s="12"/>
      <c r="CI91" s="12"/>
      <c r="CJ91" s="12"/>
      <c r="CK91" s="12"/>
      <c r="CL91" s="12"/>
      <c r="CM91" s="12"/>
      <c r="CN91" s="14">
        <f t="shared" si="53"/>
        <v>0</v>
      </c>
      <c r="CO91" s="12"/>
      <c r="CP91" s="12"/>
      <c r="CQ91" s="12"/>
      <c r="CR91" s="12"/>
      <c r="CS91" s="12"/>
      <c r="CT91" s="14">
        <f t="shared" si="42"/>
        <v>0</v>
      </c>
      <c r="CU91" s="12"/>
      <c r="CV91" s="12"/>
      <c r="CW91" s="12"/>
      <c r="CX91" s="12"/>
      <c r="CY91" s="12"/>
      <c r="CZ91" s="12"/>
      <c r="DA91" s="601"/>
      <c r="DB91" s="12"/>
      <c r="DC91" s="12"/>
      <c r="DD91" s="12"/>
      <c r="DE91" s="12"/>
      <c r="DF91" s="12"/>
      <c r="DG91" s="12"/>
      <c r="DH91" s="12">
        <v>15000</v>
      </c>
      <c r="DI91" s="12"/>
      <c r="DJ91" s="12"/>
      <c r="DK91" s="12"/>
      <c r="DL91" s="12"/>
      <c r="DM91" s="12"/>
      <c r="DN91" s="12"/>
      <c r="DO91" s="12">
        <v>6500</v>
      </c>
      <c r="DP91" s="12"/>
      <c r="DQ91" s="14">
        <f t="shared" si="43"/>
        <v>21500</v>
      </c>
      <c r="DR91" s="12"/>
      <c r="DS91" s="12"/>
      <c r="DT91" s="12"/>
      <c r="DU91" s="12"/>
      <c r="DV91" s="12">
        <f t="shared" si="44"/>
        <v>0</v>
      </c>
      <c r="DW91" s="12"/>
      <c r="DX91" s="12"/>
      <c r="DY91" s="12"/>
      <c r="DZ91" s="14">
        <f t="shared" si="45"/>
        <v>0</v>
      </c>
      <c r="EA91" s="608"/>
      <c r="EB91" s="221"/>
      <c r="EC91" s="682">
        <f t="shared" si="55"/>
        <v>0</v>
      </c>
      <c r="ED91" s="221"/>
      <c r="EE91" s="682">
        <f t="shared" si="56"/>
        <v>0</v>
      </c>
      <c r="EF91" s="221"/>
      <c r="EG91" s="682">
        <f t="shared" si="58"/>
        <v>0</v>
      </c>
      <c r="EH91" s="14"/>
      <c r="EI91" s="683"/>
      <c r="EJ91" s="14"/>
      <c r="EK91" s="608"/>
      <c r="EL91" s="608"/>
      <c r="EM91" s="221"/>
      <c r="EN91" s="682">
        <f t="shared" si="57"/>
        <v>0</v>
      </c>
      <c r="EO91" s="221"/>
      <c r="EP91" s="221"/>
      <c r="EQ91" s="216">
        <f t="shared" si="47"/>
        <v>0</v>
      </c>
      <c r="ER91" s="221"/>
      <c r="ES91" s="216"/>
      <c r="ET91" s="221"/>
      <c r="EU91" s="216"/>
      <c r="EV91" s="221"/>
      <c r="EW91" s="216"/>
      <c r="EX91" s="221"/>
      <c r="EY91" s="221"/>
      <c r="EZ91" s="221">
        <f t="shared" si="48"/>
        <v>0</v>
      </c>
      <c r="FA91" s="221"/>
      <c r="FB91" s="221"/>
      <c r="FC91" s="221"/>
      <c r="FD91" s="221"/>
      <c r="FE91" s="221"/>
      <c r="FF91" s="221"/>
      <c r="FG91" s="221"/>
    </row>
    <row r="92" spans="1:163" s="207" customFormat="1">
      <c r="A92" s="669">
        <v>37</v>
      </c>
      <c r="B92" s="220" t="s">
        <v>872</v>
      </c>
      <c r="C92" s="221"/>
      <c r="D92" s="221"/>
      <c r="E92" s="221"/>
      <c r="F92" s="221"/>
      <c r="G92" s="221"/>
      <c r="H92" s="221"/>
      <c r="I92" s="221"/>
      <c r="J92" s="221"/>
      <c r="K92" s="12"/>
      <c r="L92" s="12"/>
      <c r="M92" s="12"/>
      <c r="N92" s="12"/>
      <c r="O92" s="12"/>
      <c r="P92" s="14">
        <f t="shared" si="50"/>
        <v>0</v>
      </c>
      <c r="Q92" s="12"/>
      <c r="R92" s="12"/>
      <c r="S92" s="12"/>
      <c r="T92" s="14">
        <f t="shared" si="34"/>
        <v>0</v>
      </c>
      <c r="U92" s="12"/>
      <c r="V92" s="12"/>
      <c r="W92" s="12"/>
      <c r="X92" s="12"/>
      <c r="Y92" s="12"/>
      <c r="Z92" s="12"/>
      <c r="AA92" s="12"/>
      <c r="AB92" s="12"/>
      <c r="AC92" s="12"/>
      <c r="AD92" s="14">
        <f t="shared" si="46"/>
        <v>0</v>
      </c>
      <c r="AE92" s="12"/>
      <c r="AF92" s="12"/>
      <c r="AG92" s="12"/>
      <c r="AH92" s="14">
        <f t="shared" si="35"/>
        <v>0</v>
      </c>
      <c r="AI92" s="12"/>
      <c r="AJ92" s="12">
        <v>36</v>
      </c>
      <c r="AK92" s="12"/>
      <c r="AL92" s="14">
        <f t="shared" si="36"/>
        <v>36</v>
      </c>
      <c r="AM92" s="12"/>
      <c r="AN92" s="12"/>
      <c r="AO92" s="12"/>
      <c r="AP92" s="14">
        <f t="shared" si="37"/>
        <v>0</v>
      </c>
      <c r="AQ92" s="12"/>
      <c r="AR92" s="12"/>
      <c r="AS92" s="12"/>
      <c r="AT92" s="12"/>
      <c r="AU92" s="12"/>
      <c r="AV92" s="14">
        <f t="shared" si="38"/>
        <v>0</v>
      </c>
      <c r="AW92" s="12"/>
      <c r="AX92" s="12"/>
      <c r="AY92" s="14">
        <f t="shared" si="39"/>
        <v>0</v>
      </c>
      <c r="AZ92" s="12"/>
      <c r="BA92" s="12"/>
      <c r="BB92" s="12"/>
      <c r="BC92" s="648">
        <f t="shared" si="54"/>
        <v>0</v>
      </c>
      <c r="BD92" s="12"/>
      <c r="BE92" s="12"/>
      <c r="BF92" s="14">
        <f t="shared" si="40"/>
        <v>0</v>
      </c>
      <c r="BG92" s="12"/>
      <c r="BH92" s="14">
        <f t="shared" si="41"/>
        <v>0</v>
      </c>
      <c r="BI92" s="12"/>
      <c r="BJ92" s="12"/>
      <c r="BK92" s="12"/>
      <c r="BL92" s="12"/>
      <c r="BM92" s="12"/>
      <c r="BN92" s="12"/>
      <c r="BO92" s="12"/>
      <c r="BP92" s="12"/>
      <c r="BQ92" s="12"/>
      <c r="BR92" s="12"/>
      <c r="BS92" s="12"/>
      <c r="BT92" s="32">
        <f t="shared" si="51"/>
        <v>0</v>
      </c>
      <c r="BU92" s="12"/>
      <c r="BV92" s="12"/>
      <c r="BW92" s="12"/>
      <c r="BX92" s="12"/>
      <c r="BY92" s="12"/>
      <c r="BZ92" s="12"/>
      <c r="CA92" s="12"/>
      <c r="CB92" s="12"/>
      <c r="CC92" s="12"/>
      <c r="CD92" s="12"/>
      <c r="CE92" s="12"/>
      <c r="CF92" s="12"/>
      <c r="CG92" s="14">
        <f t="shared" si="52"/>
        <v>0</v>
      </c>
      <c r="CH92" s="12"/>
      <c r="CI92" s="12"/>
      <c r="CJ92" s="12"/>
      <c r="CK92" s="12"/>
      <c r="CL92" s="12"/>
      <c r="CM92" s="12"/>
      <c r="CN92" s="14">
        <f t="shared" si="53"/>
        <v>0</v>
      </c>
      <c r="CO92" s="12"/>
      <c r="CP92" s="12"/>
      <c r="CQ92" s="12"/>
      <c r="CR92" s="12"/>
      <c r="CS92" s="12"/>
      <c r="CT92" s="14">
        <f t="shared" si="42"/>
        <v>0</v>
      </c>
      <c r="CU92" s="12"/>
      <c r="CV92" s="12"/>
      <c r="CW92" s="12"/>
      <c r="CX92" s="12"/>
      <c r="CY92" s="12"/>
      <c r="CZ92" s="12"/>
      <c r="DA92" s="601"/>
      <c r="DB92" s="12"/>
      <c r="DC92" s="12"/>
      <c r="DD92" s="12"/>
      <c r="DE92" s="12"/>
      <c r="DF92" s="12"/>
      <c r="DG92" s="12"/>
      <c r="DH92" s="12"/>
      <c r="DI92" s="12"/>
      <c r="DJ92" s="12"/>
      <c r="DK92" s="12">
        <v>20000</v>
      </c>
      <c r="DL92" s="12"/>
      <c r="DM92" s="12"/>
      <c r="DN92" s="12"/>
      <c r="DO92" s="12"/>
      <c r="DP92" s="12"/>
      <c r="DQ92" s="14">
        <f t="shared" si="43"/>
        <v>20000</v>
      </c>
      <c r="DR92" s="12"/>
      <c r="DS92" s="12"/>
      <c r="DT92" s="12"/>
      <c r="DU92" s="12"/>
      <c r="DV92" s="12">
        <f t="shared" si="44"/>
        <v>0</v>
      </c>
      <c r="DW92" s="12"/>
      <c r="DX92" s="12"/>
      <c r="DY92" s="12"/>
      <c r="DZ92" s="14">
        <f t="shared" si="45"/>
        <v>0</v>
      </c>
      <c r="EA92" s="608"/>
      <c r="EB92" s="221"/>
      <c r="EC92" s="682">
        <f t="shared" si="55"/>
        <v>0</v>
      </c>
      <c r="ED92" s="221"/>
      <c r="EE92" s="682">
        <f t="shared" si="56"/>
        <v>0</v>
      </c>
      <c r="EF92" s="221"/>
      <c r="EG92" s="682">
        <f t="shared" si="58"/>
        <v>0</v>
      </c>
      <c r="EH92" s="14"/>
      <c r="EI92" s="683"/>
      <c r="EJ92" s="14"/>
      <c r="EK92" s="608"/>
      <c r="EL92" s="608"/>
      <c r="EM92" s="221"/>
      <c r="EN92" s="682">
        <f t="shared" si="57"/>
        <v>0</v>
      </c>
      <c r="EO92" s="221"/>
      <c r="EP92" s="221"/>
      <c r="EQ92" s="216">
        <f t="shared" si="47"/>
        <v>0</v>
      </c>
      <c r="ER92" s="221"/>
      <c r="ES92" s="216"/>
      <c r="ET92" s="221"/>
      <c r="EU92" s="216"/>
      <c r="EV92" s="221"/>
      <c r="EW92" s="216"/>
      <c r="EX92" s="221"/>
      <c r="EY92" s="221"/>
      <c r="EZ92" s="221">
        <f t="shared" si="48"/>
        <v>0</v>
      </c>
      <c r="FA92" s="221"/>
      <c r="FB92" s="221"/>
      <c r="FC92" s="221"/>
      <c r="FD92" s="221"/>
      <c r="FE92" s="221"/>
      <c r="FF92" s="221"/>
      <c r="FG92" s="221"/>
    </row>
    <row r="93" spans="1:163" s="207" customFormat="1">
      <c r="A93" s="669">
        <v>38</v>
      </c>
      <c r="B93" s="220" t="s">
        <v>743</v>
      </c>
      <c r="C93" s="221"/>
      <c r="D93" s="221"/>
      <c r="E93" s="221"/>
      <c r="F93" s="221"/>
      <c r="G93" s="221"/>
      <c r="H93" s="221"/>
      <c r="I93" s="221"/>
      <c r="J93" s="221"/>
      <c r="K93" s="12"/>
      <c r="L93" s="12"/>
      <c r="M93" s="12"/>
      <c r="N93" s="12"/>
      <c r="O93" s="12"/>
      <c r="P93" s="14">
        <f t="shared" si="50"/>
        <v>0</v>
      </c>
      <c r="Q93" s="12"/>
      <c r="R93" s="12"/>
      <c r="S93" s="12"/>
      <c r="T93" s="14">
        <f t="shared" si="34"/>
        <v>0</v>
      </c>
      <c r="U93" s="12"/>
      <c r="V93" s="12"/>
      <c r="W93" s="12"/>
      <c r="X93" s="12"/>
      <c r="Y93" s="12"/>
      <c r="Z93" s="12"/>
      <c r="AA93" s="12"/>
      <c r="AB93" s="12">
        <v>25</v>
      </c>
      <c r="AC93" s="12"/>
      <c r="AD93" s="14">
        <f t="shared" si="46"/>
        <v>25</v>
      </c>
      <c r="AE93" s="12"/>
      <c r="AF93" s="12"/>
      <c r="AG93" s="12"/>
      <c r="AH93" s="14">
        <f t="shared" si="35"/>
        <v>0</v>
      </c>
      <c r="AI93" s="12"/>
      <c r="AJ93" s="12">
        <v>23</v>
      </c>
      <c r="AK93" s="12"/>
      <c r="AL93" s="14">
        <f t="shared" si="36"/>
        <v>23</v>
      </c>
      <c r="AM93" s="12"/>
      <c r="AN93" s="12"/>
      <c r="AO93" s="12"/>
      <c r="AP93" s="14">
        <f t="shared" si="37"/>
        <v>0</v>
      </c>
      <c r="AQ93" s="12"/>
      <c r="AR93" s="12"/>
      <c r="AS93" s="12"/>
      <c r="AT93" s="12"/>
      <c r="AU93" s="12"/>
      <c r="AV93" s="14">
        <f t="shared" si="38"/>
        <v>0</v>
      </c>
      <c r="AW93" s="12"/>
      <c r="AX93" s="12"/>
      <c r="AY93" s="14">
        <f t="shared" si="39"/>
        <v>0</v>
      </c>
      <c r="AZ93" s="12"/>
      <c r="BA93" s="12"/>
      <c r="BB93" s="12"/>
      <c r="BC93" s="14">
        <f t="shared" si="54"/>
        <v>0</v>
      </c>
      <c r="BD93" s="12"/>
      <c r="BE93" s="12"/>
      <c r="BF93" s="14">
        <f t="shared" si="40"/>
        <v>0</v>
      </c>
      <c r="BG93" s="12"/>
      <c r="BH93" s="14">
        <f t="shared" si="41"/>
        <v>0</v>
      </c>
      <c r="BI93" s="12"/>
      <c r="BJ93" s="12"/>
      <c r="BK93" s="12"/>
      <c r="BL93" s="12"/>
      <c r="BM93" s="12"/>
      <c r="BN93" s="12">
        <v>4000</v>
      </c>
      <c r="BO93" s="12"/>
      <c r="BP93" s="12"/>
      <c r="BQ93" s="12"/>
      <c r="BR93" s="12"/>
      <c r="BS93" s="12"/>
      <c r="BT93" s="32">
        <f t="shared" si="51"/>
        <v>4000</v>
      </c>
      <c r="BU93" s="12"/>
      <c r="BV93" s="12"/>
      <c r="BW93" s="12"/>
      <c r="BX93" s="12"/>
      <c r="BY93" s="12">
        <v>0</v>
      </c>
      <c r="BZ93" s="12"/>
      <c r="CA93" s="12"/>
      <c r="CB93" s="12"/>
      <c r="CC93" s="12"/>
      <c r="CD93" s="12">
        <v>10000</v>
      </c>
      <c r="CE93" s="12"/>
      <c r="CF93" s="12"/>
      <c r="CG93" s="14">
        <f t="shared" si="52"/>
        <v>10000</v>
      </c>
      <c r="CH93" s="12"/>
      <c r="CI93" s="12"/>
      <c r="CJ93" s="12">
        <v>10800</v>
      </c>
      <c r="CK93" s="12"/>
      <c r="CL93" s="12"/>
      <c r="CM93" s="12"/>
      <c r="CN93" s="14">
        <f t="shared" si="53"/>
        <v>10800</v>
      </c>
      <c r="CO93" s="12"/>
      <c r="CP93" s="12"/>
      <c r="CQ93" s="12"/>
      <c r="CR93" s="12"/>
      <c r="CS93" s="12"/>
      <c r="CT93" s="14">
        <f t="shared" si="42"/>
        <v>0</v>
      </c>
      <c r="CU93" s="12"/>
      <c r="CV93" s="12"/>
      <c r="CW93" s="12"/>
      <c r="CX93" s="12"/>
      <c r="CY93" s="12"/>
      <c r="CZ93" s="12"/>
      <c r="DA93" s="601"/>
      <c r="DB93" s="12"/>
      <c r="DC93" s="12"/>
      <c r="DD93" s="12"/>
      <c r="DE93" s="12"/>
      <c r="DF93" s="12"/>
      <c r="DG93" s="12"/>
      <c r="DH93" s="12"/>
      <c r="DI93" s="12"/>
      <c r="DJ93" s="12"/>
      <c r="DK93" s="12"/>
      <c r="DL93" s="12"/>
      <c r="DM93" s="12"/>
      <c r="DN93" s="12"/>
      <c r="DO93" s="12"/>
      <c r="DP93" s="12"/>
      <c r="DQ93" s="14">
        <f t="shared" si="43"/>
        <v>0</v>
      </c>
      <c r="DR93" s="12"/>
      <c r="DS93" s="12"/>
      <c r="DT93" s="12"/>
      <c r="DU93" s="12"/>
      <c r="DV93" s="12">
        <f t="shared" si="44"/>
        <v>0</v>
      </c>
      <c r="DW93" s="12"/>
      <c r="DX93" s="12"/>
      <c r="DY93" s="12"/>
      <c r="DZ93" s="14">
        <f t="shared" si="45"/>
        <v>0</v>
      </c>
      <c r="EA93" s="608"/>
      <c r="EB93" s="221">
        <v>15</v>
      </c>
      <c r="EC93" s="682">
        <f t="shared" si="55"/>
        <v>15</v>
      </c>
      <c r="ED93" s="221">
        <v>0</v>
      </c>
      <c r="EE93" s="682">
        <f t="shared" si="56"/>
        <v>0</v>
      </c>
      <c r="EF93" s="221">
        <v>10</v>
      </c>
      <c r="EG93" s="682">
        <f t="shared" si="58"/>
        <v>10</v>
      </c>
      <c r="EH93" s="14"/>
      <c r="EI93" s="683">
        <v>4000</v>
      </c>
      <c r="EJ93" s="14">
        <f>SUM(EH93:EI93)</f>
        <v>4000</v>
      </c>
      <c r="EK93" s="689">
        <v>50000</v>
      </c>
      <c r="EL93" s="689"/>
      <c r="EM93" s="654"/>
      <c r="EN93" s="682">
        <f t="shared" si="57"/>
        <v>50000</v>
      </c>
      <c r="EO93" s="221"/>
      <c r="EP93" s="221"/>
      <c r="EQ93" s="216">
        <f t="shared" si="47"/>
        <v>0</v>
      </c>
      <c r="ER93" s="654">
        <v>1260</v>
      </c>
      <c r="ES93" s="690">
        <f>SUM(ER93)</f>
        <v>1260</v>
      </c>
      <c r="ET93" s="221"/>
      <c r="EU93" s="216"/>
      <c r="EV93" s="221"/>
      <c r="EW93" s="216"/>
      <c r="EX93" s="221"/>
      <c r="EY93" s="221"/>
      <c r="EZ93" s="221">
        <f t="shared" si="48"/>
        <v>0</v>
      </c>
      <c r="FA93" s="221"/>
      <c r="FB93" s="221"/>
      <c r="FC93" s="221"/>
      <c r="FD93" s="221"/>
      <c r="FE93" s="221"/>
      <c r="FF93" s="221"/>
      <c r="FG93" s="221"/>
    </row>
    <row r="94" spans="1:163" s="207" customFormat="1">
      <c r="A94" s="669">
        <v>39</v>
      </c>
      <c r="B94" s="220" t="s">
        <v>744</v>
      </c>
      <c r="C94" s="221"/>
      <c r="D94" s="221"/>
      <c r="E94" s="221"/>
      <c r="F94" s="221"/>
      <c r="G94" s="221"/>
      <c r="H94" s="221"/>
      <c r="I94" s="221"/>
      <c r="J94" s="221"/>
      <c r="K94" s="12"/>
      <c r="L94" s="12"/>
      <c r="M94" s="12"/>
      <c r="N94" s="12"/>
      <c r="O94" s="12"/>
      <c r="P94" s="14">
        <f t="shared" si="50"/>
        <v>0</v>
      </c>
      <c r="Q94" s="12"/>
      <c r="R94" s="12"/>
      <c r="S94" s="12"/>
      <c r="T94" s="14">
        <f t="shared" si="34"/>
        <v>0</v>
      </c>
      <c r="U94" s="12"/>
      <c r="V94" s="12"/>
      <c r="W94" s="12"/>
      <c r="X94" s="12"/>
      <c r="Y94" s="12"/>
      <c r="Z94" s="12"/>
      <c r="AA94" s="12"/>
      <c r="AB94" s="12"/>
      <c r="AC94" s="12"/>
      <c r="AD94" s="14">
        <f t="shared" si="46"/>
        <v>0</v>
      </c>
      <c r="AE94" s="12"/>
      <c r="AF94" s="12"/>
      <c r="AG94" s="12"/>
      <c r="AH94" s="14">
        <f t="shared" si="35"/>
        <v>0</v>
      </c>
      <c r="AI94" s="12"/>
      <c r="AJ94" s="12">
        <v>25</v>
      </c>
      <c r="AK94" s="12"/>
      <c r="AL94" s="14">
        <f t="shared" si="36"/>
        <v>25</v>
      </c>
      <c r="AM94" s="12"/>
      <c r="AN94" s="12"/>
      <c r="AO94" s="12"/>
      <c r="AP94" s="14">
        <f t="shared" si="37"/>
        <v>0</v>
      </c>
      <c r="AQ94" s="12"/>
      <c r="AR94" s="12"/>
      <c r="AS94" s="12"/>
      <c r="AT94" s="12"/>
      <c r="AU94" s="12"/>
      <c r="AV94" s="14">
        <f t="shared" si="38"/>
        <v>0</v>
      </c>
      <c r="AW94" s="12"/>
      <c r="AX94" s="12"/>
      <c r="AY94" s="14">
        <f t="shared" si="39"/>
        <v>0</v>
      </c>
      <c r="AZ94" s="12"/>
      <c r="BA94" s="12"/>
      <c r="BB94" s="12"/>
      <c r="BC94" s="648">
        <f t="shared" si="54"/>
        <v>0</v>
      </c>
      <c r="BD94" s="12"/>
      <c r="BE94" s="12"/>
      <c r="BF94" s="14">
        <f t="shared" si="40"/>
        <v>0</v>
      </c>
      <c r="BG94" s="12"/>
      <c r="BH94" s="14">
        <f t="shared" si="41"/>
        <v>0</v>
      </c>
      <c r="BI94" s="12"/>
      <c r="BJ94" s="12"/>
      <c r="BK94" s="12"/>
      <c r="BL94" s="12"/>
      <c r="BM94" s="12"/>
      <c r="BN94" s="12">
        <v>5000</v>
      </c>
      <c r="BO94" s="12"/>
      <c r="BP94" s="12"/>
      <c r="BQ94" s="12"/>
      <c r="BR94" s="12"/>
      <c r="BS94" s="12"/>
      <c r="BT94" s="32">
        <f t="shared" si="51"/>
        <v>5000</v>
      </c>
      <c r="BU94" s="12"/>
      <c r="BV94" s="12"/>
      <c r="BW94" s="12"/>
      <c r="BX94" s="12"/>
      <c r="BY94" s="12"/>
      <c r="BZ94" s="12"/>
      <c r="CA94" s="12"/>
      <c r="CB94" s="12"/>
      <c r="CC94" s="12"/>
      <c r="CD94" s="12">
        <v>25000</v>
      </c>
      <c r="CE94" s="12"/>
      <c r="CF94" s="12"/>
      <c r="CG94" s="14">
        <f t="shared" si="52"/>
        <v>25000</v>
      </c>
      <c r="CH94" s="12"/>
      <c r="CI94" s="12"/>
      <c r="CJ94" s="12"/>
      <c r="CK94" s="12"/>
      <c r="CL94" s="12"/>
      <c r="CM94" s="12"/>
      <c r="CN94" s="14">
        <f t="shared" si="53"/>
        <v>0</v>
      </c>
      <c r="CO94" s="12"/>
      <c r="CP94" s="12"/>
      <c r="CQ94" s="12"/>
      <c r="CR94" s="12"/>
      <c r="CS94" s="12"/>
      <c r="CT94" s="14">
        <f t="shared" si="42"/>
        <v>0</v>
      </c>
      <c r="CU94" s="12"/>
      <c r="CV94" s="12"/>
      <c r="CW94" s="12"/>
      <c r="CX94" s="12"/>
      <c r="CY94" s="12"/>
      <c r="CZ94" s="12"/>
      <c r="DA94" s="601"/>
      <c r="DB94" s="12"/>
      <c r="DC94" s="12"/>
      <c r="DD94" s="12"/>
      <c r="DE94" s="12"/>
      <c r="DF94" s="12"/>
      <c r="DG94" s="12"/>
      <c r="DH94" s="12"/>
      <c r="DI94" s="12"/>
      <c r="DJ94" s="12"/>
      <c r="DK94" s="12"/>
      <c r="DL94" s="12"/>
      <c r="DM94" s="12">
        <v>10000</v>
      </c>
      <c r="DN94" s="12"/>
      <c r="DO94" s="12">
        <v>9500</v>
      </c>
      <c r="DP94" s="12"/>
      <c r="DQ94" s="14">
        <f t="shared" si="43"/>
        <v>19500</v>
      </c>
      <c r="DR94" s="12"/>
      <c r="DS94" s="12"/>
      <c r="DT94" s="12"/>
      <c r="DU94" s="12"/>
      <c r="DV94" s="12">
        <f t="shared" si="44"/>
        <v>0</v>
      </c>
      <c r="DW94" s="12"/>
      <c r="DX94" s="12"/>
      <c r="DY94" s="12"/>
      <c r="DZ94" s="14">
        <f t="shared" si="45"/>
        <v>0</v>
      </c>
      <c r="EA94" s="608"/>
      <c r="EB94" s="221">
        <v>15</v>
      </c>
      <c r="EC94" s="682">
        <f t="shared" si="55"/>
        <v>15</v>
      </c>
      <c r="ED94" s="221">
        <v>65</v>
      </c>
      <c r="EE94" s="682">
        <f t="shared" si="56"/>
        <v>65</v>
      </c>
      <c r="EF94" s="221"/>
      <c r="EG94" s="682">
        <f t="shared" si="58"/>
        <v>0</v>
      </c>
      <c r="EH94" s="14">
        <v>2000</v>
      </c>
      <c r="EI94" s="683"/>
      <c r="EJ94" s="14">
        <f>SUM(EH94:EI94)</f>
        <v>2000</v>
      </c>
      <c r="EK94" s="689">
        <v>20000</v>
      </c>
      <c r="EL94" s="689"/>
      <c r="EM94" s="654"/>
      <c r="EN94" s="682">
        <f t="shared" si="57"/>
        <v>20000</v>
      </c>
      <c r="EO94" s="221"/>
      <c r="EP94" s="221"/>
      <c r="EQ94" s="216">
        <f t="shared" si="47"/>
        <v>0</v>
      </c>
      <c r="ER94" s="221"/>
      <c r="ES94" s="216"/>
      <c r="ET94" s="221"/>
      <c r="EU94" s="216"/>
      <c r="EV94" s="221"/>
      <c r="EW94" s="216"/>
      <c r="EX94" s="221"/>
      <c r="EY94" s="221"/>
      <c r="EZ94" s="221">
        <f t="shared" si="48"/>
        <v>0</v>
      </c>
      <c r="FA94" s="221"/>
      <c r="FB94" s="221"/>
      <c r="FC94" s="221"/>
      <c r="FD94" s="221"/>
      <c r="FE94" s="221"/>
      <c r="FF94" s="221"/>
      <c r="FG94" s="221"/>
    </row>
    <row r="95" spans="1:163" s="207" customFormat="1">
      <c r="A95" s="669">
        <v>40</v>
      </c>
      <c r="B95" s="220" t="s">
        <v>745</v>
      </c>
      <c r="C95" s="221"/>
      <c r="D95" s="221"/>
      <c r="E95" s="221"/>
      <c r="F95" s="221"/>
      <c r="G95" s="221"/>
      <c r="H95" s="221"/>
      <c r="I95" s="221"/>
      <c r="J95" s="221"/>
      <c r="K95" s="12"/>
      <c r="L95" s="12"/>
      <c r="M95" s="12"/>
      <c r="N95" s="12"/>
      <c r="O95" s="12"/>
      <c r="P95" s="14">
        <f t="shared" si="50"/>
        <v>0</v>
      </c>
      <c r="Q95" s="12"/>
      <c r="R95" s="12"/>
      <c r="S95" s="12"/>
      <c r="T95" s="14">
        <f t="shared" si="34"/>
        <v>0</v>
      </c>
      <c r="U95" s="12"/>
      <c r="V95" s="12"/>
      <c r="W95" s="12"/>
      <c r="X95" s="12"/>
      <c r="Y95" s="12"/>
      <c r="Z95" s="12"/>
      <c r="AA95" s="12"/>
      <c r="AB95" s="12"/>
      <c r="AC95" s="12"/>
      <c r="AD95" s="14">
        <f t="shared" si="46"/>
        <v>0</v>
      </c>
      <c r="AE95" s="12"/>
      <c r="AF95" s="12"/>
      <c r="AG95" s="12"/>
      <c r="AH95" s="14">
        <f t="shared" si="35"/>
        <v>0</v>
      </c>
      <c r="AI95" s="12"/>
      <c r="AJ95" s="12">
        <v>64</v>
      </c>
      <c r="AK95" s="12"/>
      <c r="AL95" s="14">
        <f t="shared" si="36"/>
        <v>64</v>
      </c>
      <c r="AM95" s="12"/>
      <c r="AN95" s="12"/>
      <c r="AO95" s="12"/>
      <c r="AP95" s="14">
        <f t="shared" si="37"/>
        <v>0</v>
      </c>
      <c r="AQ95" s="12"/>
      <c r="AR95" s="12"/>
      <c r="AS95" s="12"/>
      <c r="AT95" s="12"/>
      <c r="AU95" s="12"/>
      <c r="AV95" s="14">
        <f t="shared" si="38"/>
        <v>0</v>
      </c>
      <c r="AW95" s="12"/>
      <c r="AX95" s="12"/>
      <c r="AY95" s="14">
        <f t="shared" si="39"/>
        <v>0</v>
      </c>
      <c r="AZ95" s="12"/>
      <c r="BA95" s="12"/>
      <c r="BB95" s="12"/>
      <c r="BC95" s="648">
        <f t="shared" si="54"/>
        <v>0</v>
      </c>
      <c r="BD95" s="12"/>
      <c r="BE95" s="12"/>
      <c r="BF95" s="14">
        <f t="shared" si="40"/>
        <v>0</v>
      </c>
      <c r="BG95" s="12"/>
      <c r="BH95" s="14">
        <f t="shared" si="41"/>
        <v>0</v>
      </c>
      <c r="BI95" s="12"/>
      <c r="BJ95" s="12"/>
      <c r="BK95" s="12"/>
      <c r="BL95" s="12"/>
      <c r="BM95" s="12"/>
      <c r="BN95" s="12"/>
      <c r="BO95" s="12"/>
      <c r="BP95" s="12"/>
      <c r="BQ95" s="12"/>
      <c r="BR95" s="12"/>
      <c r="BS95" s="12"/>
      <c r="BT95" s="32">
        <f t="shared" si="51"/>
        <v>0</v>
      </c>
      <c r="BU95" s="12"/>
      <c r="BV95" s="12"/>
      <c r="BW95" s="12"/>
      <c r="BX95" s="12"/>
      <c r="BY95" s="12"/>
      <c r="BZ95" s="12"/>
      <c r="CA95" s="12"/>
      <c r="CB95" s="12"/>
      <c r="CC95" s="12"/>
      <c r="CD95" s="12"/>
      <c r="CE95" s="12"/>
      <c r="CF95" s="12"/>
      <c r="CG95" s="14">
        <f t="shared" si="52"/>
        <v>0</v>
      </c>
      <c r="CH95" s="12"/>
      <c r="CI95" s="12"/>
      <c r="CJ95" s="12"/>
      <c r="CK95" s="12"/>
      <c r="CL95" s="12"/>
      <c r="CM95" s="12"/>
      <c r="CN95" s="14">
        <f t="shared" si="53"/>
        <v>0</v>
      </c>
      <c r="CO95" s="12"/>
      <c r="CP95" s="12"/>
      <c r="CQ95" s="12"/>
      <c r="CR95" s="12"/>
      <c r="CS95" s="12"/>
      <c r="CT95" s="14">
        <f t="shared" si="42"/>
        <v>0</v>
      </c>
      <c r="CU95" s="12"/>
      <c r="CV95" s="12"/>
      <c r="CW95" s="12"/>
      <c r="CX95" s="12"/>
      <c r="CY95" s="12"/>
      <c r="CZ95" s="12"/>
      <c r="DA95" s="601"/>
      <c r="DB95" s="12"/>
      <c r="DC95" s="12"/>
      <c r="DD95" s="12"/>
      <c r="DE95" s="12"/>
      <c r="DF95" s="12"/>
      <c r="DG95" s="12"/>
      <c r="DH95" s="12"/>
      <c r="DI95" s="12"/>
      <c r="DJ95" s="12"/>
      <c r="DK95" s="12"/>
      <c r="DL95" s="12"/>
      <c r="DM95" s="12"/>
      <c r="DN95" s="12"/>
      <c r="DO95" s="12"/>
      <c r="DP95" s="12"/>
      <c r="DQ95" s="14">
        <f t="shared" si="43"/>
        <v>0</v>
      </c>
      <c r="DR95" s="12"/>
      <c r="DS95" s="12"/>
      <c r="DT95" s="12"/>
      <c r="DU95" s="12"/>
      <c r="DV95" s="12">
        <f t="shared" si="44"/>
        <v>0</v>
      </c>
      <c r="DW95" s="12"/>
      <c r="DX95" s="12"/>
      <c r="DY95" s="12"/>
      <c r="DZ95" s="14">
        <f t="shared" si="45"/>
        <v>0</v>
      </c>
      <c r="EA95" s="608"/>
      <c r="EB95" s="221"/>
      <c r="EC95" s="682">
        <f t="shared" si="55"/>
        <v>0</v>
      </c>
      <c r="ED95" s="221"/>
      <c r="EE95" s="682">
        <f t="shared" si="56"/>
        <v>0</v>
      </c>
      <c r="EF95" s="221"/>
      <c r="EG95" s="682">
        <f t="shared" si="58"/>
        <v>0</v>
      </c>
      <c r="EH95" s="14"/>
      <c r="EI95" s="683"/>
      <c r="EJ95" s="14"/>
      <c r="EK95" s="608"/>
      <c r="EL95" s="608"/>
      <c r="EM95" s="221"/>
      <c r="EN95" s="682">
        <f t="shared" si="57"/>
        <v>0</v>
      </c>
      <c r="EO95" s="221"/>
      <c r="EP95" s="221"/>
      <c r="EQ95" s="216">
        <f t="shared" si="47"/>
        <v>0</v>
      </c>
      <c r="ER95" s="221"/>
      <c r="ES95" s="216"/>
      <c r="ET95" s="221"/>
      <c r="EU95" s="216"/>
      <c r="EV95" s="221"/>
      <c r="EW95" s="216"/>
      <c r="EX95" s="221"/>
      <c r="EY95" s="221"/>
      <c r="EZ95" s="221">
        <f t="shared" si="48"/>
        <v>0</v>
      </c>
      <c r="FA95" s="221"/>
      <c r="FB95" s="221"/>
      <c r="FC95" s="221"/>
      <c r="FD95" s="221"/>
      <c r="FE95" s="221"/>
      <c r="FF95" s="221"/>
      <c r="FG95" s="221"/>
    </row>
    <row r="96" spans="1:163" s="207" customFormat="1">
      <c r="A96" s="669">
        <v>41</v>
      </c>
      <c r="B96" s="220" t="s">
        <v>746</v>
      </c>
      <c r="C96" s="221"/>
      <c r="D96" s="221"/>
      <c r="E96" s="221"/>
      <c r="F96" s="221"/>
      <c r="G96" s="221"/>
      <c r="H96" s="221"/>
      <c r="I96" s="221"/>
      <c r="J96" s="221"/>
      <c r="K96" s="12"/>
      <c r="L96" s="12"/>
      <c r="M96" s="12"/>
      <c r="N96" s="12"/>
      <c r="O96" s="12"/>
      <c r="P96" s="14">
        <f t="shared" si="50"/>
        <v>0</v>
      </c>
      <c r="Q96" s="12"/>
      <c r="R96" s="12"/>
      <c r="S96" s="12"/>
      <c r="T96" s="14">
        <f t="shared" si="34"/>
        <v>0</v>
      </c>
      <c r="U96" s="12"/>
      <c r="V96" s="12"/>
      <c r="W96" s="12"/>
      <c r="X96" s="12"/>
      <c r="Y96" s="12"/>
      <c r="Z96" s="12"/>
      <c r="AA96" s="12"/>
      <c r="AB96" s="12"/>
      <c r="AC96" s="12"/>
      <c r="AD96" s="14">
        <f t="shared" si="46"/>
        <v>0</v>
      </c>
      <c r="AE96" s="12"/>
      <c r="AF96" s="12"/>
      <c r="AG96" s="12"/>
      <c r="AH96" s="14">
        <f t="shared" si="35"/>
        <v>0</v>
      </c>
      <c r="AI96" s="12"/>
      <c r="AJ96" s="12">
        <v>1</v>
      </c>
      <c r="AK96" s="12"/>
      <c r="AL96" s="14">
        <f t="shared" si="36"/>
        <v>1</v>
      </c>
      <c r="AM96" s="12"/>
      <c r="AN96" s="12"/>
      <c r="AO96" s="12"/>
      <c r="AP96" s="14">
        <f t="shared" si="37"/>
        <v>0</v>
      </c>
      <c r="AQ96" s="12"/>
      <c r="AR96" s="12"/>
      <c r="AS96" s="12"/>
      <c r="AT96" s="12"/>
      <c r="AU96" s="12"/>
      <c r="AV96" s="14">
        <f t="shared" si="38"/>
        <v>0</v>
      </c>
      <c r="AW96" s="12"/>
      <c r="AX96" s="12"/>
      <c r="AY96" s="14">
        <f t="shared" si="39"/>
        <v>0</v>
      </c>
      <c r="AZ96" s="12"/>
      <c r="BA96" s="12"/>
      <c r="BB96" s="12"/>
      <c r="BC96" s="648">
        <f t="shared" si="54"/>
        <v>0</v>
      </c>
      <c r="BD96" s="12"/>
      <c r="BE96" s="12"/>
      <c r="BF96" s="14">
        <f t="shared" si="40"/>
        <v>0</v>
      </c>
      <c r="BG96" s="12"/>
      <c r="BH96" s="14">
        <f t="shared" si="41"/>
        <v>0</v>
      </c>
      <c r="BI96" s="12"/>
      <c r="BJ96" s="12"/>
      <c r="BK96" s="12"/>
      <c r="BL96" s="12"/>
      <c r="BM96" s="12"/>
      <c r="BN96" s="12">
        <v>3000</v>
      </c>
      <c r="BO96" s="12"/>
      <c r="BP96" s="12"/>
      <c r="BQ96" s="12"/>
      <c r="BR96" s="12"/>
      <c r="BS96" s="12"/>
      <c r="BT96" s="32">
        <f t="shared" si="51"/>
        <v>3000</v>
      </c>
      <c r="BU96" s="12"/>
      <c r="BV96" s="12"/>
      <c r="BW96" s="12"/>
      <c r="BX96" s="12"/>
      <c r="BY96" s="12"/>
      <c r="BZ96" s="12"/>
      <c r="CA96" s="12"/>
      <c r="CB96" s="12"/>
      <c r="CC96" s="12">
        <v>20000</v>
      </c>
      <c r="CD96" s="12"/>
      <c r="CE96" s="12"/>
      <c r="CF96" s="12"/>
      <c r="CG96" s="14">
        <f t="shared" si="52"/>
        <v>20000</v>
      </c>
      <c r="CH96" s="12"/>
      <c r="CI96" s="12"/>
      <c r="CJ96" s="12">
        <v>10000</v>
      </c>
      <c r="CK96" s="12"/>
      <c r="CL96" s="12"/>
      <c r="CM96" s="12"/>
      <c r="CN96" s="14">
        <f t="shared" si="53"/>
        <v>10000</v>
      </c>
      <c r="CO96" s="12"/>
      <c r="CP96" s="12"/>
      <c r="CQ96" s="12"/>
      <c r="CR96" s="12"/>
      <c r="CS96" s="12"/>
      <c r="CT96" s="14">
        <f t="shared" si="42"/>
        <v>0</v>
      </c>
      <c r="CU96" s="12"/>
      <c r="CV96" s="12"/>
      <c r="CW96" s="12"/>
      <c r="CX96" s="12"/>
      <c r="CY96" s="12"/>
      <c r="CZ96" s="12"/>
      <c r="DA96" s="601"/>
      <c r="DB96" s="12"/>
      <c r="DC96" s="12"/>
      <c r="DD96" s="12"/>
      <c r="DE96" s="12"/>
      <c r="DF96" s="12"/>
      <c r="DG96" s="12"/>
      <c r="DH96" s="12"/>
      <c r="DI96" s="12"/>
      <c r="DJ96" s="12"/>
      <c r="DK96" s="12"/>
      <c r="DL96" s="12"/>
      <c r="DM96" s="12">
        <v>15000</v>
      </c>
      <c r="DN96" s="12"/>
      <c r="DO96" s="12">
        <v>24500</v>
      </c>
      <c r="DP96" s="12"/>
      <c r="DQ96" s="14">
        <f t="shared" si="43"/>
        <v>39500</v>
      </c>
      <c r="DR96" s="12"/>
      <c r="DS96" s="12"/>
      <c r="DT96" s="12"/>
      <c r="DU96" s="12"/>
      <c r="DV96" s="12">
        <f t="shared" si="44"/>
        <v>0</v>
      </c>
      <c r="DW96" s="12"/>
      <c r="DX96" s="12"/>
      <c r="DY96" s="12"/>
      <c r="DZ96" s="14">
        <f t="shared" si="45"/>
        <v>0</v>
      </c>
      <c r="EA96" s="608"/>
      <c r="EB96" s="221"/>
      <c r="EC96" s="682">
        <f t="shared" si="55"/>
        <v>0</v>
      </c>
      <c r="ED96" s="221"/>
      <c r="EE96" s="682">
        <f t="shared" si="56"/>
        <v>0</v>
      </c>
      <c r="EF96" s="221"/>
      <c r="EG96" s="682">
        <f t="shared" si="58"/>
        <v>0</v>
      </c>
      <c r="EH96" s="14"/>
      <c r="EI96" s="683"/>
      <c r="EJ96" s="14"/>
      <c r="EK96" s="608"/>
      <c r="EL96" s="608"/>
      <c r="EM96" s="221"/>
      <c r="EN96" s="682">
        <f t="shared" si="57"/>
        <v>0</v>
      </c>
      <c r="EO96" s="221"/>
      <c r="EP96" s="221"/>
      <c r="EQ96" s="216">
        <f t="shared" si="47"/>
        <v>0</v>
      </c>
      <c r="ER96" s="221"/>
      <c r="ES96" s="216"/>
      <c r="ET96" s="221"/>
      <c r="EU96" s="216"/>
      <c r="EV96" s="221"/>
      <c r="EW96" s="216"/>
      <c r="EX96" s="221"/>
      <c r="EY96" s="221"/>
      <c r="EZ96" s="221">
        <f t="shared" si="48"/>
        <v>0</v>
      </c>
      <c r="FA96" s="221"/>
      <c r="FB96" s="221"/>
      <c r="FC96" s="221"/>
      <c r="FD96" s="221"/>
      <c r="FE96" s="221"/>
      <c r="FF96" s="221"/>
      <c r="FG96" s="221"/>
    </row>
    <row r="97" spans="1:163" s="207" customFormat="1">
      <c r="A97" s="669">
        <v>42</v>
      </c>
      <c r="B97" s="220" t="s">
        <v>747</v>
      </c>
      <c r="C97" s="221"/>
      <c r="D97" s="221"/>
      <c r="E97" s="221"/>
      <c r="F97" s="221"/>
      <c r="G97" s="221"/>
      <c r="H97" s="221"/>
      <c r="I97" s="221"/>
      <c r="J97" s="221"/>
      <c r="K97" s="12"/>
      <c r="L97" s="12"/>
      <c r="M97" s="12"/>
      <c r="N97" s="12"/>
      <c r="O97" s="12"/>
      <c r="P97" s="14">
        <f t="shared" si="50"/>
        <v>0</v>
      </c>
      <c r="Q97" s="12"/>
      <c r="R97" s="12"/>
      <c r="S97" s="12"/>
      <c r="T97" s="14">
        <f t="shared" si="34"/>
        <v>0</v>
      </c>
      <c r="U97" s="12"/>
      <c r="V97" s="12"/>
      <c r="W97" s="12"/>
      <c r="X97" s="12"/>
      <c r="Y97" s="12"/>
      <c r="Z97" s="12"/>
      <c r="AA97" s="12"/>
      <c r="AB97" s="12"/>
      <c r="AC97" s="12">
        <v>3</v>
      </c>
      <c r="AD97" s="14">
        <f t="shared" si="46"/>
        <v>3</v>
      </c>
      <c r="AE97" s="12"/>
      <c r="AF97" s="12">
        <v>1</v>
      </c>
      <c r="AG97" s="12"/>
      <c r="AH97" s="14">
        <f t="shared" si="35"/>
        <v>1</v>
      </c>
      <c r="AI97" s="12"/>
      <c r="AJ97" s="12">
        <v>1</v>
      </c>
      <c r="AK97" s="12"/>
      <c r="AL97" s="14">
        <f t="shared" si="36"/>
        <v>1</v>
      </c>
      <c r="AM97" s="12"/>
      <c r="AN97" s="12"/>
      <c r="AO97" s="12"/>
      <c r="AP97" s="14">
        <f t="shared" si="37"/>
        <v>0</v>
      </c>
      <c r="AQ97" s="12"/>
      <c r="AR97" s="12"/>
      <c r="AS97" s="12"/>
      <c r="AT97" s="12"/>
      <c r="AU97" s="12"/>
      <c r="AV97" s="14">
        <f t="shared" si="38"/>
        <v>0</v>
      </c>
      <c r="AW97" s="12"/>
      <c r="AX97" s="12"/>
      <c r="AY97" s="14">
        <f t="shared" si="39"/>
        <v>0</v>
      </c>
      <c r="AZ97" s="12"/>
      <c r="BA97" s="12"/>
      <c r="BB97" s="12"/>
      <c r="BC97" s="648">
        <f t="shared" si="54"/>
        <v>0</v>
      </c>
      <c r="BD97" s="12"/>
      <c r="BE97" s="12"/>
      <c r="BF97" s="14">
        <f t="shared" si="40"/>
        <v>0</v>
      </c>
      <c r="BG97" s="12"/>
      <c r="BH97" s="14">
        <f t="shared" si="41"/>
        <v>0</v>
      </c>
      <c r="BI97" s="12"/>
      <c r="BJ97" s="12"/>
      <c r="BK97" s="12"/>
      <c r="BL97" s="12"/>
      <c r="BM97" s="12"/>
      <c r="BN97" s="12">
        <v>5000</v>
      </c>
      <c r="BO97" s="12"/>
      <c r="BP97" s="12"/>
      <c r="BQ97" s="12"/>
      <c r="BR97" s="12"/>
      <c r="BS97" s="12"/>
      <c r="BT97" s="32">
        <f t="shared" si="51"/>
        <v>5000</v>
      </c>
      <c r="BU97" s="12"/>
      <c r="BV97" s="12"/>
      <c r="BW97" s="12"/>
      <c r="BX97" s="12"/>
      <c r="BY97" s="12"/>
      <c r="BZ97" s="12"/>
      <c r="CA97" s="12"/>
      <c r="CB97" s="12"/>
      <c r="CC97" s="12"/>
      <c r="CD97" s="12"/>
      <c r="CE97" s="12"/>
      <c r="CF97" s="12"/>
      <c r="CG97" s="14">
        <f t="shared" si="52"/>
        <v>0</v>
      </c>
      <c r="CH97" s="12"/>
      <c r="CI97" s="12"/>
      <c r="CJ97" s="12"/>
      <c r="CK97" s="12"/>
      <c r="CL97" s="12"/>
      <c r="CM97" s="12"/>
      <c r="CN97" s="14">
        <f t="shared" si="53"/>
        <v>0</v>
      </c>
      <c r="CO97" s="12"/>
      <c r="CP97" s="12"/>
      <c r="CQ97" s="12"/>
      <c r="CR97" s="12"/>
      <c r="CS97" s="12"/>
      <c r="CT97" s="14">
        <f t="shared" si="42"/>
        <v>0</v>
      </c>
      <c r="CU97" s="12"/>
      <c r="CV97" s="12"/>
      <c r="CW97" s="12"/>
      <c r="CX97" s="12"/>
      <c r="CY97" s="12"/>
      <c r="CZ97" s="12"/>
      <c r="DA97" s="601"/>
      <c r="DB97" s="12"/>
      <c r="DC97" s="12"/>
      <c r="DD97" s="12"/>
      <c r="DE97" s="12"/>
      <c r="DF97" s="12"/>
      <c r="DG97" s="12"/>
      <c r="DH97" s="12" t="s">
        <v>692</v>
      </c>
      <c r="DI97" s="12"/>
      <c r="DJ97" s="12"/>
      <c r="DK97" s="12"/>
      <c r="DL97" s="12"/>
      <c r="DM97" s="12" t="s">
        <v>692</v>
      </c>
      <c r="DN97" s="12"/>
      <c r="DO97" s="12">
        <v>15500</v>
      </c>
      <c r="DP97" s="12"/>
      <c r="DQ97" s="14">
        <f t="shared" si="43"/>
        <v>15500</v>
      </c>
      <c r="DR97" s="12"/>
      <c r="DS97" s="12"/>
      <c r="DT97" s="12"/>
      <c r="DU97" s="12"/>
      <c r="DV97" s="12">
        <f t="shared" si="44"/>
        <v>0</v>
      </c>
      <c r="DW97" s="12"/>
      <c r="DX97" s="12"/>
      <c r="DY97" s="12"/>
      <c r="DZ97" s="14">
        <f t="shared" si="45"/>
        <v>0</v>
      </c>
      <c r="EA97" s="608"/>
      <c r="EB97" s="221"/>
      <c r="EC97" s="682">
        <f t="shared" si="55"/>
        <v>0</v>
      </c>
      <c r="ED97" s="221"/>
      <c r="EE97" s="682">
        <f t="shared" si="56"/>
        <v>0</v>
      </c>
      <c r="EF97" s="221"/>
      <c r="EG97" s="682">
        <f t="shared" si="58"/>
        <v>0</v>
      </c>
      <c r="EH97" s="14">
        <v>5000</v>
      </c>
      <c r="EI97" s="683"/>
      <c r="EJ97" s="14">
        <f>SUM(EH97:EI97)</f>
        <v>5000</v>
      </c>
      <c r="EK97" s="608"/>
      <c r="EL97" s="608"/>
      <c r="EM97" s="221"/>
      <c r="EN97" s="682">
        <f t="shared" si="57"/>
        <v>0</v>
      </c>
      <c r="EO97" s="221"/>
      <c r="EP97" s="221"/>
      <c r="EQ97" s="216">
        <f t="shared" si="47"/>
        <v>0</v>
      </c>
      <c r="ER97" s="221"/>
      <c r="ES97" s="216"/>
      <c r="ET97" s="221"/>
      <c r="EU97" s="216"/>
      <c r="EV97" s="221"/>
      <c r="EW97" s="216"/>
      <c r="EX97" s="221"/>
      <c r="EY97" s="221"/>
      <c r="EZ97" s="221">
        <f t="shared" si="48"/>
        <v>0</v>
      </c>
      <c r="FA97" s="221"/>
      <c r="FB97" s="221"/>
      <c r="FC97" s="221"/>
      <c r="FD97" s="221"/>
      <c r="FE97" s="221"/>
      <c r="FF97" s="221"/>
      <c r="FG97" s="221"/>
    </row>
    <row r="98" spans="1:163" s="207" customFormat="1">
      <c r="A98" s="669">
        <v>43</v>
      </c>
      <c r="B98" s="220" t="s">
        <v>748</v>
      </c>
      <c r="C98" s="221"/>
      <c r="D98" s="221"/>
      <c r="E98" s="221"/>
      <c r="F98" s="221"/>
      <c r="G98" s="221"/>
      <c r="H98" s="221"/>
      <c r="I98" s="221"/>
      <c r="J98" s="221"/>
      <c r="K98" s="12"/>
      <c r="L98" s="12"/>
      <c r="M98" s="12"/>
      <c r="N98" s="12"/>
      <c r="O98" s="12"/>
      <c r="P98" s="14">
        <f t="shared" si="50"/>
        <v>0</v>
      </c>
      <c r="Q98" s="12"/>
      <c r="R98" s="12"/>
      <c r="S98" s="12"/>
      <c r="T98" s="14">
        <f t="shared" si="34"/>
        <v>0</v>
      </c>
      <c r="U98" s="12"/>
      <c r="V98" s="12"/>
      <c r="W98" s="12"/>
      <c r="X98" s="12"/>
      <c r="Y98" s="12"/>
      <c r="Z98" s="12"/>
      <c r="AA98" s="12"/>
      <c r="AB98" s="12"/>
      <c r="AC98" s="12"/>
      <c r="AD98" s="14">
        <f t="shared" si="46"/>
        <v>0</v>
      </c>
      <c r="AE98" s="12"/>
      <c r="AF98" s="12"/>
      <c r="AG98" s="12"/>
      <c r="AH98" s="14">
        <f t="shared" si="35"/>
        <v>0</v>
      </c>
      <c r="AI98" s="12"/>
      <c r="AJ98" s="12">
        <v>1</v>
      </c>
      <c r="AK98" s="12"/>
      <c r="AL98" s="14">
        <f t="shared" si="36"/>
        <v>1</v>
      </c>
      <c r="AM98" s="12"/>
      <c r="AN98" s="12"/>
      <c r="AO98" s="12"/>
      <c r="AP98" s="14">
        <f t="shared" si="37"/>
        <v>0</v>
      </c>
      <c r="AQ98" s="12"/>
      <c r="AR98" s="12"/>
      <c r="AS98" s="12"/>
      <c r="AT98" s="12"/>
      <c r="AU98" s="12"/>
      <c r="AV98" s="14">
        <f t="shared" si="38"/>
        <v>0</v>
      </c>
      <c r="AW98" s="12"/>
      <c r="AX98" s="12"/>
      <c r="AY98" s="14">
        <f t="shared" si="39"/>
        <v>0</v>
      </c>
      <c r="AZ98" s="12"/>
      <c r="BA98" s="12"/>
      <c r="BB98" s="12"/>
      <c r="BC98" s="648">
        <f t="shared" si="54"/>
        <v>0</v>
      </c>
      <c r="BD98" s="12"/>
      <c r="BE98" s="12"/>
      <c r="BF98" s="14">
        <f t="shared" si="40"/>
        <v>0</v>
      </c>
      <c r="BG98" s="12"/>
      <c r="BH98" s="14">
        <f t="shared" si="41"/>
        <v>0</v>
      </c>
      <c r="BI98" s="12"/>
      <c r="BJ98" s="12"/>
      <c r="BK98" s="12"/>
      <c r="BL98" s="12"/>
      <c r="BM98" s="12"/>
      <c r="BN98" s="12">
        <v>3000</v>
      </c>
      <c r="BO98" s="12"/>
      <c r="BP98" s="12"/>
      <c r="BQ98" s="12"/>
      <c r="BR98" s="12"/>
      <c r="BS98" s="12"/>
      <c r="BT98" s="32">
        <f t="shared" si="51"/>
        <v>3000</v>
      </c>
      <c r="BU98" s="12"/>
      <c r="BV98" s="12"/>
      <c r="BW98" s="12"/>
      <c r="BX98" s="12"/>
      <c r="BY98" s="12"/>
      <c r="BZ98" s="12"/>
      <c r="CA98" s="12"/>
      <c r="CB98" s="12"/>
      <c r="CC98" s="12">
        <v>20000</v>
      </c>
      <c r="CD98" s="12"/>
      <c r="CE98" s="12"/>
      <c r="CF98" s="12"/>
      <c r="CG98" s="14">
        <f t="shared" si="52"/>
        <v>20000</v>
      </c>
      <c r="CH98" s="12"/>
      <c r="CI98" s="12"/>
      <c r="CJ98" s="12"/>
      <c r="CK98" s="12"/>
      <c r="CL98" s="12"/>
      <c r="CM98" s="12"/>
      <c r="CN98" s="14">
        <f t="shared" si="53"/>
        <v>0</v>
      </c>
      <c r="CO98" s="12"/>
      <c r="CP98" s="12"/>
      <c r="CQ98" s="12"/>
      <c r="CR98" s="12"/>
      <c r="CS98" s="12"/>
      <c r="CT98" s="14">
        <f t="shared" si="42"/>
        <v>0</v>
      </c>
      <c r="CU98" s="12"/>
      <c r="CV98" s="12"/>
      <c r="CW98" s="12"/>
      <c r="CX98" s="12"/>
      <c r="CY98" s="12"/>
      <c r="CZ98" s="12"/>
      <c r="DA98" s="601"/>
      <c r="DB98" s="12"/>
      <c r="DC98" s="12"/>
      <c r="DD98" s="12"/>
      <c r="DE98" s="12"/>
      <c r="DF98" s="12"/>
      <c r="DG98" s="12"/>
      <c r="DH98" s="12">
        <v>10000</v>
      </c>
      <c r="DI98" s="12"/>
      <c r="DJ98" s="12"/>
      <c r="DK98" s="12"/>
      <c r="DL98" s="12"/>
      <c r="DM98" s="12">
        <v>15000</v>
      </c>
      <c r="DN98" s="12"/>
      <c r="DO98" s="12">
        <v>8500</v>
      </c>
      <c r="DP98" s="12"/>
      <c r="DQ98" s="14">
        <f t="shared" si="43"/>
        <v>33500</v>
      </c>
      <c r="DR98" s="12"/>
      <c r="DS98" s="12"/>
      <c r="DT98" s="12"/>
      <c r="DU98" s="12"/>
      <c r="DV98" s="12">
        <f t="shared" si="44"/>
        <v>0</v>
      </c>
      <c r="DW98" s="12"/>
      <c r="DX98" s="12"/>
      <c r="DY98" s="12"/>
      <c r="DZ98" s="14">
        <f t="shared" si="45"/>
        <v>0</v>
      </c>
      <c r="EA98" s="608"/>
      <c r="EB98" s="221"/>
      <c r="EC98" s="682">
        <f t="shared" si="55"/>
        <v>0</v>
      </c>
      <c r="ED98" s="221"/>
      <c r="EE98" s="682">
        <f t="shared" si="56"/>
        <v>0</v>
      </c>
      <c r="EF98" s="221"/>
      <c r="EG98" s="682">
        <f t="shared" si="58"/>
        <v>0</v>
      </c>
      <c r="EH98" s="14">
        <v>30000</v>
      </c>
      <c r="EI98" s="683"/>
      <c r="EJ98" s="14">
        <f>SUM(EH98:EI98)</f>
        <v>30000</v>
      </c>
      <c r="EK98" s="608"/>
      <c r="EL98" s="608"/>
      <c r="EM98" s="221"/>
      <c r="EN98" s="682">
        <f t="shared" si="57"/>
        <v>0</v>
      </c>
      <c r="EO98" s="654">
        <v>300000</v>
      </c>
      <c r="EP98" s="654"/>
      <c r="EQ98" s="216">
        <f t="shared" si="47"/>
        <v>300000</v>
      </c>
      <c r="ER98" s="221"/>
      <c r="ES98" s="216"/>
      <c r="ET98" s="221"/>
      <c r="EU98" s="216"/>
      <c r="EV98" s="221"/>
      <c r="EW98" s="216"/>
      <c r="EX98" s="221"/>
      <c r="EY98" s="221"/>
      <c r="EZ98" s="221">
        <f t="shared" si="48"/>
        <v>0</v>
      </c>
      <c r="FA98" s="221"/>
      <c r="FB98" s="221"/>
      <c r="FC98" s="221"/>
      <c r="FD98" s="221"/>
      <c r="FE98" s="221"/>
      <c r="FF98" s="221"/>
      <c r="FG98" s="221"/>
    </row>
    <row r="99" spans="1:163" s="207" customFormat="1">
      <c r="A99" s="669">
        <v>44</v>
      </c>
      <c r="B99" s="220" t="s">
        <v>749</v>
      </c>
      <c r="C99" s="221"/>
      <c r="D99" s="221"/>
      <c r="E99" s="221"/>
      <c r="F99" s="221"/>
      <c r="G99" s="221"/>
      <c r="H99" s="221"/>
      <c r="I99" s="221"/>
      <c r="J99" s="221"/>
      <c r="K99" s="12"/>
      <c r="L99" s="12"/>
      <c r="M99" s="12"/>
      <c r="N99" s="12"/>
      <c r="O99" s="12"/>
      <c r="P99" s="14">
        <f t="shared" si="50"/>
        <v>0</v>
      </c>
      <c r="Q99" s="12"/>
      <c r="R99" s="12"/>
      <c r="S99" s="12"/>
      <c r="T99" s="14">
        <f t="shared" si="34"/>
        <v>0</v>
      </c>
      <c r="U99" s="12"/>
      <c r="V99" s="12"/>
      <c r="W99" s="12"/>
      <c r="X99" s="12"/>
      <c r="Y99" s="12"/>
      <c r="Z99" s="12"/>
      <c r="AA99" s="12"/>
      <c r="AB99" s="12"/>
      <c r="AC99" s="12"/>
      <c r="AD99" s="14">
        <f t="shared" si="46"/>
        <v>0</v>
      </c>
      <c r="AE99" s="12"/>
      <c r="AF99" s="12"/>
      <c r="AG99" s="12"/>
      <c r="AH99" s="14">
        <f t="shared" si="35"/>
        <v>0</v>
      </c>
      <c r="AI99" s="12"/>
      <c r="AJ99" s="12">
        <v>23</v>
      </c>
      <c r="AK99" s="12"/>
      <c r="AL99" s="14">
        <f t="shared" si="36"/>
        <v>23</v>
      </c>
      <c r="AM99" s="12"/>
      <c r="AN99" s="12"/>
      <c r="AO99" s="12"/>
      <c r="AP99" s="14">
        <f t="shared" si="37"/>
        <v>0</v>
      </c>
      <c r="AQ99" s="12"/>
      <c r="AR99" s="12"/>
      <c r="AS99" s="12"/>
      <c r="AT99" s="12"/>
      <c r="AU99" s="12"/>
      <c r="AV99" s="14">
        <f t="shared" si="38"/>
        <v>0</v>
      </c>
      <c r="AW99" s="12"/>
      <c r="AX99" s="12"/>
      <c r="AY99" s="14">
        <f t="shared" si="39"/>
        <v>0</v>
      </c>
      <c r="AZ99" s="12"/>
      <c r="BA99" s="12"/>
      <c r="BB99" s="12"/>
      <c r="BC99" s="14">
        <f t="shared" si="54"/>
        <v>0</v>
      </c>
      <c r="BD99" s="12"/>
      <c r="BE99" s="12"/>
      <c r="BF99" s="14">
        <f t="shared" si="40"/>
        <v>0</v>
      </c>
      <c r="BG99" s="12"/>
      <c r="BH99" s="14">
        <f t="shared" si="41"/>
        <v>0</v>
      </c>
      <c r="BI99" s="12"/>
      <c r="BJ99" s="12"/>
      <c r="BK99" s="12"/>
      <c r="BL99" s="12"/>
      <c r="BM99" s="12"/>
      <c r="BN99" s="12"/>
      <c r="BO99" s="12"/>
      <c r="BP99" s="12"/>
      <c r="BQ99" s="12"/>
      <c r="BR99" s="12"/>
      <c r="BS99" s="12"/>
      <c r="BT99" s="32">
        <f t="shared" si="51"/>
        <v>0</v>
      </c>
      <c r="BU99" s="12"/>
      <c r="BV99" s="12"/>
      <c r="BW99" s="12"/>
      <c r="BX99" s="12"/>
      <c r="BY99" s="12"/>
      <c r="BZ99" s="12"/>
      <c r="CA99" s="12"/>
      <c r="CB99" s="12"/>
      <c r="CC99" s="12"/>
      <c r="CD99" s="12"/>
      <c r="CE99" s="12"/>
      <c r="CF99" s="12"/>
      <c r="CG99" s="14">
        <f t="shared" si="52"/>
        <v>0</v>
      </c>
      <c r="CH99" s="12"/>
      <c r="CI99" s="12"/>
      <c r="CJ99" s="12"/>
      <c r="CK99" s="12"/>
      <c r="CL99" s="12"/>
      <c r="CM99" s="12"/>
      <c r="CN99" s="14">
        <f t="shared" si="53"/>
        <v>0</v>
      </c>
      <c r="CO99" s="12"/>
      <c r="CP99" s="12"/>
      <c r="CQ99" s="12"/>
      <c r="CR99" s="12"/>
      <c r="CS99" s="12"/>
      <c r="CT99" s="14">
        <f t="shared" si="42"/>
        <v>0</v>
      </c>
      <c r="CU99" s="12"/>
      <c r="CV99" s="12"/>
      <c r="CW99" s="12"/>
      <c r="CX99" s="12"/>
      <c r="CY99" s="12"/>
      <c r="CZ99" s="12"/>
      <c r="DA99" s="601"/>
      <c r="DB99" s="12"/>
      <c r="DC99" s="12"/>
      <c r="DD99" s="12"/>
      <c r="DE99" s="12"/>
      <c r="DF99" s="12"/>
      <c r="DG99" s="12"/>
      <c r="DH99" s="12"/>
      <c r="DI99" s="12"/>
      <c r="DJ99" s="12"/>
      <c r="DK99" s="12"/>
      <c r="DL99" s="12"/>
      <c r="DM99" s="12"/>
      <c r="DN99" s="12"/>
      <c r="DO99" s="12"/>
      <c r="DP99" s="12"/>
      <c r="DQ99" s="14">
        <f t="shared" si="43"/>
        <v>0</v>
      </c>
      <c r="DR99" s="12"/>
      <c r="DS99" s="12"/>
      <c r="DT99" s="12"/>
      <c r="DU99" s="12"/>
      <c r="DV99" s="12">
        <f t="shared" si="44"/>
        <v>0</v>
      </c>
      <c r="DW99" s="12"/>
      <c r="DX99" s="12"/>
      <c r="DY99" s="12"/>
      <c r="DZ99" s="14">
        <f t="shared" si="45"/>
        <v>0</v>
      </c>
      <c r="EA99" s="608"/>
      <c r="EB99" s="221"/>
      <c r="EC99" s="682">
        <f t="shared" si="55"/>
        <v>0</v>
      </c>
      <c r="ED99" s="221"/>
      <c r="EE99" s="682">
        <f t="shared" si="56"/>
        <v>0</v>
      </c>
      <c r="EF99" s="221"/>
      <c r="EG99" s="682">
        <f t="shared" si="58"/>
        <v>0</v>
      </c>
      <c r="EH99" s="14"/>
      <c r="EI99" s="683"/>
      <c r="EJ99" s="14"/>
      <c r="EK99" s="608"/>
      <c r="EL99" s="608"/>
      <c r="EM99" s="221"/>
      <c r="EN99" s="682">
        <f t="shared" si="57"/>
        <v>0</v>
      </c>
      <c r="EO99" s="221"/>
      <c r="EP99" s="221"/>
      <c r="EQ99" s="216">
        <f t="shared" si="47"/>
        <v>0</v>
      </c>
      <c r="ER99" s="221"/>
      <c r="ES99" s="216"/>
      <c r="ET99" s="221"/>
      <c r="EU99" s="216"/>
      <c r="EV99" s="221"/>
      <c r="EW99" s="216"/>
      <c r="EX99" s="221"/>
      <c r="EY99" s="221"/>
      <c r="EZ99" s="221">
        <f t="shared" si="48"/>
        <v>0</v>
      </c>
      <c r="FA99" s="221"/>
      <c r="FB99" s="221"/>
      <c r="FC99" s="221"/>
      <c r="FD99" s="221"/>
      <c r="FE99" s="221"/>
      <c r="FF99" s="221"/>
      <c r="FG99" s="221"/>
    </row>
    <row r="100" spans="1:163" s="207" customFormat="1">
      <c r="A100" s="669">
        <v>45</v>
      </c>
      <c r="B100" s="220" t="s">
        <v>869</v>
      </c>
      <c r="C100" s="221"/>
      <c r="D100" s="221"/>
      <c r="E100" s="221"/>
      <c r="F100" s="221"/>
      <c r="G100" s="221"/>
      <c r="H100" s="221"/>
      <c r="I100" s="221"/>
      <c r="J100" s="221"/>
      <c r="K100" s="12"/>
      <c r="L100" s="12">
        <v>5</v>
      </c>
      <c r="M100" s="12"/>
      <c r="N100" s="12"/>
      <c r="O100" s="12"/>
      <c r="P100" s="14">
        <f t="shared" si="50"/>
        <v>5</v>
      </c>
      <c r="Q100" s="12"/>
      <c r="R100" s="12"/>
      <c r="S100" s="12"/>
      <c r="T100" s="14">
        <f t="shared" si="34"/>
        <v>0</v>
      </c>
      <c r="U100" s="12"/>
      <c r="V100" s="12"/>
      <c r="W100" s="12"/>
      <c r="X100" s="12"/>
      <c r="Y100" s="12"/>
      <c r="Z100" s="12"/>
      <c r="AA100" s="12"/>
      <c r="AB100" s="12"/>
      <c r="AC100" s="12"/>
      <c r="AD100" s="14">
        <f t="shared" si="46"/>
        <v>0</v>
      </c>
      <c r="AE100" s="12"/>
      <c r="AF100" s="12"/>
      <c r="AG100" s="12"/>
      <c r="AH100" s="14">
        <f t="shared" si="35"/>
        <v>0</v>
      </c>
      <c r="AI100" s="12"/>
      <c r="AJ100" s="12">
        <v>22</v>
      </c>
      <c r="AK100" s="12"/>
      <c r="AL100" s="14">
        <f t="shared" si="36"/>
        <v>22</v>
      </c>
      <c r="AM100" s="12"/>
      <c r="AN100" s="12"/>
      <c r="AO100" s="12"/>
      <c r="AP100" s="14">
        <f t="shared" si="37"/>
        <v>0</v>
      </c>
      <c r="AQ100" s="12"/>
      <c r="AR100" s="12"/>
      <c r="AS100" s="12"/>
      <c r="AT100" s="12"/>
      <c r="AU100" s="12"/>
      <c r="AV100" s="14">
        <f t="shared" si="38"/>
        <v>0</v>
      </c>
      <c r="AW100" s="12"/>
      <c r="AX100" s="12"/>
      <c r="AY100" s="14">
        <f t="shared" si="39"/>
        <v>0</v>
      </c>
      <c r="AZ100" s="12"/>
      <c r="BA100" s="12"/>
      <c r="BB100" s="12"/>
      <c r="BC100" s="648">
        <f t="shared" si="54"/>
        <v>0</v>
      </c>
      <c r="BD100" s="12"/>
      <c r="BE100" s="12"/>
      <c r="BF100" s="14">
        <f t="shared" si="40"/>
        <v>0</v>
      </c>
      <c r="BG100" s="12"/>
      <c r="BH100" s="14">
        <f t="shared" si="41"/>
        <v>0</v>
      </c>
      <c r="BI100" s="12"/>
      <c r="BJ100" s="12"/>
      <c r="BK100" s="12"/>
      <c r="BL100" s="12"/>
      <c r="BM100" s="12"/>
      <c r="BN100" s="12"/>
      <c r="BO100" s="12"/>
      <c r="BP100" s="12"/>
      <c r="BQ100" s="12"/>
      <c r="BR100" s="12"/>
      <c r="BS100" s="12"/>
      <c r="BT100" s="32">
        <f t="shared" si="51"/>
        <v>0</v>
      </c>
      <c r="BU100" s="12"/>
      <c r="BV100" s="12"/>
      <c r="BW100" s="12"/>
      <c r="BX100" s="12"/>
      <c r="BY100" s="12"/>
      <c r="BZ100" s="12"/>
      <c r="CA100" s="12"/>
      <c r="CB100" s="12"/>
      <c r="CC100" s="12"/>
      <c r="CD100" s="12"/>
      <c r="CE100" s="12"/>
      <c r="CF100" s="12"/>
      <c r="CG100" s="14">
        <f t="shared" si="52"/>
        <v>0</v>
      </c>
      <c r="CH100" s="12"/>
      <c r="CI100" s="12"/>
      <c r="CJ100" s="12"/>
      <c r="CK100" s="12"/>
      <c r="CL100" s="12"/>
      <c r="CM100" s="12"/>
      <c r="CN100" s="14">
        <f t="shared" si="53"/>
        <v>0</v>
      </c>
      <c r="CO100" s="12"/>
      <c r="CP100" s="12"/>
      <c r="CQ100" s="12"/>
      <c r="CR100" s="12"/>
      <c r="CS100" s="12"/>
      <c r="CT100" s="14">
        <f t="shared" si="42"/>
        <v>0</v>
      </c>
      <c r="CU100" s="12"/>
      <c r="CV100" s="12"/>
      <c r="CW100" s="12"/>
      <c r="CX100" s="12"/>
      <c r="CY100" s="12"/>
      <c r="CZ100" s="12"/>
      <c r="DA100" s="601"/>
      <c r="DB100" s="12"/>
      <c r="DC100" s="12"/>
      <c r="DD100" s="12"/>
      <c r="DE100" s="12"/>
      <c r="DF100" s="12"/>
      <c r="DG100" s="12"/>
      <c r="DH100" s="12"/>
      <c r="DI100" s="12">
        <v>25000</v>
      </c>
      <c r="DJ100" s="12"/>
      <c r="DK100" s="12"/>
      <c r="DL100" s="12"/>
      <c r="DM100" s="12"/>
      <c r="DN100" s="12"/>
      <c r="DO100" s="12">
        <v>18500</v>
      </c>
      <c r="DP100" s="12"/>
      <c r="DQ100" s="14">
        <f t="shared" si="43"/>
        <v>43500</v>
      </c>
      <c r="DR100" s="12"/>
      <c r="DS100" s="12"/>
      <c r="DT100" s="12"/>
      <c r="DU100" s="12"/>
      <c r="DV100" s="12">
        <f t="shared" si="44"/>
        <v>0</v>
      </c>
      <c r="DW100" s="12"/>
      <c r="DX100" s="12"/>
      <c r="DY100" s="12"/>
      <c r="DZ100" s="14">
        <f t="shared" si="45"/>
        <v>0</v>
      </c>
      <c r="EA100" s="608"/>
      <c r="EB100" s="221"/>
      <c r="EC100" s="682">
        <f t="shared" si="55"/>
        <v>0</v>
      </c>
      <c r="ED100" s="221"/>
      <c r="EE100" s="682">
        <f t="shared" si="56"/>
        <v>0</v>
      </c>
      <c r="EF100" s="221"/>
      <c r="EG100" s="682">
        <f t="shared" si="58"/>
        <v>0</v>
      </c>
      <c r="EH100" s="14"/>
      <c r="EI100" s="683"/>
      <c r="EJ100" s="14"/>
      <c r="EK100" s="608"/>
      <c r="EL100" s="608"/>
      <c r="EM100" s="221"/>
      <c r="EN100" s="682">
        <f t="shared" si="57"/>
        <v>0</v>
      </c>
      <c r="EO100" s="221"/>
      <c r="EP100" s="221"/>
      <c r="EQ100" s="216">
        <f t="shared" si="47"/>
        <v>0</v>
      </c>
      <c r="ER100" s="221"/>
      <c r="ES100" s="216"/>
      <c r="ET100" s="221"/>
      <c r="EU100" s="216"/>
      <c r="EV100" s="221"/>
      <c r="EW100" s="216"/>
      <c r="EX100" s="221"/>
      <c r="EY100" s="221"/>
      <c r="EZ100" s="221">
        <f t="shared" si="48"/>
        <v>0</v>
      </c>
      <c r="FA100" s="221"/>
      <c r="FB100" s="221"/>
      <c r="FC100" s="221"/>
      <c r="FD100" s="221"/>
      <c r="FE100" s="221"/>
      <c r="FF100" s="221"/>
      <c r="FG100" s="221"/>
    </row>
    <row r="101" spans="1:163" s="207" customFormat="1">
      <c r="A101" s="669">
        <v>46</v>
      </c>
      <c r="B101" s="220" t="s">
        <v>751</v>
      </c>
      <c r="C101" s="221"/>
      <c r="D101" s="221"/>
      <c r="E101" s="221"/>
      <c r="F101" s="221"/>
      <c r="G101" s="221"/>
      <c r="H101" s="221"/>
      <c r="I101" s="221"/>
      <c r="J101" s="221"/>
      <c r="K101" s="12"/>
      <c r="L101" s="12"/>
      <c r="M101" s="12"/>
      <c r="N101" s="12"/>
      <c r="O101" s="12"/>
      <c r="P101" s="14">
        <f t="shared" si="50"/>
        <v>0</v>
      </c>
      <c r="Q101" s="12"/>
      <c r="R101" s="12"/>
      <c r="S101" s="12"/>
      <c r="T101" s="14">
        <f t="shared" si="34"/>
        <v>0</v>
      </c>
      <c r="U101" s="12"/>
      <c r="V101" s="12"/>
      <c r="W101" s="12"/>
      <c r="X101" s="12"/>
      <c r="Y101" s="12"/>
      <c r="Z101" s="12"/>
      <c r="AA101" s="12"/>
      <c r="AB101" s="12"/>
      <c r="AC101" s="12"/>
      <c r="AD101" s="14">
        <f t="shared" si="46"/>
        <v>0</v>
      </c>
      <c r="AE101" s="12"/>
      <c r="AF101" s="12"/>
      <c r="AG101" s="12"/>
      <c r="AH101" s="14">
        <f t="shared" si="35"/>
        <v>0</v>
      </c>
      <c r="AI101" s="12"/>
      <c r="AJ101" s="12"/>
      <c r="AK101" s="12"/>
      <c r="AL101" s="14">
        <f t="shared" si="36"/>
        <v>0</v>
      </c>
      <c r="AM101" s="12"/>
      <c r="AN101" s="12"/>
      <c r="AO101" s="12"/>
      <c r="AP101" s="14">
        <f t="shared" si="37"/>
        <v>0</v>
      </c>
      <c r="AQ101" s="12"/>
      <c r="AR101" s="12"/>
      <c r="AS101" s="12"/>
      <c r="AT101" s="12"/>
      <c r="AU101" s="12"/>
      <c r="AV101" s="14">
        <f t="shared" si="38"/>
        <v>0</v>
      </c>
      <c r="AW101" s="12"/>
      <c r="AX101" s="12"/>
      <c r="AY101" s="14">
        <f t="shared" si="39"/>
        <v>0</v>
      </c>
      <c r="AZ101" s="12"/>
      <c r="BA101" s="12"/>
      <c r="BB101" s="12"/>
      <c r="BC101" s="648">
        <f t="shared" si="54"/>
        <v>0</v>
      </c>
      <c r="BD101" s="12"/>
      <c r="BE101" s="12"/>
      <c r="BF101" s="14">
        <f t="shared" si="40"/>
        <v>0</v>
      </c>
      <c r="BG101" s="12"/>
      <c r="BH101" s="14">
        <f t="shared" si="41"/>
        <v>0</v>
      </c>
      <c r="BI101" s="12"/>
      <c r="BJ101" s="12"/>
      <c r="BK101" s="12"/>
      <c r="BL101" s="12"/>
      <c r="BM101" s="12"/>
      <c r="BN101" s="12">
        <v>10000</v>
      </c>
      <c r="BO101" s="12"/>
      <c r="BP101" s="12"/>
      <c r="BQ101" s="12"/>
      <c r="BR101" s="12"/>
      <c r="BS101" s="12"/>
      <c r="BT101" s="32">
        <f t="shared" si="51"/>
        <v>10000</v>
      </c>
      <c r="BU101" s="12"/>
      <c r="BV101" s="12"/>
      <c r="BW101" s="12"/>
      <c r="BX101" s="12"/>
      <c r="BY101" s="12"/>
      <c r="BZ101" s="12"/>
      <c r="CA101" s="12"/>
      <c r="CB101" s="12"/>
      <c r="CC101" s="12">
        <v>40000</v>
      </c>
      <c r="CD101" s="12"/>
      <c r="CE101" s="12"/>
      <c r="CF101" s="12"/>
      <c r="CG101" s="14">
        <f t="shared" si="52"/>
        <v>40000</v>
      </c>
      <c r="CH101" s="12"/>
      <c r="CI101" s="12"/>
      <c r="CJ101" s="12"/>
      <c r="CK101" s="12"/>
      <c r="CL101" s="12"/>
      <c r="CM101" s="12"/>
      <c r="CN101" s="14">
        <f t="shared" si="53"/>
        <v>0</v>
      </c>
      <c r="CO101" s="12"/>
      <c r="CP101" s="12"/>
      <c r="CQ101" s="12"/>
      <c r="CR101" s="12"/>
      <c r="CS101" s="12"/>
      <c r="CT101" s="14">
        <f t="shared" si="42"/>
        <v>0</v>
      </c>
      <c r="CU101" s="12"/>
      <c r="CV101" s="12"/>
      <c r="CW101" s="12"/>
      <c r="CX101" s="12"/>
      <c r="CY101" s="12"/>
      <c r="CZ101" s="12"/>
      <c r="DA101" s="601"/>
      <c r="DB101" s="12"/>
      <c r="DC101" s="12"/>
      <c r="DD101" s="12"/>
      <c r="DE101" s="12"/>
      <c r="DF101" s="12"/>
      <c r="DG101" s="12"/>
      <c r="DH101" s="12"/>
      <c r="DI101" s="12">
        <v>25000</v>
      </c>
      <c r="DJ101" s="12"/>
      <c r="DK101" s="12"/>
      <c r="DL101" s="12"/>
      <c r="DM101" s="12">
        <v>15000</v>
      </c>
      <c r="DN101" s="12"/>
      <c r="DO101" s="12"/>
      <c r="DP101" s="12"/>
      <c r="DQ101" s="14">
        <f t="shared" si="43"/>
        <v>40000</v>
      </c>
      <c r="DR101" s="12"/>
      <c r="DS101" s="12"/>
      <c r="DT101" s="12"/>
      <c r="DU101" s="12"/>
      <c r="DV101" s="12">
        <f t="shared" si="44"/>
        <v>0</v>
      </c>
      <c r="DW101" s="12"/>
      <c r="DX101" s="12"/>
      <c r="DY101" s="12"/>
      <c r="DZ101" s="14">
        <f t="shared" si="45"/>
        <v>0</v>
      </c>
      <c r="EA101" s="608"/>
      <c r="EB101" s="221"/>
      <c r="EC101" s="682">
        <f t="shared" si="55"/>
        <v>0</v>
      </c>
      <c r="ED101" s="221"/>
      <c r="EE101" s="682">
        <f t="shared" si="56"/>
        <v>0</v>
      </c>
      <c r="EF101" s="221"/>
      <c r="EG101" s="682">
        <f t="shared" si="58"/>
        <v>0</v>
      </c>
      <c r="EH101" s="14"/>
      <c r="EI101" s="683"/>
      <c r="EJ101" s="14"/>
      <c r="EK101" s="608"/>
      <c r="EL101" s="608"/>
      <c r="EM101" s="221"/>
      <c r="EN101" s="682">
        <f t="shared" si="57"/>
        <v>0</v>
      </c>
      <c r="EO101" s="221"/>
      <c r="EP101" s="221"/>
      <c r="EQ101" s="216">
        <f t="shared" si="47"/>
        <v>0</v>
      </c>
      <c r="ER101" s="221"/>
      <c r="ES101" s="216"/>
      <c r="ET101" s="221"/>
      <c r="EU101" s="216"/>
      <c r="EV101" s="221"/>
      <c r="EW101" s="216"/>
      <c r="EX101" s="221"/>
      <c r="EY101" s="221"/>
      <c r="EZ101" s="221">
        <f t="shared" si="48"/>
        <v>0</v>
      </c>
      <c r="FA101" s="221"/>
      <c r="FB101" s="221"/>
      <c r="FC101" s="221"/>
      <c r="FD101" s="221"/>
      <c r="FE101" s="221"/>
      <c r="FF101" s="221"/>
      <c r="FG101" s="221"/>
    </row>
    <row r="102" spans="1:163" s="207" customFormat="1">
      <c r="A102" s="669">
        <v>47</v>
      </c>
      <c r="B102" s="220" t="s">
        <v>752</v>
      </c>
      <c r="C102" s="221"/>
      <c r="D102" s="221"/>
      <c r="E102" s="221"/>
      <c r="F102" s="221"/>
      <c r="G102" s="221"/>
      <c r="H102" s="221"/>
      <c r="I102" s="221"/>
      <c r="J102" s="221"/>
      <c r="K102" s="12"/>
      <c r="L102" s="12">
        <f>15</f>
        <v>15</v>
      </c>
      <c r="M102" s="12"/>
      <c r="N102" s="12"/>
      <c r="O102" s="12"/>
      <c r="P102" s="14">
        <f t="shared" si="50"/>
        <v>15</v>
      </c>
      <c r="Q102" s="12"/>
      <c r="R102" s="12"/>
      <c r="S102" s="12"/>
      <c r="T102" s="14">
        <f t="shared" si="34"/>
        <v>0</v>
      </c>
      <c r="U102" s="12"/>
      <c r="V102" s="12"/>
      <c r="W102" s="12"/>
      <c r="X102" s="12"/>
      <c r="Y102" s="12"/>
      <c r="Z102" s="12"/>
      <c r="AA102" s="12"/>
      <c r="AB102" s="12"/>
      <c r="AC102" s="12"/>
      <c r="AD102" s="14">
        <f t="shared" si="46"/>
        <v>0</v>
      </c>
      <c r="AE102" s="12"/>
      <c r="AF102" s="12"/>
      <c r="AG102" s="12"/>
      <c r="AH102" s="14">
        <f t="shared" si="35"/>
        <v>0</v>
      </c>
      <c r="AI102" s="12"/>
      <c r="AJ102" s="12">
        <f>1</f>
        <v>1</v>
      </c>
      <c r="AK102" s="12"/>
      <c r="AL102" s="14">
        <f t="shared" si="36"/>
        <v>1</v>
      </c>
      <c r="AM102" s="12"/>
      <c r="AN102" s="12"/>
      <c r="AO102" s="12"/>
      <c r="AP102" s="14">
        <f t="shared" si="37"/>
        <v>0</v>
      </c>
      <c r="AQ102" s="12"/>
      <c r="AR102" s="12"/>
      <c r="AS102" s="12"/>
      <c r="AT102" s="12"/>
      <c r="AU102" s="12"/>
      <c r="AV102" s="14">
        <f t="shared" si="38"/>
        <v>0</v>
      </c>
      <c r="AW102" s="12"/>
      <c r="AX102" s="12"/>
      <c r="AY102" s="14">
        <f t="shared" si="39"/>
        <v>0</v>
      </c>
      <c r="AZ102" s="12"/>
      <c r="BA102" s="12"/>
      <c r="BB102" s="12"/>
      <c r="BC102" s="648">
        <f t="shared" si="54"/>
        <v>0</v>
      </c>
      <c r="BD102" s="12"/>
      <c r="BE102" s="12"/>
      <c r="BF102" s="14">
        <f t="shared" si="40"/>
        <v>0</v>
      </c>
      <c r="BG102" s="12"/>
      <c r="BH102" s="14">
        <f t="shared" si="41"/>
        <v>0</v>
      </c>
      <c r="BI102" s="12"/>
      <c r="BJ102" s="12"/>
      <c r="BK102" s="12"/>
      <c r="BL102" s="12"/>
      <c r="BM102" s="12"/>
      <c r="BN102" s="12"/>
      <c r="BO102" s="12"/>
      <c r="BP102" s="12"/>
      <c r="BQ102" s="12"/>
      <c r="BR102" s="12"/>
      <c r="BS102" s="12"/>
      <c r="BT102" s="32">
        <f t="shared" si="51"/>
        <v>0</v>
      </c>
      <c r="BU102" s="12"/>
      <c r="BV102" s="12"/>
      <c r="BW102" s="12"/>
      <c r="BX102" s="12"/>
      <c r="BY102" s="12"/>
      <c r="BZ102" s="12"/>
      <c r="CA102" s="12">
        <v>4640</v>
      </c>
      <c r="CB102" s="12"/>
      <c r="CC102" s="12"/>
      <c r="CD102" s="12"/>
      <c r="CE102" s="12"/>
      <c r="CF102" s="12">
        <v>15000</v>
      </c>
      <c r="CG102" s="14">
        <f t="shared" si="52"/>
        <v>19640</v>
      </c>
      <c r="CH102" s="12"/>
      <c r="CI102" s="12"/>
      <c r="CJ102" s="12"/>
      <c r="CK102" s="12"/>
      <c r="CL102" s="12"/>
      <c r="CM102" s="12"/>
      <c r="CN102" s="14">
        <f t="shared" si="53"/>
        <v>0</v>
      </c>
      <c r="CO102" s="12"/>
      <c r="CP102" s="12"/>
      <c r="CQ102" s="12"/>
      <c r="CR102" s="12"/>
      <c r="CS102" s="12"/>
      <c r="CT102" s="14">
        <f t="shared" si="42"/>
        <v>0</v>
      </c>
      <c r="CU102" s="12"/>
      <c r="CV102" s="12"/>
      <c r="CW102" s="12"/>
      <c r="CX102" s="12"/>
      <c r="CY102" s="12"/>
      <c r="CZ102" s="12"/>
      <c r="DA102" s="601"/>
      <c r="DB102" s="12"/>
      <c r="DC102" s="12"/>
      <c r="DD102" s="12"/>
      <c r="DE102" s="12"/>
      <c r="DF102" s="12"/>
      <c r="DG102" s="12"/>
      <c r="DH102" s="12">
        <f>20000+60000</f>
        <v>80000</v>
      </c>
      <c r="DI102" s="12"/>
      <c r="DJ102" s="12">
        <v>30000</v>
      </c>
      <c r="DK102" s="12"/>
      <c r="DL102" s="12"/>
      <c r="DM102" s="12"/>
      <c r="DN102" s="12"/>
      <c r="DO102" s="12"/>
      <c r="DP102" s="12"/>
      <c r="DQ102" s="14">
        <f t="shared" si="43"/>
        <v>110000</v>
      </c>
      <c r="DR102" s="12"/>
      <c r="DS102" s="12"/>
      <c r="DT102" s="12"/>
      <c r="DU102" s="12"/>
      <c r="DV102" s="12">
        <f t="shared" si="44"/>
        <v>0</v>
      </c>
      <c r="DW102" s="12">
        <v>29000</v>
      </c>
      <c r="DX102" s="12"/>
      <c r="DY102" s="12"/>
      <c r="DZ102" s="14">
        <f t="shared" si="45"/>
        <v>29000</v>
      </c>
      <c r="EA102" s="608"/>
      <c r="EB102" s="221"/>
      <c r="EC102" s="682">
        <f t="shared" si="55"/>
        <v>0</v>
      </c>
      <c r="ED102" s="221"/>
      <c r="EE102" s="682">
        <f t="shared" si="56"/>
        <v>0</v>
      </c>
      <c r="EF102" s="221"/>
      <c r="EG102" s="682">
        <f t="shared" si="58"/>
        <v>0</v>
      </c>
      <c r="EH102" s="14"/>
      <c r="EI102" s="683"/>
      <c r="EJ102" s="14"/>
      <c r="EK102" s="608"/>
      <c r="EL102" s="608"/>
      <c r="EM102" s="221"/>
      <c r="EN102" s="682">
        <f t="shared" si="57"/>
        <v>0</v>
      </c>
      <c r="EO102" s="221"/>
      <c r="EP102" s="221"/>
      <c r="EQ102" s="216">
        <f t="shared" si="47"/>
        <v>0</v>
      </c>
      <c r="ER102" s="221"/>
      <c r="ES102" s="216"/>
      <c r="ET102" s="221"/>
      <c r="EU102" s="216"/>
      <c r="EV102" s="221"/>
      <c r="EW102" s="216"/>
      <c r="EX102" s="221"/>
      <c r="EY102" s="221"/>
      <c r="EZ102" s="221">
        <f t="shared" si="48"/>
        <v>0</v>
      </c>
      <c r="FA102" s="221"/>
      <c r="FB102" s="221"/>
      <c r="FC102" s="221"/>
      <c r="FD102" s="221"/>
      <c r="FE102" s="221"/>
      <c r="FF102" s="221"/>
      <c r="FG102" s="221"/>
    </row>
    <row r="103" spans="1:163" s="207" customFormat="1">
      <c r="A103" s="669">
        <v>48</v>
      </c>
      <c r="B103" s="220" t="s">
        <v>753</v>
      </c>
      <c r="C103" s="221"/>
      <c r="D103" s="221"/>
      <c r="E103" s="221"/>
      <c r="F103" s="221"/>
      <c r="G103" s="221"/>
      <c r="H103" s="221"/>
      <c r="I103" s="221"/>
      <c r="J103" s="221"/>
      <c r="K103" s="12"/>
      <c r="L103" s="12"/>
      <c r="M103" s="12"/>
      <c r="N103" s="12"/>
      <c r="O103" s="12"/>
      <c r="P103" s="14">
        <f t="shared" si="50"/>
        <v>0</v>
      </c>
      <c r="Q103" s="12"/>
      <c r="R103" s="12"/>
      <c r="S103" s="12"/>
      <c r="T103" s="14">
        <f t="shared" si="34"/>
        <v>0</v>
      </c>
      <c r="U103" s="12"/>
      <c r="V103" s="12"/>
      <c r="W103" s="12"/>
      <c r="X103" s="12"/>
      <c r="Y103" s="12"/>
      <c r="Z103" s="12"/>
      <c r="AA103" s="12"/>
      <c r="AB103" s="12"/>
      <c r="AC103" s="12"/>
      <c r="AD103" s="14">
        <f t="shared" si="46"/>
        <v>0</v>
      </c>
      <c r="AE103" s="12"/>
      <c r="AF103" s="12"/>
      <c r="AG103" s="12"/>
      <c r="AH103" s="14">
        <f t="shared" si="35"/>
        <v>0</v>
      </c>
      <c r="AI103" s="12"/>
      <c r="AJ103" s="12"/>
      <c r="AK103" s="12"/>
      <c r="AL103" s="14">
        <f t="shared" si="36"/>
        <v>0</v>
      </c>
      <c r="AM103" s="12"/>
      <c r="AN103" s="12"/>
      <c r="AO103" s="12"/>
      <c r="AP103" s="14">
        <f t="shared" si="37"/>
        <v>0</v>
      </c>
      <c r="AQ103" s="12"/>
      <c r="AR103" s="12"/>
      <c r="AS103" s="12"/>
      <c r="AT103" s="12"/>
      <c r="AU103" s="12"/>
      <c r="AV103" s="14">
        <f t="shared" si="38"/>
        <v>0</v>
      </c>
      <c r="AW103" s="12"/>
      <c r="AX103" s="12"/>
      <c r="AY103" s="14">
        <f t="shared" si="39"/>
        <v>0</v>
      </c>
      <c r="AZ103" s="12"/>
      <c r="BA103" s="12"/>
      <c r="BB103" s="12"/>
      <c r="BC103" s="648">
        <f t="shared" si="54"/>
        <v>0</v>
      </c>
      <c r="BD103" s="12"/>
      <c r="BE103" s="12"/>
      <c r="BF103" s="14">
        <f t="shared" si="40"/>
        <v>0</v>
      </c>
      <c r="BG103" s="12"/>
      <c r="BH103" s="14">
        <f t="shared" si="41"/>
        <v>0</v>
      </c>
      <c r="BI103" s="12"/>
      <c r="BJ103" s="12"/>
      <c r="BK103" s="12"/>
      <c r="BL103" s="12"/>
      <c r="BM103" s="12"/>
      <c r="BN103" s="12"/>
      <c r="BO103" s="12"/>
      <c r="BP103" s="12"/>
      <c r="BQ103" s="12"/>
      <c r="BR103" s="12"/>
      <c r="BS103" s="12"/>
      <c r="BT103" s="32">
        <f t="shared" si="51"/>
        <v>0</v>
      </c>
      <c r="BU103" s="12"/>
      <c r="BV103" s="12"/>
      <c r="BW103" s="12">
        <v>5000</v>
      </c>
      <c r="BX103" s="12"/>
      <c r="BY103" s="12"/>
      <c r="BZ103" s="12"/>
      <c r="CA103" s="12">
        <v>2600</v>
      </c>
      <c r="CB103" s="12"/>
      <c r="CC103" s="12"/>
      <c r="CD103" s="12"/>
      <c r="CE103" s="12"/>
      <c r="CF103" s="12"/>
      <c r="CG103" s="14">
        <f t="shared" si="52"/>
        <v>7600</v>
      </c>
      <c r="CH103" s="12"/>
      <c r="CI103" s="12"/>
      <c r="CJ103" s="12"/>
      <c r="CK103" s="12"/>
      <c r="CL103" s="12"/>
      <c r="CM103" s="12"/>
      <c r="CN103" s="14">
        <f t="shared" si="53"/>
        <v>0</v>
      </c>
      <c r="CO103" s="12"/>
      <c r="CP103" s="12"/>
      <c r="CQ103" s="12"/>
      <c r="CR103" s="12">
        <v>6000</v>
      </c>
      <c r="CS103" s="12"/>
      <c r="CT103" s="14">
        <f t="shared" si="42"/>
        <v>6000</v>
      </c>
      <c r="CU103" s="12"/>
      <c r="CV103" s="12"/>
      <c r="CW103" s="12"/>
      <c r="CX103" s="12"/>
      <c r="CY103" s="12"/>
      <c r="CZ103" s="12"/>
      <c r="DA103" s="601"/>
      <c r="DB103" s="12"/>
      <c r="DC103" s="12"/>
      <c r="DD103" s="12"/>
      <c r="DE103" s="12"/>
      <c r="DF103" s="12"/>
      <c r="DG103" s="12"/>
      <c r="DH103" s="12">
        <v>15000</v>
      </c>
      <c r="DI103" s="12"/>
      <c r="DJ103" s="12"/>
      <c r="DK103" s="12"/>
      <c r="DL103" s="12"/>
      <c r="DM103" s="12"/>
      <c r="DN103" s="12"/>
      <c r="DO103" s="12"/>
      <c r="DP103" s="12"/>
      <c r="DQ103" s="14">
        <f t="shared" si="43"/>
        <v>15000</v>
      </c>
      <c r="DR103" s="12"/>
      <c r="DS103" s="12"/>
      <c r="DT103" s="12"/>
      <c r="DU103" s="12"/>
      <c r="DV103" s="12">
        <f t="shared" si="44"/>
        <v>0</v>
      </c>
      <c r="DW103" s="12"/>
      <c r="DX103" s="12"/>
      <c r="DY103" s="12"/>
      <c r="DZ103" s="14">
        <f t="shared" si="45"/>
        <v>0</v>
      </c>
      <c r="EA103" s="608"/>
      <c r="EB103" s="221"/>
      <c r="EC103" s="682">
        <f t="shared" si="55"/>
        <v>0</v>
      </c>
      <c r="ED103" s="221"/>
      <c r="EE103" s="682">
        <f t="shared" si="56"/>
        <v>0</v>
      </c>
      <c r="EF103" s="221"/>
      <c r="EG103" s="682">
        <f t="shared" si="58"/>
        <v>0</v>
      </c>
      <c r="EH103" s="14"/>
      <c r="EI103" s="683"/>
      <c r="EJ103" s="14"/>
      <c r="EK103" s="608"/>
      <c r="EL103" s="608"/>
      <c r="EM103" s="221"/>
      <c r="EN103" s="682">
        <f t="shared" si="57"/>
        <v>0</v>
      </c>
      <c r="EO103" s="221"/>
      <c r="EP103" s="221"/>
      <c r="EQ103" s="216">
        <f t="shared" si="47"/>
        <v>0</v>
      </c>
      <c r="ER103" s="221"/>
      <c r="ES103" s="216"/>
      <c r="ET103" s="221"/>
      <c r="EU103" s="216"/>
      <c r="EV103" s="221"/>
      <c r="EW103" s="216"/>
      <c r="EX103" s="221"/>
      <c r="EY103" s="221"/>
      <c r="EZ103" s="221">
        <f t="shared" si="48"/>
        <v>0</v>
      </c>
      <c r="FA103" s="221"/>
      <c r="FB103" s="221"/>
      <c r="FC103" s="221"/>
      <c r="FD103" s="221"/>
      <c r="FE103" s="221"/>
      <c r="FF103" s="221"/>
      <c r="FG103" s="221"/>
    </row>
    <row r="104" spans="1:163" s="699" customFormat="1">
      <c r="A104" s="691">
        <v>49</v>
      </c>
      <c r="B104" s="692" t="s">
        <v>868</v>
      </c>
      <c r="C104" s="693"/>
      <c r="D104" s="693"/>
      <c r="E104" s="693"/>
      <c r="F104" s="693"/>
      <c r="G104" s="693"/>
      <c r="H104" s="693"/>
      <c r="I104" s="693"/>
      <c r="J104" s="693"/>
      <c r="K104" s="36"/>
      <c r="L104" s="36"/>
      <c r="M104" s="36"/>
      <c r="N104" s="36"/>
      <c r="O104" s="36"/>
      <c r="P104" s="32">
        <f t="shared" si="50"/>
        <v>0</v>
      </c>
      <c r="Q104" s="36"/>
      <c r="R104" s="36"/>
      <c r="S104" s="36"/>
      <c r="T104" s="32">
        <f t="shared" si="34"/>
        <v>0</v>
      </c>
      <c r="U104" s="36"/>
      <c r="V104" s="36"/>
      <c r="W104" s="36"/>
      <c r="X104" s="36"/>
      <c r="Y104" s="36"/>
      <c r="Z104" s="36"/>
      <c r="AA104" s="36"/>
      <c r="AB104" s="36"/>
      <c r="AC104" s="36"/>
      <c r="AD104" s="14">
        <f t="shared" si="46"/>
        <v>0</v>
      </c>
      <c r="AE104" s="36"/>
      <c r="AF104" s="36"/>
      <c r="AG104" s="36"/>
      <c r="AH104" s="32">
        <f t="shared" si="35"/>
        <v>0</v>
      </c>
      <c r="AI104" s="36"/>
      <c r="AJ104" s="36">
        <v>1</v>
      </c>
      <c r="AK104" s="36"/>
      <c r="AL104" s="32">
        <f t="shared" si="36"/>
        <v>1</v>
      </c>
      <c r="AM104" s="36"/>
      <c r="AN104" s="36"/>
      <c r="AO104" s="36"/>
      <c r="AP104" s="32">
        <f t="shared" si="37"/>
        <v>0</v>
      </c>
      <c r="AQ104" s="36"/>
      <c r="AR104" s="36"/>
      <c r="AS104" s="36"/>
      <c r="AT104" s="36"/>
      <c r="AU104" s="36"/>
      <c r="AV104" s="32">
        <f t="shared" si="38"/>
        <v>0</v>
      </c>
      <c r="AW104" s="36"/>
      <c r="AX104" s="36"/>
      <c r="AY104" s="32">
        <f t="shared" si="39"/>
        <v>0</v>
      </c>
      <c r="AZ104" s="36"/>
      <c r="BA104" s="36"/>
      <c r="BB104" s="36"/>
      <c r="BC104" s="648">
        <f t="shared" si="54"/>
        <v>0</v>
      </c>
      <c r="BD104" s="36"/>
      <c r="BE104" s="36"/>
      <c r="BF104" s="14">
        <f t="shared" si="40"/>
        <v>0</v>
      </c>
      <c r="BG104" s="36"/>
      <c r="BH104" s="32">
        <f t="shared" si="41"/>
        <v>0</v>
      </c>
      <c r="BI104" s="36"/>
      <c r="BJ104" s="36"/>
      <c r="BK104" s="36"/>
      <c r="BL104" s="36"/>
      <c r="BM104" s="36"/>
      <c r="BN104" s="36"/>
      <c r="BO104" s="36"/>
      <c r="BP104" s="36"/>
      <c r="BQ104" s="36"/>
      <c r="BR104" s="36"/>
      <c r="BS104" s="36"/>
      <c r="BT104" s="32">
        <f t="shared" si="51"/>
        <v>0</v>
      </c>
      <c r="BU104" s="36"/>
      <c r="BV104" s="36"/>
      <c r="BW104" s="36"/>
      <c r="BX104" s="36"/>
      <c r="BY104" s="36"/>
      <c r="BZ104" s="36"/>
      <c r="CA104" s="36">
        <v>600</v>
      </c>
      <c r="CB104" s="36"/>
      <c r="CC104" s="36"/>
      <c r="CD104" s="36"/>
      <c r="CE104" s="36"/>
      <c r="CF104" s="36"/>
      <c r="CG104" s="32">
        <f t="shared" si="52"/>
        <v>600</v>
      </c>
      <c r="CH104" s="36"/>
      <c r="CI104" s="36"/>
      <c r="CJ104" s="36"/>
      <c r="CK104" s="36"/>
      <c r="CL104" s="36"/>
      <c r="CM104" s="36"/>
      <c r="CN104" s="32">
        <f t="shared" si="53"/>
        <v>0</v>
      </c>
      <c r="CO104" s="36"/>
      <c r="CP104" s="36"/>
      <c r="CQ104" s="36"/>
      <c r="CR104" s="36"/>
      <c r="CS104" s="36"/>
      <c r="CT104" s="32">
        <f t="shared" si="42"/>
        <v>0</v>
      </c>
      <c r="CU104" s="36"/>
      <c r="CV104" s="36"/>
      <c r="CW104" s="36"/>
      <c r="CX104" s="36"/>
      <c r="CY104" s="36"/>
      <c r="CZ104" s="36"/>
      <c r="DA104" s="694"/>
      <c r="DB104" s="36"/>
      <c r="DC104" s="36"/>
      <c r="DD104" s="36"/>
      <c r="DE104" s="36"/>
      <c r="DF104" s="36"/>
      <c r="DG104" s="36"/>
      <c r="DH104" s="36"/>
      <c r="DI104" s="36"/>
      <c r="DJ104" s="36"/>
      <c r="DK104" s="36"/>
      <c r="DL104" s="36"/>
      <c r="DM104" s="36"/>
      <c r="DN104" s="36"/>
      <c r="DO104" s="36"/>
      <c r="DP104" s="36"/>
      <c r="DQ104" s="14">
        <f t="shared" si="43"/>
        <v>0</v>
      </c>
      <c r="DR104" s="36"/>
      <c r="DS104" s="36"/>
      <c r="DT104" s="36"/>
      <c r="DU104" s="36"/>
      <c r="DV104" s="36">
        <f t="shared" si="44"/>
        <v>0</v>
      </c>
      <c r="DW104" s="36"/>
      <c r="DX104" s="36"/>
      <c r="DY104" s="36"/>
      <c r="DZ104" s="32">
        <f t="shared" si="45"/>
        <v>0</v>
      </c>
      <c r="EA104" s="695"/>
      <c r="EB104" s="693"/>
      <c r="EC104" s="696">
        <f t="shared" si="55"/>
        <v>0</v>
      </c>
      <c r="ED104" s="693"/>
      <c r="EE104" s="696">
        <f t="shared" si="56"/>
        <v>0</v>
      </c>
      <c r="EF104" s="693"/>
      <c r="EG104" s="696">
        <f t="shared" si="58"/>
        <v>0</v>
      </c>
      <c r="EH104" s="32"/>
      <c r="EI104" s="697"/>
      <c r="EJ104" s="32"/>
      <c r="EK104" s="695"/>
      <c r="EL104" s="695"/>
      <c r="EM104" s="693"/>
      <c r="EN104" s="696">
        <f t="shared" si="57"/>
        <v>0</v>
      </c>
      <c r="EO104" s="693"/>
      <c r="EP104" s="693"/>
      <c r="EQ104" s="216">
        <f t="shared" si="47"/>
        <v>0</v>
      </c>
      <c r="ER104" s="693"/>
      <c r="ES104" s="698"/>
      <c r="ET104" s="693"/>
      <c r="EU104" s="698"/>
      <c r="EV104" s="693"/>
      <c r="EW104" s="698"/>
      <c r="EX104" s="693"/>
      <c r="EY104" s="693"/>
      <c r="EZ104" s="221">
        <f t="shared" si="48"/>
        <v>0</v>
      </c>
      <c r="FA104" s="693"/>
      <c r="FB104" s="693"/>
      <c r="FC104" s="693"/>
      <c r="FD104" s="693"/>
      <c r="FE104" s="693"/>
      <c r="FF104" s="693"/>
      <c r="FG104" s="693"/>
    </row>
    <row r="105" spans="1:163" s="207" customFormat="1">
      <c r="A105" s="669">
        <v>50</v>
      </c>
      <c r="B105" s="220" t="s">
        <v>876</v>
      </c>
      <c r="C105" s="221"/>
      <c r="D105" s="221"/>
      <c r="E105" s="221"/>
      <c r="F105" s="221"/>
      <c r="G105" s="221"/>
      <c r="H105" s="221"/>
      <c r="I105" s="221"/>
      <c r="J105" s="221"/>
      <c r="K105" s="12"/>
      <c r="L105" s="12"/>
      <c r="M105" s="12"/>
      <c r="N105" s="12"/>
      <c r="O105" s="12">
        <v>300</v>
      </c>
      <c r="P105" s="14">
        <f t="shared" si="50"/>
        <v>300</v>
      </c>
      <c r="Q105" s="12"/>
      <c r="R105" s="12"/>
      <c r="S105" s="12"/>
      <c r="T105" s="14">
        <f t="shared" si="34"/>
        <v>0</v>
      </c>
      <c r="U105" s="12"/>
      <c r="V105" s="12"/>
      <c r="W105" s="12"/>
      <c r="X105" s="12"/>
      <c r="Y105" s="12"/>
      <c r="Z105" s="12"/>
      <c r="AA105" s="12"/>
      <c r="AB105" s="12"/>
      <c r="AC105" s="12"/>
      <c r="AD105" s="14">
        <f t="shared" si="46"/>
        <v>0</v>
      </c>
      <c r="AE105" s="12"/>
      <c r="AF105" s="12"/>
      <c r="AG105" s="12"/>
      <c r="AH105" s="14">
        <f t="shared" si="35"/>
        <v>0</v>
      </c>
      <c r="AI105" s="12"/>
      <c r="AJ105" s="12"/>
      <c r="AK105" s="12"/>
      <c r="AL105" s="14">
        <f t="shared" si="36"/>
        <v>0</v>
      </c>
      <c r="AM105" s="12"/>
      <c r="AN105" s="12"/>
      <c r="AO105" s="12"/>
      <c r="AP105" s="14">
        <f t="shared" si="37"/>
        <v>0</v>
      </c>
      <c r="AQ105" s="12"/>
      <c r="AR105" s="12"/>
      <c r="AS105" s="12"/>
      <c r="AT105" s="12"/>
      <c r="AU105" s="12"/>
      <c r="AV105" s="14">
        <f t="shared" si="38"/>
        <v>0</v>
      </c>
      <c r="AW105" s="12"/>
      <c r="AX105" s="12"/>
      <c r="AY105" s="14">
        <f t="shared" si="39"/>
        <v>0</v>
      </c>
      <c r="AZ105" s="12"/>
      <c r="BA105" s="12"/>
      <c r="BB105" s="12"/>
      <c r="BC105" s="648">
        <f t="shared" si="54"/>
        <v>0</v>
      </c>
      <c r="BD105" s="12"/>
      <c r="BE105" s="12"/>
      <c r="BF105" s="14">
        <f t="shared" si="40"/>
        <v>0</v>
      </c>
      <c r="BG105" s="12"/>
      <c r="BH105" s="14">
        <f t="shared" si="41"/>
        <v>0</v>
      </c>
      <c r="BI105" s="12"/>
      <c r="BJ105" s="12"/>
      <c r="BK105" s="12"/>
      <c r="BL105" s="12"/>
      <c r="BM105" s="12"/>
      <c r="BN105" s="12"/>
      <c r="BO105" s="12"/>
      <c r="BP105" s="12"/>
      <c r="BQ105" s="12"/>
      <c r="BR105" s="12"/>
      <c r="BS105" s="12"/>
      <c r="BT105" s="32">
        <f t="shared" si="51"/>
        <v>0</v>
      </c>
      <c r="BU105" s="12"/>
      <c r="BV105" s="12"/>
      <c r="BW105" s="12"/>
      <c r="BX105" s="12"/>
      <c r="BY105" s="12"/>
      <c r="BZ105" s="12"/>
      <c r="CA105" s="12"/>
      <c r="CB105" s="12"/>
      <c r="CC105" s="12"/>
      <c r="CD105" s="12"/>
      <c r="CE105" s="12"/>
      <c r="CF105" s="12"/>
      <c r="CG105" s="14">
        <f t="shared" si="52"/>
        <v>0</v>
      </c>
      <c r="CH105" s="12"/>
      <c r="CI105" s="12"/>
      <c r="CJ105" s="12"/>
      <c r="CK105" s="12"/>
      <c r="CL105" s="12"/>
      <c r="CM105" s="12"/>
      <c r="CN105" s="14">
        <f t="shared" si="53"/>
        <v>0</v>
      </c>
      <c r="CO105" s="12"/>
      <c r="CP105" s="12"/>
      <c r="CQ105" s="12"/>
      <c r="CR105" s="12"/>
      <c r="CS105" s="12"/>
      <c r="CT105" s="14">
        <f t="shared" si="42"/>
        <v>0</v>
      </c>
      <c r="CU105" s="12"/>
      <c r="CV105" s="12"/>
      <c r="CW105" s="12"/>
      <c r="CX105" s="12"/>
      <c r="CY105" s="12"/>
      <c r="CZ105" s="12"/>
      <c r="DA105" s="601"/>
      <c r="DB105" s="12">
        <v>35</v>
      </c>
      <c r="DC105" s="12"/>
      <c r="DD105" s="12"/>
      <c r="DE105" s="12"/>
      <c r="DF105" s="12"/>
      <c r="DG105" s="12"/>
      <c r="DH105" s="12">
        <v>95000</v>
      </c>
      <c r="DI105" s="12"/>
      <c r="DJ105" s="12">
        <v>320000</v>
      </c>
      <c r="DK105" s="12"/>
      <c r="DL105" s="12"/>
      <c r="DM105" s="12"/>
      <c r="DN105" s="12"/>
      <c r="DO105" s="12"/>
      <c r="DP105" s="12"/>
      <c r="DQ105" s="14">
        <f t="shared" si="43"/>
        <v>415000</v>
      </c>
      <c r="DR105" s="12"/>
      <c r="DS105" s="12"/>
      <c r="DT105" s="12"/>
      <c r="DU105" s="12"/>
      <c r="DV105" s="12">
        <f t="shared" si="44"/>
        <v>0</v>
      </c>
      <c r="DW105" s="12"/>
      <c r="DX105" s="12"/>
      <c r="DY105" s="12"/>
      <c r="DZ105" s="14">
        <f t="shared" si="45"/>
        <v>0</v>
      </c>
      <c r="EA105" s="608"/>
      <c r="EB105" s="221"/>
      <c r="EC105" s="682">
        <f t="shared" si="55"/>
        <v>0</v>
      </c>
      <c r="ED105" s="221"/>
      <c r="EE105" s="682">
        <f t="shared" si="56"/>
        <v>0</v>
      </c>
      <c r="EF105" s="221"/>
      <c r="EG105" s="682">
        <f t="shared" si="58"/>
        <v>0</v>
      </c>
      <c r="EH105" s="14"/>
      <c r="EI105" s="683"/>
      <c r="EJ105" s="14"/>
      <c r="EK105" s="608"/>
      <c r="EL105" s="608"/>
      <c r="EM105" s="221"/>
      <c r="EN105" s="682">
        <f t="shared" si="57"/>
        <v>0</v>
      </c>
      <c r="EO105" s="221"/>
      <c r="EP105" s="221"/>
      <c r="EQ105" s="216">
        <f t="shared" si="47"/>
        <v>0</v>
      </c>
      <c r="ER105" s="221"/>
      <c r="ES105" s="216"/>
      <c r="ET105" s="221"/>
      <c r="EU105" s="216"/>
      <c r="EV105" s="221"/>
      <c r="EW105" s="216"/>
      <c r="EX105" s="221"/>
      <c r="EY105" s="221"/>
      <c r="EZ105" s="221">
        <f t="shared" si="48"/>
        <v>0</v>
      </c>
      <c r="FA105" s="221"/>
      <c r="FB105" s="221"/>
      <c r="FC105" s="221"/>
      <c r="FD105" s="221"/>
      <c r="FE105" s="221"/>
      <c r="FF105" s="221"/>
      <c r="FG105" s="221"/>
    </row>
    <row r="106" spans="1:163" s="207" customFormat="1">
      <c r="A106" s="669">
        <v>51</v>
      </c>
      <c r="B106" s="220" t="s">
        <v>755</v>
      </c>
      <c r="C106" s="221"/>
      <c r="D106" s="221"/>
      <c r="E106" s="221"/>
      <c r="F106" s="221"/>
      <c r="G106" s="221"/>
      <c r="H106" s="221"/>
      <c r="I106" s="221"/>
      <c r="J106" s="221"/>
      <c r="K106" s="12"/>
      <c r="L106" s="12"/>
      <c r="M106" s="12"/>
      <c r="N106" s="12"/>
      <c r="O106" s="12">
        <v>100</v>
      </c>
      <c r="P106" s="14">
        <f t="shared" si="50"/>
        <v>100</v>
      </c>
      <c r="Q106" s="12"/>
      <c r="R106" s="12"/>
      <c r="S106" s="12"/>
      <c r="T106" s="14">
        <f t="shared" si="34"/>
        <v>0</v>
      </c>
      <c r="U106" s="12"/>
      <c r="V106" s="12"/>
      <c r="W106" s="12"/>
      <c r="X106" s="12"/>
      <c r="Y106" s="12"/>
      <c r="Z106" s="12"/>
      <c r="AA106" s="12"/>
      <c r="AB106" s="12"/>
      <c r="AC106" s="12"/>
      <c r="AD106" s="14">
        <f t="shared" si="46"/>
        <v>0</v>
      </c>
      <c r="AE106" s="12"/>
      <c r="AF106" s="12"/>
      <c r="AG106" s="12"/>
      <c r="AH106" s="14">
        <f t="shared" si="35"/>
        <v>0</v>
      </c>
      <c r="AI106" s="12"/>
      <c r="AJ106" s="12">
        <v>28</v>
      </c>
      <c r="AK106" s="12"/>
      <c r="AL106" s="14">
        <f t="shared" si="36"/>
        <v>28</v>
      </c>
      <c r="AM106" s="12"/>
      <c r="AN106" s="12"/>
      <c r="AO106" s="12"/>
      <c r="AP106" s="14">
        <f t="shared" si="37"/>
        <v>0</v>
      </c>
      <c r="AQ106" s="12"/>
      <c r="AR106" s="12"/>
      <c r="AS106" s="12"/>
      <c r="AT106" s="12"/>
      <c r="AU106" s="12"/>
      <c r="AV106" s="14">
        <f t="shared" si="38"/>
        <v>0</v>
      </c>
      <c r="AW106" s="12"/>
      <c r="AX106" s="12"/>
      <c r="AY106" s="14">
        <f t="shared" si="39"/>
        <v>0</v>
      </c>
      <c r="AZ106" s="12"/>
      <c r="BA106" s="12"/>
      <c r="BB106" s="12"/>
      <c r="BC106" s="14">
        <f t="shared" si="54"/>
        <v>0</v>
      </c>
      <c r="BD106" s="12"/>
      <c r="BE106" s="12"/>
      <c r="BF106" s="14">
        <f t="shared" si="40"/>
        <v>0</v>
      </c>
      <c r="BG106" s="12"/>
      <c r="BH106" s="14">
        <f t="shared" si="41"/>
        <v>0</v>
      </c>
      <c r="BI106" s="12"/>
      <c r="BJ106" s="12"/>
      <c r="BK106" s="12"/>
      <c r="BL106" s="12"/>
      <c r="BM106" s="12"/>
      <c r="BN106" s="12"/>
      <c r="BO106" s="12"/>
      <c r="BP106" s="12"/>
      <c r="BQ106" s="12"/>
      <c r="BR106" s="12"/>
      <c r="BS106" s="12"/>
      <c r="BT106" s="32">
        <f t="shared" si="51"/>
        <v>0</v>
      </c>
      <c r="BU106" s="12"/>
      <c r="BV106" s="12"/>
      <c r="BW106" s="12"/>
      <c r="BX106" s="12"/>
      <c r="BY106" s="12"/>
      <c r="BZ106" s="12"/>
      <c r="CA106" s="12">
        <v>1500</v>
      </c>
      <c r="CB106" s="12"/>
      <c r="CC106" s="12"/>
      <c r="CD106" s="12"/>
      <c r="CE106" s="12"/>
      <c r="CF106" s="12"/>
      <c r="CG106" s="14">
        <f t="shared" si="52"/>
        <v>1500</v>
      </c>
      <c r="CH106" s="12"/>
      <c r="CI106" s="12"/>
      <c r="CJ106" s="12"/>
      <c r="CK106" s="12"/>
      <c r="CL106" s="12"/>
      <c r="CM106" s="12"/>
      <c r="CN106" s="14">
        <f t="shared" si="53"/>
        <v>0</v>
      </c>
      <c r="CO106" s="12"/>
      <c r="CP106" s="12"/>
      <c r="CQ106" s="12"/>
      <c r="CR106" s="12"/>
      <c r="CS106" s="12"/>
      <c r="CT106" s="14">
        <f t="shared" si="42"/>
        <v>0</v>
      </c>
      <c r="CU106" s="12"/>
      <c r="CV106" s="12"/>
      <c r="CW106" s="12"/>
      <c r="CX106" s="12"/>
      <c r="CY106" s="12"/>
      <c r="CZ106" s="12"/>
      <c r="DA106" s="601"/>
      <c r="DB106" s="12"/>
      <c r="DC106" s="12"/>
      <c r="DD106" s="12"/>
      <c r="DE106" s="12"/>
      <c r="DF106" s="12"/>
      <c r="DG106" s="12"/>
      <c r="DH106" s="12">
        <v>15000</v>
      </c>
      <c r="DI106" s="12"/>
      <c r="DJ106" s="12"/>
      <c r="DK106" s="12"/>
      <c r="DL106" s="12"/>
      <c r="DM106" s="12"/>
      <c r="DN106" s="12"/>
      <c r="DO106" s="12"/>
      <c r="DP106" s="12"/>
      <c r="DQ106" s="14">
        <f t="shared" si="43"/>
        <v>15000</v>
      </c>
      <c r="DR106" s="12"/>
      <c r="DS106" s="12"/>
      <c r="DT106" s="12"/>
      <c r="DU106" s="12"/>
      <c r="DV106" s="12">
        <f t="shared" si="44"/>
        <v>0</v>
      </c>
      <c r="DW106" s="12"/>
      <c r="DX106" s="12"/>
      <c r="DY106" s="12"/>
      <c r="DZ106" s="14">
        <f t="shared" si="45"/>
        <v>0</v>
      </c>
      <c r="EA106" s="608"/>
      <c r="EB106" s="221"/>
      <c r="EC106" s="682">
        <f t="shared" si="55"/>
        <v>0</v>
      </c>
      <c r="ED106" s="221"/>
      <c r="EE106" s="682">
        <f t="shared" si="56"/>
        <v>0</v>
      </c>
      <c r="EF106" s="221"/>
      <c r="EG106" s="682">
        <f t="shared" si="58"/>
        <v>0</v>
      </c>
      <c r="EH106" s="14"/>
      <c r="EI106" s="683"/>
      <c r="EJ106" s="14"/>
      <c r="EK106" s="608"/>
      <c r="EL106" s="608"/>
      <c r="EM106" s="221"/>
      <c r="EN106" s="682">
        <f t="shared" si="57"/>
        <v>0</v>
      </c>
      <c r="EO106" s="221"/>
      <c r="EP106" s="221"/>
      <c r="EQ106" s="216">
        <f t="shared" si="47"/>
        <v>0</v>
      </c>
      <c r="ER106" s="221"/>
      <c r="ES106" s="216"/>
      <c r="ET106" s="221"/>
      <c r="EU106" s="216"/>
      <c r="EV106" s="221"/>
      <c r="EW106" s="216"/>
      <c r="EX106" s="221"/>
      <c r="EY106" s="221"/>
      <c r="EZ106" s="221">
        <f t="shared" si="48"/>
        <v>0</v>
      </c>
      <c r="FA106" s="221"/>
      <c r="FB106" s="221"/>
      <c r="FC106" s="221"/>
      <c r="FD106" s="221"/>
      <c r="FE106" s="221"/>
      <c r="FF106" s="221"/>
      <c r="FG106" s="221"/>
    </row>
    <row r="107" spans="1:163" s="681" customFormat="1">
      <c r="A107" s="671">
        <v>52</v>
      </c>
      <c r="B107" s="672" t="s">
        <v>756</v>
      </c>
      <c r="C107" s="673"/>
      <c r="D107" s="673"/>
      <c r="E107" s="673"/>
      <c r="F107" s="673"/>
      <c r="G107" s="673"/>
      <c r="H107" s="673"/>
      <c r="I107" s="673"/>
      <c r="J107" s="673"/>
      <c r="K107" s="674"/>
      <c r="L107" s="674"/>
      <c r="M107" s="12"/>
      <c r="N107" s="12"/>
      <c r="O107" s="674"/>
      <c r="P107" s="648">
        <f t="shared" si="50"/>
        <v>0</v>
      </c>
      <c r="Q107" s="674"/>
      <c r="R107" s="674"/>
      <c r="S107" s="674"/>
      <c r="T107" s="648">
        <f t="shared" si="34"/>
        <v>0</v>
      </c>
      <c r="U107" s="674"/>
      <c r="V107" s="674"/>
      <c r="W107" s="674"/>
      <c r="X107" s="674"/>
      <c r="Y107" s="674"/>
      <c r="Z107" s="12"/>
      <c r="AA107" s="12"/>
      <c r="AB107" s="674"/>
      <c r="AC107" s="674"/>
      <c r="AD107" s="14">
        <f t="shared" si="46"/>
        <v>0</v>
      </c>
      <c r="AE107" s="674"/>
      <c r="AF107" s="674"/>
      <c r="AG107" s="674"/>
      <c r="AH107" s="648">
        <f t="shared" si="35"/>
        <v>0</v>
      </c>
      <c r="AI107" s="674"/>
      <c r="AJ107" s="674"/>
      <c r="AK107" s="674"/>
      <c r="AL107" s="648">
        <f t="shared" si="36"/>
        <v>0</v>
      </c>
      <c r="AM107" s="674"/>
      <c r="AN107" s="12"/>
      <c r="AO107" s="674"/>
      <c r="AP107" s="648">
        <f t="shared" si="37"/>
        <v>0</v>
      </c>
      <c r="AQ107" s="674"/>
      <c r="AR107" s="674"/>
      <c r="AS107" s="12"/>
      <c r="AT107" s="674"/>
      <c r="AU107" s="674"/>
      <c r="AV107" s="648">
        <f t="shared" si="38"/>
        <v>0</v>
      </c>
      <c r="AW107" s="674"/>
      <c r="AX107" s="674"/>
      <c r="AY107" s="648">
        <f t="shared" si="39"/>
        <v>0</v>
      </c>
      <c r="AZ107" s="674"/>
      <c r="BA107" s="674"/>
      <c r="BB107" s="674"/>
      <c r="BC107" s="648">
        <f t="shared" si="54"/>
        <v>0</v>
      </c>
      <c r="BD107" s="674"/>
      <c r="BE107" s="674"/>
      <c r="BF107" s="14">
        <f t="shared" si="40"/>
        <v>0</v>
      </c>
      <c r="BG107" s="674"/>
      <c r="BH107" s="648">
        <f t="shared" si="41"/>
        <v>0</v>
      </c>
      <c r="BI107" s="674"/>
      <c r="BJ107" s="674"/>
      <c r="BK107" s="674"/>
      <c r="BL107" s="674"/>
      <c r="BM107" s="674"/>
      <c r="BN107" s="12"/>
      <c r="BO107" s="12"/>
      <c r="BP107" s="12"/>
      <c r="BQ107" s="12"/>
      <c r="BR107" s="674"/>
      <c r="BS107" s="674"/>
      <c r="BT107" s="675">
        <f t="shared" si="51"/>
        <v>0</v>
      </c>
      <c r="BU107" s="674"/>
      <c r="BV107" s="674"/>
      <c r="BW107" s="674"/>
      <c r="BX107" s="12"/>
      <c r="BY107" s="674"/>
      <c r="BZ107" s="674"/>
      <c r="CA107" s="674">
        <v>2400</v>
      </c>
      <c r="CB107" s="12"/>
      <c r="CC107" s="12"/>
      <c r="CD107" s="12"/>
      <c r="CE107" s="12"/>
      <c r="CF107" s="12"/>
      <c r="CG107" s="648">
        <f t="shared" si="52"/>
        <v>2400</v>
      </c>
      <c r="CH107" s="674"/>
      <c r="CI107" s="674"/>
      <c r="CJ107" s="12"/>
      <c r="CK107" s="12"/>
      <c r="CL107" s="12"/>
      <c r="CM107" s="674"/>
      <c r="CN107" s="648">
        <f t="shared" si="53"/>
        <v>0</v>
      </c>
      <c r="CO107" s="674"/>
      <c r="CP107" s="674"/>
      <c r="CQ107" s="674"/>
      <c r="CR107" s="674"/>
      <c r="CS107" s="674"/>
      <c r="CT107" s="648">
        <f t="shared" si="42"/>
        <v>0</v>
      </c>
      <c r="CU107" s="674"/>
      <c r="CV107" s="674"/>
      <c r="CW107" s="674"/>
      <c r="CX107" s="674"/>
      <c r="CY107" s="674"/>
      <c r="CZ107" s="674"/>
      <c r="DA107" s="676"/>
      <c r="DB107" s="674"/>
      <c r="DC107" s="674"/>
      <c r="DD107" s="674"/>
      <c r="DE107" s="674"/>
      <c r="DF107" s="674"/>
      <c r="DG107" s="674"/>
      <c r="DH107" s="674">
        <v>35000</v>
      </c>
      <c r="DI107" s="674"/>
      <c r="DJ107" s="674"/>
      <c r="DK107" s="674"/>
      <c r="DL107" s="12"/>
      <c r="DM107" s="12"/>
      <c r="DN107" s="674"/>
      <c r="DO107" s="12"/>
      <c r="DP107" s="674"/>
      <c r="DQ107" s="14">
        <f t="shared" si="43"/>
        <v>35000</v>
      </c>
      <c r="DR107" s="674"/>
      <c r="DS107" s="12"/>
      <c r="DT107" s="12"/>
      <c r="DU107" s="12"/>
      <c r="DV107" s="12">
        <f t="shared" si="44"/>
        <v>0</v>
      </c>
      <c r="DW107" s="674"/>
      <c r="DX107" s="674"/>
      <c r="DY107" s="674"/>
      <c r="DZ107" s="648">
        <f t="shared" si="45"/>
        <v>0</v>
      </c>
      <c r="EA107" s="677"/>
      <c r="EB107" s="673"/>
      <c r="EC107" s="678">
        <f t="shared" si="55"/>
        <v>0</v>
      </c>
      <c r="ED107" s="673"/>
      <c r="EE107" s="678">
        <f t="shared" si="56"/>
        <v>0</v>
      </c>
      <c r="EF107" s="673"/>
      <c r="EG107" s="678">
        <f t="shared" si="58"/>
        <v>0</v>
      </c>
      <c r="EH107" s="14"/>
      <c r="EI107" s="679"/>
      <c r="EJ107" s="648"/>
      <c r="EK107" s="677"/>
      <c r="EL107" s="608"/>
      <c r="EM107" s="673"/>
      <c r="EN107" s="678">
        <f t="shared" si="57"/>
        <v>0</v>
      </c>
      <c r="EO107" s="221"/>
      <c r="EP107" s="221"/>
      <c r="EQ107" s="216">
        <f t="shared" si="47"/>
        <v>0</v>
      </c>
      <c r="ER107" s="221"/>
      <c r="ES107" s="680"/>
      <c r="ET107" s="221"/>
      <c r="EU107" s="216"/>
      <c r="EV107" s="221"/>
      <c r="EW107" s="680"/>
      <c r="EX107" s="673"/>
      <c r="EY107" s="673"/>
      <c r="EZ107" s="221">
        <f t="shared" si="48"/>
        <v>0</v>
      </c>
      <c r="FA107" s="673"/>
      <c r="FB107" s="673"/>
      <c r="FC107" s="673"/>
      <c r="FD107" s="673"/>
      <c r="FE107" s="673"/>
      <c r="FF107" s="673"/>
      <c r="FG107" s="673"/>
    </row>
    <row r="108" spans="1:163" s="207" customFormat="1">
      <c r="A108" s="669">
        <v>53</v>
      </c>
      <c r="B108" s="220" t="s">
        <v>757</v>
      </c>
      <c r="C108" s="221"/>
      <c r="D108" s="221"/>
      <c r="E108" s="221"/>
      <c r="F108" s="221"/>
      <c r="G108" s="221"/>
      <c r="H108" s="221"/>
      <c r="I108" s="221"/>
      <c r="J108" s="221"/>
      <c r="K108" s="12"/>
      <c r="L108" s="12">
        <v>10</v>
      </c>
      <c r="M108" s="12"/>
      <c r="N108" s="12"/>
      <c r="O108" s="12"/>
      <c r="P108" s="14">
        <f t="shared" si="50"/>
        <v>10</v>
      </c>
      <c r="Q108" s="12"/>
      <c r="R108" s="12"/>
      <c r="S108" s="12"/>
      <c r="T108" s="14">
        <f t="shared" si="34"/>
        <v>0</v>
      </c>
      <c r="U108" s="12"/>
      <c r="V108" s="12"/>
      <c r="W108" s="12"/>
      <c r="X108" s="12"/>
      <c r="Y108" s="12"/>
      <c r="Z108" s="12"/>
      <c r="AA108" s="12"/>
      <c r="AB108" s="12"/>
      <c r="AC108" s="12"/>
      <c r="AD108" s="14">
        <f t="shared" si="46"/>
        <v>0</v>
      </c>
      <c r="AE108" s="12"/>
      <c r="AF108" s="12"/>
      <c r="AG108" s="12"/>
      <c r="AH108" s="14">
        <f t="shared" si="35"/>
        <v>0</v>
      </c>
      <c r="AI108" s="12"/>
      <c r="AJ108" s="12">
        <v>1</v>
      </c>
      <c r="AK108" s="12"/>
      <c r="AL108" s="14">
        <f t="shared" si="36"/>
        <v>1</v>
      </c>
      <c r="AM108" s="12"/>
      <c r="AN108" s="12"/>
      <c r="AO108" s="12"/>
      <c r="AP108" s="14">
        <f t="shared" si="37"/>
        <v>0</v>
      </c>
      <c r="AQ108" s="12"/>
      <c r="AR108" s="12"/>
      <c r="AS108" s="12"/>
      <c r="AT108" s="12"/>
      <c r="AU108" s="12"/>
      <c r="AV108" s="14">
        <f t="shared" si="38"/>
        <v>0</v>
      </c>
      <c r="AW108" s="12"/>
      <c r="AX108" s="12"/>
      <c r="AY108" s="14">
        <f t="shared" si="39"/>
        <v>0</v>
      </c>
      <c r="AZ108" s="12"/>
      <c r="BA108" s="12"/>
      <c r="BB108" s="12"/>
      <c r="BC108" s="648">
        <f t="shared" si="54"/>
        <v>0</v>
      </c>
      <c r="BD108" s="12"/>
      <c r="BE108" s="12"/>
      <c r="BF108" s="14">
        <f t="shared" si="40"/>
        <v>0</v>
      </c>
      <c r="BG108" s="12"/>
      <c r="BH108" s="14">
        <f t="shared" si="41"/>
        <v>0</v>
      </c>
      <c r="BI108" s="12"/>
      <c r="BJ108" s="12"/>
      <c r="BK108" s="12"/>
      <c r="BL108" s="12"/>
      <c r="BM108" s="12"/>
      <c r="BN108" s="12"/>
      <c r="BO108" s="12"/>
      <c r="BP108" s="12"/>
      <c r="BQ108" s="12"/>
      <c r="BR108" s="12"/>
      <c r="BS108" s="12"/>
      <c r="BT108" s="32">
        <f t="shared" si="51"/>
        <v>0</v>
      </c>
      <c r="BU108" s="12"/>
      <c r="BV108" s="12"/>
      <c r="BW108" s="12"/>
      <c r="BX108" s="12"/>
      <c r="BY108" s="12"/>
      <c r="BZ108" s="12"/>
      <c r="CA108" s="14"/>
      <c r="CB108" s="14"/>
      <c r="CC108" s="14"/>
      <c r="CD108" s="14"/>
      <c r="CE108" s="14"/>
      <c r="CF108" s="12"/>
      <c r="CG108" s="14">
        <f t="shared" si="52"/>
        <v>0</v>
      </c>
      <c r="CH108" s="12"/>
      <c r="CI108" s="12"/>
      <c r="CJ108" s="12"/>
      <c r="CK108" s="12"/>
      <c r="CL108" s="12"/>
      <c r="CM108" s="12"/>
      <c r="CN108" s="14">
        <f t="shared" si="53"/>
        <v>0</v>
      </c>
      <c r="CO108" s="12"/>
      <c r="CP108" s="12"/>
      <c r="CQ108" s="12"/>
      <c r="CR108" s="12"/>
      <c r="CS108" s="12"/>
      <c r="CT108" s="14">
        <f t="shared" si="42"/>
        <v>0</v>
      </c>
      <c r="CU108" s="12"/>
      <c r="CV108" s="12"/>
      <c r="CW108" s="12"/>
      <c r="CX108" s="12"/>
      <c r="CY108" s="12"/>
      <c r="CZ108" s="12"/>
      <c r="DA108" s="601"/>
      <c r="DB108" s="12"/>
      <c r="DC108" s="12"/>
      <c r="DD108" s="12"/>
      <c r="DE108" s="12"/>
      <c r="DF108" s="12"/>
      <c r="DG108" s="12"/>
      <c r="DH108" s="12"/>
      <c r="DI108" s="12"/>
      <c r="DJ108" s="12"/>
      <c r="DK108" s="12"/>
      <c r="DL108" s="12"/>
      <c r="DM108" s="12"/>
      <c r="DN108" s="12"/>
      <c r="DO108" s="12"/>
      <c r="DP108" s="12"/>
      <c r="DQ108" s="14">
        <f t="shared" si="43"/>
        <v>0</v>
      </c>
      <c r="DR108" s="12"/>
      <c r="DS108" s="12"/>
      <c r="DT108" s="12"/>
      <c r="DU108" s="12"/>
      <c r="DV108" s="12">
        <f t="shared" si="44"/>
        <v>0</v>
      </c>
      <c r="DW108" s="12"/>
      <c r="DX108" s="12"/>
      <c r="DY108" s="12"/>
      <c r="DZ108" s="14">
        <f t="shared" si="45"/>
        <v>0</v>
      </c>
      <c r="EA108" s="608"/>
      <c r="EB108" s="221"/>
      <c r="EC108" s="682">
        <f t="shared" si="55"/>
        <v>0</v>
      </c>
      <c r="ED108" s="221"/>
      <c r="EE108" s="682">
        <f t="shared" si="56"/>
        <v>0</v>
      </c>
      <c r="EF108" s="221"/>
      <c r="EG108" s="682">
        <f t="shared" si="58"/>
        <v>0</v>
      </c>
      <c r="EH108" s="14"/>
      <c r="EI108" s="683"/>
      <c r="EJ108" s="14"/>
      <c r="EK108" s="608"/>
      <c r="EL108" s="608"/>
      <c r="EM108" s="221"/>
      <c r="EN108" s="682">
        <f t="shared" si="57"/>
        <v>0</v>
      </c>
      <c r="EO108" s="221"/>
      <c r="EP108" s="221"/>
      <c r="EQ108" s="216">
        <f t="shared" si="47"/>
        <v>0</v>
      </c>
      <c r="ER108" s="221"/>
      <c r="ES108" s="216"/>
      <c r="ET108" s="221"/>
      <c r="EU108" s="216"/>
      <c r="EV108" s="221"/>
      <c r="EW108" s="216"/>
      <c r="EX108" s="221"/>
      <c r="EY108" s="221"/>
      <c r="EZ108" s="221">
        <f t="shared" si="48"/>
        <v>0</v>
      </c>
      <c r="FA108" s="221"/>
      <c r="FB108" s="221"/>
      <c r="FC108" s="221"/>
      <c r="FD108" s="221"/>
      <c r="FE108" s="221"/>
      <c r="FF108" s="221"/>
      <c r="FG108" s="221"/>
    </row>
    <row r="109" spans="1:163" s="681" customFormat="1">
      <c r="A109" s="671">
        <v>54</v>
      </c>
      <c r="B109" s="672" t="s">
        <v>877</v>
      </c>
      <c r="C109" s="673"/>
      <c r="D109" s="673"/>
      <c r="E109" s="673"/>
      <c r="F109" s="673"/>
      <c r="G109" s="673"/>
      <c r="H109" s="673"/>
      <c r="I109" s="673"/>
      <c r="J109" s="673"/>
      <c r="K109" s="674"/>
      <c r="L109" s="674"/>
      <c r="M109" s="12"/>
      <c r="N109" s="12"/>
      <c r="O109" s="674"/>
      <c r="P109" s="648">
        <f t="shared" si="50"/>
        <v>0</v>
      </c>
      <c r="Q109" s="674"/>
      <c r="R109" s="674"/>
      <c r="S109" s="674"/>
      <c r="T109" s="648">
        <f t="shared" si="34"/>
        <v>0</v>
      </c>
      <c r="U109" s="674"/>
      <c r="V109" s="674"/>
      <c r="W109" s="674"/>
      <c r="X109" s="674"/>
      <c r="Y109" s="674"/>
      <c r="Z109" s="12"/>
      <c r="AA109" s="12"/>
      <c r="AB109" s="674"/>
      <c r="AC109" s="674"/>
      <c r="AD109" s="14">
        <f t="shared" si="46"/>
        <v>0</v>
      </c>
      <c r="AE109" s="674"/>
      <c r="AF109" s="674"/>
      <c r="AG109" s="674"/>
      <c r="AH109" s="648">
        <f t="shared" si="35"/>
        <v>0</v>
      </c>
      <c r="AI109" s="674"/>
      <c r="AJ109" s="674"/>
      <c r="AK109" s="674"/>
      <c r="AL109" s="648">
        <f t="shared" si="36"/>
        <v>0</v>
      </c>
      <c r="AM109" s="674"/>
      <c r="AN109" s="12"/>
      <c r="AO109" s="674"/>
      <c r="AP109" s="648">
        <f t="shared" si="37"/>
        <v>0</v>
      </c>
      <c r="AQ109" s="674"/>
      <c r="AR109" s="674"/>
      <c r="AS109" s="12"/>
      <c r="AT109" s="674"/>
      <c r="AU109" s="674"/>
      <c r="AV109" s="648">
        <f t="shared" si="38"/>
        <v>0</v>
      </c>
      <c r="AW109" s="674"/>
      <c r="AX109" s="674"/>
      <c r="AY109" s="648">
        <f t="shared" si="39"/>
        <v>0</v>
      </c>
      <c r="AZ109" s="674"/>
      <c r="BA109" s="674"/>
      <c r="BB109" s="674"/>
      <c r="BC109" s="648">
        <f t="shared" si="54"/>
        <v>0</v>
      </c>
      <c r="BD109" s="674"/>
      <c r="BE109" s="674"/>
      <c r="BF109" s="14">
        <f t="shared" si="40"/>
        <v>0</v>
      </c>
      <c r="BG109" s="674"/>
      <c r="BH109" s="648">
        <f t="shared" si="41"/>
        <v>0</v>
      </c>
      <c r="BI109" s="674"/>
      <c r="BJ109" s="674"/>
      <c r="BK109" s="674"/>
      <c r="BL109" s="674"/>
      <c r="BM109" s="674"/>
      <c r="BN109" s="12"/>
      <c r="BO109" s="12"/>
      <c r="BP109" s="12"/>
      <c r="BQ109" s="12"/>
      <c r="BR109" s="674"/>
      <c r="BS109" s="674"/>
      <c r="BT109" s="675">
        <f t="shared" si="51"/>
        <v>0</v>
      </c>
      <c r="BU109" s="674"/>
      <c r="BV109" s="674"/>
      <c r="BW109" s="674"/>
      <c r="BX109" s="12"/>
      <c r="BY109" s="674"/>
      <c r="BZ109" s="674"/>
      <c r="CA109" s="674"/>
      <c r="CB109" s="12"/>
      <c r="CC109" s="12"/>
      <c r="CD109" s="12"/>
      <c r="CE109" s="12"/>
      <c r="CF109" s="12"/>
      <c r="CG109" s="648">
        <f t="shared" si="52"/>
        <v>0</v>
      </c>
      <c r="CH109" s="674"/>
      <c r="CI109" s="674"/>
      <c r="CJ109" s="12"/>
      <c r="CK109" s="12"/>
      <c r="CL109" s="12"/>
      <c r="CM109" s="674"/>
      <c r="CN109" s="648">
        <f t="shared" si="53"/>
        <v>0</v>
      </c>
      <c r="CO109" s="674"/>
      <c r="CP109" s="674"/>
      <c r="CQ109" s="674"/>
      <c r="CR109" s="674"/>
      <c r="CS109" s="674"/>
      <c r="CT109" s="648">
        <f t="shared" si="42"/>
        <v>0</v>
      </c>
      <c r="CU109" s="674"/>
      <c r="CV109" s="674"/>
      <c r="CW109" s="674"/>
      <c r="CX109" s="674"/>
      <c r="CY109" s="674"/>
      <c r="CZ109" s="674"/>
      <c r="DA109" s="676"/>
      <c r="DB109" s="674"/>
      <c r="DC109" s="674"/>
      <c r="DD109" s="674"/>
      <c r="DE109" s="674"/>
      <c r="DF109" s="674"/>
      <c r="DG109" s="674"/>
      <c r="DH109" s="674"/>
      <c r="DI109" s="674"/>
      <c r="DJ109" s="674"/>
      <c r="DK109" s="674"/>
      <c r="DL109" s="12"/>
      <c r="DM109" s="12"/>
      <c r="DN109" s="674"/>
      <c r="DO109" s="12"/>
      <c r="DP109" s="674"/>
      <c r="DQ109" s="14">
        <f t="shared" si="43"/>
        <v>0</v>
      </c>
      <c r="DR109" s="674"/>
      <c r="DS109" s="12"/>
      <c r="DT109" s="12"/>
      <c r="DU109" s="12"/>
      <c r="DV109" s="12">
        <f t="shared" si="44"/>
        <v>0</v>
      </c>
      <c r="DW109" s="674"/>
      <c r="DX109" s="674"/>
      <c r="DY109" s="674"/>
      <c r="DZ109" s="648">
        <f t="shared" si="45"/>
        <v>0</v>
      </c>
      <c r="EA109" s="677"/>
      <c r="EB109" s="673"/>
      <c r="EC109" s="678">
        <f t="shared" si="55"/>
        <v>0</v>
      </c>
      <c r="ED109" s="673"/>
      <c r="EE109" s="678">
        <f t="shared" si="56"/>
        <v>0</v>
      </c>
      <c r="EF109" s="673"/>
      <c r="EG109" s="678">
        <f t="shared" si="58"/>
        <v>0</v>
      </c>
      <c r="EH109" s="14"/>
      <c r="EI109" s="679"/>
      <c r="EJ109" s="648"/>
      <c r="EK109" s="677"/>
      <c r="EL109" s="608"/>
      <c r="EM109" s="673"/>
      <c r="EN109" s="678">
        <f t="shared" si="57"/>
        <v>0</v>
      </c>
      <c r="EO109" s="221"/>
      <c r="EP109" s="221"/>
      <c r="EQ109" s="216">
        <f t="shared" si="47"/>
        <v>0</v>
      </c>
      <c r="ER109" s="221"/>
      <c r="ES109" s="680"/>
      <c r="ET109" s="221"/>
      <c r="EU109" s="216"/>
      <c r="EV109" s="221"/>
      <c r="EW109" s="680"/>
      <c r="EX109" s="673"/>
      <c r="EY109" s="673"/>
      <c r="EZ109" s="221">
        <f t="shared" si="48"/>
        <v>0</v>
      </c>
      <c r="FA109" s="673"/>
      <c r="FB109" s="673"/>
      <c r="FC109" s="673"/>
      <c r="FD109" s="673"/>
      <c r="FE109" s="673"/>
      <c r="FF109" s="673"/>
      <c r="FG109" s="673"/>
    </row>
    <row r="110" spans="1:163" s="681" customFormat="1">
      <c r="A110" s="671">
        <v>55</v>
      </c>
      <c r="B110" s="672" t="s">
        <v>759</v>
      </c>
      <c r="C110" s="673"/>
      <c r="D110" s="673"/>
      <c r="E110" s="673"/>
      <c r="F110" s="673"/>
      <c r="G110" s="673"/>
      <c r="H110" s="673"/>
      <c r="I110" s="673"/>
      <c r="J110" s="673"/>
      <c r="K110" s="674"/>
      <c r="L110" s="674"/>
      <c r="M110" s="12"/>
      <c r="N110" s="12"/>
      <c r="O110" s="674"/>
      <c r="P110" s="648">
        <f t="shared" si="50"/>
        <v>0</v>
      </c>
      <c r="Q110" s="674"/>
      <c r="R110" s="674"/>
      <c r="S110" s="674"/>
      <c r="T110" s="648">
        <f t="shared" si="34"/>
        <v>0</v>
      </c>
      <c r="U110" s="674"/>
      <c r="V110" s="674"/>
      <c r="W110" s="674"/>
      <c r="X110" s="674"/>
      <c r="Y110" s="674"/>
      <c r="Z110" s="12"/>
      <c r="AA110" s="12"/>
      <c r="AB110" s="674"/>
      <c r="AC110" s="674"/>
      <c r="AD110" s="14">
        <f t="shared" si="46"/>
        <v>0</v>
      </c>
      <c r="AE110" s="674"/>
      <c r="AF110" s="674"/>
      <c r="AG110" s="674"/>
      <c r="AH110" s="648">
        <f t="shared" si="35"/>
        <v>0</v>
      </c>
      <c r="AI110" s="674"/>
      <c r="AJ110" s="674"/>
      <c r="AK110" s="674"/>
      <c r="AL110" s="648">
        <f t="shared" si="36"/>
        <v>0</v>
      </c>
      <c r="AM110" s="674"/>
      <c r="AN110" s="12"/>
      <c r="AO110" s="674"/>
      <c r="AP110" s="648">
        <f t="shared" si="37"/>
        <v>0</v>
      </c>
      <c r="AQ110" s="674"/>
      <c r="AR110" s="674"/>
      <c r="AS110" s="12"/>
      <c r="AT110" s="674"/>
      <c r="AU110" s="674"/>
      <c r="AV110" s="648">
        <f t="shared" si="38"/>
        <v>0</v>
      </c>
      <c r="AW110" s="674"/>
      <c r="AX110" s="674"/>
      <c r="AY110" s="648">
        <f t="shared" si="39"/>
        <v>0</v>
      </c>
      <c r="AZ110" s="674"/>
      <c r="BA110" s="674"/>
      <c r="BB110" s="674"/>
      <c r="BC110" s="648">
        <f t="shared" si="54"/>
        <v>0</v>
      </c>
      <c r="BD110" s="674"/>
      <c r="BE110" s="674"/>
      <c r="BF110" s="14">
        <f t="shared" si="40"/>
        <v>0</v>
      </c>
      <c r="BG110" s="674"/>
      <c r="BH110" s="648">
        <f t="shared" si="41"/>
        <v>0</v>
      </c>
      <c r="BI110" s="674"/>
      <c r="BJ110" s="674"/>
      <c r="BK110" s="674"/>
      <c r="BL110" s="674"/>
      <c r="BM110" s="674"/>
      <c r="BN110" s="12"/>
      <c r="BO110" s="12"/>
      <c r="BP110" s="12"/>
      <c r="BQ110" s="12"/>
      <c r="BR110" s="674"/>
      <c r="BS110" s="674"/>
      <c r="BT110" s="675">
        <f t="shared" si="51"/>
        <v>0</v>
      </c>
      <c r="BU110" s="674"/>
      <c r="BV110" s="674"/>
      <c r="BW110" s="674"/>
      <c r="BX110" s="12"/>
      <c r="BY110" s="674"/>
      <c r="BZ110" s="674"/>
      <c r="CA110" s="674"/>
      <c r="CB110" s="12"/>
      <c r="CC110" s="12"/>
      <c r="CD110" s="12"/>
      <c r="CE110" s="12"/>
      <c r="CF110" s="12"/>
      <c r="CG110" s="648">
        <f t="shared" si="52"/>
        <v>0</v>
      </c>
      <c r="CH110" s="674"/>
      <c r="CI110" s="674"/>
      <c r="CJ110" s="12"/>
      <c r="CK110" s="12"/>
      <c r="CL110" s="12"/>
      <c r="CM110" s="674"/>
      <c r="CN110" s="648">
        <f t="shared" si="53"/>
        <v>0</v>
      </c>
      <c r="CO110" s="674"/>
      <c r="CP110" s="674"/>
      <c r="CQ110" s="674"/>
      <c r="CR110" s="674"/>
      <c r="CS110" s="674"/>
      <c r="CT110" s="648">
        <f t="shared" si="42"/>
        <v>0</v>
      </c>
      <c r="CU110" s="674"/>
      <c r="CV110" s="674"/>
      <c r="CW110" s="674"/>
      <c r="CX110" s="674"/>
      <c r="CY110" s="674"/>
      <c r="CZ110" s="674"/>
      <c r="DA110" s="676"/>
      <c r="DB110" s="674"/>
      <c r="DC110" s="674"/>
      <c r="DD110" s="674"/>
      <c r="DE110" s="674"/>
      <c r="DF110" s="674"/>
      <c r="DG110" s="674"/>
      <c r="DH110" s="674">
        <v>14000</v>
      </c>
      <c r="DI110" s="674"/>
      <c r="DJ110" s="674"/>
      <c r="DK110" s="674"/>
      <c r="DL110" s="12"/>
      <c r="DM110" s="12"/>
      <c r="DN110" s="674"/>
      <c r="DO110" s="12"/>
      <c r="DP110" s="674"/>
      <c r="DQ110" s="14">
        <f t="shared" si="43"/>
        <v>14000</v>
      </c>
      <c r="DR110" s="674"/>
      <c r="DS110" s="12"/>
      <c r="DT110" s="12"/>
      <c r="DU110" s="12"/>
      <c r="DV110" s="12">
        <f t="shared" si="44"/>
        <v>0</v>
      </c>
      <c r="DW110" s="674"/>
      <c r="DX110" s="674"/>
      <c r="DY110" s="674"/>
      <c r="DZ110" s="648">
        <f t="shared" si="45"/>
        <v>0</v>
      </c>
      <c r="EA110" s="677"/>
      <c r="EB110" s="673"/>
      <c r="EC110" s="678">
        <f t="shared" si="55"/>
        <v>0</v>
      </c>
      <c r="ED110" s="673"/>
      <c r="EE110" s="678">
        <f t="shared" si="56"/>
        <v>0</v>
      </c>
      <c r="EF110" s="673"/>
      <c r="EG110" s="678">
        <f t="shared" si="58"/>
        <v>0</v>
      </c>
      <c r="EH110" s="14"/>
      <c r="EI110" s="679"/>
      <c r="EJ110" s="648"/>
      <c r="EK110" s="677"/>
      <c r="EL110" s="608"/>
      <c r="EM110" s="673"/>
      <c r="EN110" s="678">
        <f t="shared" si="57"/>
        <v>0</v>
      </c>
      <c r="EO110" s="221"/>
      <c r="EP110" s="221"/>
      <c r="EQ110" s="216">
        <f t="shared" si="47"/>
        <v>0</v>
      </c>
      <c r="ER110" s="221"/>
      <c r="ES110" s="680"/>
      <c r="ET110" s="221"/>
      <c r="EU110" s="216"/>
      <c r="EV110" s="221"/>
      <c r="EW110" s="680"/>
      <c r="EX110" s="673"/>
      <c r="EY110" s="673"/>
      <c r="EZ110" s="221">
        <f t="shared" si="48"/>
        <v>0</v>
      </c>
      <c r="FA110" s="673"/>
      <c r="FB110" s="673"/>
      <c r="FC110" s="673"/>
      <c r="FD110" s="673"/>
      <c r="FE110" s="673"/>
      <c r="FF110" s="673"/>
      <c r="FG110" s="673"/>
    </row>
    <row r="111" spans="1:163" s="207" customFormat="1">
      <c r="A111" s="669">
        <v>56</v>
      </c>
      <c r="B111" s="220" t="s">
        <v>760</v>
      </c>
      <c r="C111" s="221"/>
      <c r="D111" s="221"/>
      <c r="E111" s="221"/>
      <c r="F111" s="221"/>
      <c r="G111" s="221"/>
      <c r="H111" s="221"/>
      <c r="I111" s="221"/>
      <c r="J111" s="221"/>
      <c r="K111" s="12">
        <v>200</v>
      </c>
      <c r="L111" s="12"/>
      <c r="M111" s="12"/>
      <c r="N111" s="12"/>
      <c r="O111" s="12"/>
      <c r="P111" s="14">
        <f t="shared" si="50"/>
        <v>200</v>
      </c>
      <c r="Q111" s="12"/>
      <c r="R111" s="12"/>
      <c r="S111" s="12"/>
      <c r="T111" s="14">
        <f t="shared" si="34"/>
        <v>0</v>
      </c>
      <c r="U111" s="12"/>
      <c r="V111" s="12"/>
      <c r="W111" s="12"/>
      <c r="X111" s="12"/>
      <c r="Y111" s="12"/>
      <c r="Z111" s="12"/>
      <c r="AA111" s="12"/>
      <c r="AB111" s="12"/>
      <c r="AC111" s="12"/>
      <c r="AD111" s="14">
        <f t="shared" si="46"/>
        <v>0</v>
      </c>
      <c r="AE111" s="12"/>
      <c r="AF111" s="12"/>
      <c r="AG111" s="12"/>
      <c r="AH111" s="14">
        <f t="shared" si="35"/>
        <v>0</v>
      </c>
      <c r="AI111" s="12"/>
      <c r="AJ111" s="12">
        <v>10</v>
      </c>
      <c r="AK111" s="12"/>
      <c r="AL111" s="14">
        <f t="shared" si="36"/>
        <v>10</v>
      </c>
      <c r="AM111" s="12"/>
      <c r="AN111" s="12"/>
      <c r="AO111" s="12"/>
      <c r="AP111" s="14">
        <f t="shared" si="37"/>
        <v>0</v>
      </c>
      <c r="AQ111" s="12"/>
      <c r="AR111" s="12"/>
      <c r="AS111" s="12"/>
      <c r="AT111" s="12"/>
      <c r="AU111" s="12"/>
      <c r="AV111" s="14">
        <f t="shared" si="38"/>
        <v>0</v>
      </c>
      <c r="AW111" s="12"/>
      <c r="AX111" s="12"/>
      <c r="AY111" s="14">
        <f t="shared" si="39"/>
        <v>0</v>
      </c>
      <c r="AZ111" s="12"/>
      <c r="BA111" s="12"/>
      <c r="BB111" s="12"/>
      <c r="BC111" s="648">
        <f t="shared" si="54"/>
        <v>0</v>
      </c>
      <c r="BD111" s="12"/>
      <c r="BE111" s="12"/>
      <c r="BF111" s="14">
        <f t="shared" si="40"/>
        <v>0</v>
      </c>
      <c r="BG111" s="12"/>
      <c r="BH111" s="14">
        <f t="shared" si="41"/>
        <v>0</v>
      </c>
      <c r="BI111" s="12"/>
      <c r="BJ111" s="12"/>
      <c r="BK111" s="12"/>
      <c r="BL111" s="12"/>
      <c r="BM111" s="12"/>
      <c r="BN111" s="12">
        <v>10000</v>
      </c>
      <c r="BO111" s="12"/>
      <c r="BP111" s="12"/>
      <c r="BQ111" s="12"/>
      <c r="BR111" s="12"/>
      <c r="BS111" s="12"/>
      <c r="BT111" s="32">
        <f t="shared" si="51"/>
        <v>10000</v>
      </c>
      <c r="BU111" s="12"/>
      <c r="BV111" s="12"/>
      <c r="BW111" s="12"/>
      <c r="BX111" s="12"/>
      <c r="BY111" s="12"/>
      <c r="BZ111" s="12"/>
      <c r="CA111" s="12">
        <v>3000</v>
      </c>
      <c r="CB111" s="12"/>
      <c r="CC111" s="12"/>
      <c r="CD111" s="12">
        <v>40000</v>
      </c>
      <c r="CE111" s="12"/>
      <c r="CF111" s="12">
        <v>20000</v>
      </c>
      <c r="CG111" s="14">
        <f t="shared" si="52"/>
        <v>63000</v>
      </c>
      <c r="CH111" s="12"/>
      <c r="CI111" s="12"/>
      <c r="CJ111" s="12"/>
      <c r="CK111" s="12"/>
      <c r="CL111" s="12"/>
      <c r="CM111" s="12"/>
      <c r="CN111" s="14">
        <f t="shared" si="53"/>
        <v>0</v>
      </c>
      <c r="CO111" s="12"/>
      <c r="CP111" s="12"/>
      <c r="CQ111" s="12"/>
      <c r="CR111" s="12"/>
      <c r="CS111" s="12"/>
      <c r="CT111" s="14">
        <f t="shared" si="42"/>
        <v>0</v>
      </c>
      <c r="CU111" s="12"/>
      <c r="CV111" s="12"/>
      <c r="CW111" s="12"/>
      <c r="CX111" s="12"/>
      <c r="CY111" s="12"/>
      <c r="CZ111" s="12"/>
      <c r="DA111" s="601"/>
      <c r="DB111" s="12"/>
      <c r="DC111" s="12"/>
      <c r="DD111" s="12"/>
      <c r="DE111" s="12"/>
      <c r="DF111" s="12"/>
      <c r="DG111" s="12"/>
      <c r="DH111" s="12">
        <v>15000</v>
      </c>
      <c r="DI111" s="12"/>
      <c r="DJ111" s="12"/>
      <c r="DK111" s="12"/>
      <c r="DL111" s="12"/>
      <c r="DM111" s="12">
        <v>15000</v>
      </c>
      <c r="DN111" s="12"/>
      <c r="DO111" s="12"/>
      <c r="DP111" s="12"/>
      <c r="DQ111" s="14">
        <f t="shared" si="43"/>
        <v>30000</v>
      </c>
      <c r="DR111" s="12"/>
      <c r="DS111" s="12"/>
      <c r="DT111" s="12"/>
      <c r="DU111" s="12"/>
      <c r="DV111" s="12">
        <f t="shared" si="44"/>
        <v>0</v>
      </c>
      <c r="DW111" s="12"/>
      <c r="DX111" s="12"/>
      <c r="DY111" s="12"/>
      <c r="DZ111" s="14">
        <f t="shared" si="45"/>
        <v>0</v>
      </c>
      <c r="EA111" s="608"/>
      <c r="EB111" s="221"/>
      <c r="EC111" s="682">
        <f t="shared" si="55"/>
        <v>0</v>
      </c>
      <c r="ED111" s="221"/>
      <c r="EE111" s="682">
        <f t="shared" si="56"/>
        <v>0</v>
      </c>
      <c r="EF111" s="221"/>
      <c r="EG111" s="682">
        <f t="shared" si="58"/>
        <v>0</v>
      </c>
      <c r="EH111" s="14">
        <v>50000</v>
      </c>
      <c r="EI111" s="683"/>
      <c r="EJ111" s="14">
        <f>SUM(EH111:EI111)</f>
        <v>50000</v>
      </c>
      <c r="EK111" s="608"/>
      <c r="EL111" s="608"/>
      <c r="EM111" s="221"/>
      <c r="EN111" s="682">
        <f t="shared" si="57"/>
        <v>0</v>
      </c>
      <c r="EO111" s="221"/>
      <c r="EP111" s="221"/>
      <c r="EQ111" s="216">
        <f t="shared" si="47"/>
        <v>0</v>
      </c>
      <c r="ER111" s="221"/>
      <c r="ES111" s="216"/>
      <c r="ET111" s="221"/>
      <c r="EU111" s="216"/>
      <c r="EV111" s="221"/>
      <c r="EW111" s="216"/>
      <c r="EX111" s="221"/>
      <c r="EY111" s="221"/>
      <c r="EZ111" s="221">
        <f t="shared" si="48"/>
        <v>0</v>
      </c>
      <c r="FA111" s="221"/>
      <c r="FB111" s="221"/>
      <c r="FC111" s="221"/>
      <c r="FD111" s="221"/>
      <c r="FE111" s="221"/>
      <c r="FF111" s="221"/>
      <c r="FG111" s="221"/>
    </row>
    <row r="112" spans="1:163" s="681" customFormat="1">
      <c r="A112" s="671">
        <v>57</v>
      </c>
      <c r="B112" s="672" t="s">
        <v>761</v>
      </c>
      <c r="C112" s="673"/>
      <c r="D112" s="673"/>
      <c r="E112" s="673"/>
      <c r="F112" s="673"/>
      <c r="G112" s="673"/>
      <c r="H112" s="673"/>
      <c r="I112" s="673"/>
      <c r="J112" s="673"/>
      <c r="K112" s="674"/>
      <c r="L112" s="674">
        <v>5</v>
      </c>
      <c r="M112" s="674"/>
      <c r="N112" s="12"/>
      <c r="O112" s="674"/>
      <c r="P112" s="648">
        <f t="shared" si="50"/>
        <v>5</v>
      </c>
      <c r="Q112" s="674"/>
      <c r="R112" s="674"/>
      <c r="S112" s="674"/>
      <c r="T112" s="648">
        <f t="shared" si="34"/>
        <v>0</v>
      </c>
      <c r="U112" s="674"/>
      <c r="V112" s="674"/>
      <c r="W112" s="674"/>
      <c r="X112" s="674">
        <v>10</v>
      </c>
      <c r="Y112" s="674"/>
      <c r="Z112" s="12"/>
      <c r="AA112" s="674"/>
      <c r="AB112" s="674"/>
      <c r="AC112" s="674"/>
      <c r="AD112" s="14">
        <f t="shared" si="46"/>
        <v>10</v>
      </c>
      <c r="AE112" s="674"/>
      <c r="AF112" s="674"/>
      <c r="AG112" s="674"/>
      <c r="AH112" s="648">
        <f t="shared" si="35"/>
        <v>0</v>
      </c>
      <c r="AI112" s="674"/>
      <c r="AJ112" s="674">
        <v>27</v>
      </c>
      <c r="AK112" s="674"/>
      <c r="AL112" s="648">
        <f t="shared" si="36"/>
        <v>27</v>
      </c>
      <c r="AM112" s="674"/>
      <c r="AN112" s="674"/>
      <c r="AO112" s="674"/>
      <c r="AP112" s="648">
        <f t="shared" si="37"/>
        <v>0</v>
      </c>
      <c r="AQ112" s="674"/>
      <c r="AR112" s="674"/>
      <c r="AS112" s="674"/>
      <c r="AT112" s="674"/>
      <c r="AU112" s="674"/>
      <c r="AV112" s="648">
        <f t="shared" si="38"/>
        <v>0</v>
      </c>
      <c r="AW112" s="674"/>
      <c r="AX112" s="674"/>
      <c r="AY112" s="648">
        <f t="shared" si="39"/>
        <v>0</v>
      </c>
      <c r="AZ112" s="674"/>
      <c r="BA112" s="674"/>
      <c r="BB112" s="674"/>
      <c r="BC112" s="648">
        <f t="shared" si="54"/>
        <v>0</v>
      </c>
      <c r="BD112" s="674"/>
      <c r="BE112" s="674"/>
      <c r="BF112" s="14">
        <f t="shared" si="40"/>
        <v>0</v>
      </c>
      <c r="BG112" s="674"/>
      <c r="BH112" s="648">
        <f t="shared" si="41"/>
        <v>0</v>
      </c>
      <c r="BI112" s="674"/>
      <c r="BJ112" s="674"/>
      <c r="BK112" s="674"/>
      <c r="BL112" s="674"/>
      <c r="BM112" s="674"/>
      <c r="BN112" s="674">
        <v>10000</v>
      </c>
      <c r="BO112" s="674">
        <v>6940</v>
      </c>
      <c r="BP112" s="674">
        <v>9900</v>
      </c>
      <c r="BQ112" s="674"/>
      <c r="BR112" s="674"/>
      <c r="BS112" s="674"/>
      <c r="BT112" s="675">
        <f t="shared" si="51"/>
        <v>26840</v>
      </c>
      <c r="BU112" s="674"/>
      <c r="BV112" s="674"/>
      <c r="BW112" s="674"/>
      <c r="BX112" s="674"/>
      <c r="BY112" s="674"/>
      <c r="BZ112" s="674"/>
      <c r="CA112" s="674"/>
      <c r="CB112" s="674"/>
      <c r="CC112" s="674"/>
      <c r="CD112" s="674">
        <v>40000</v>
      </c>
      <c r="CE112" s="674"/>
      <c r="CF112" s="674"/>
      <c r="CG112" s="648">
        <f t="shared" si="52"/>
        <v>40000</v>
      </c>
      <c r="CH112" s="674"/>
      <c r="CI112" s="674"/>
      <c r="CJ112" s="674"/>
      <c r="CK112" s="674"/>
      <c r="CL112" s="674"/>
      <c r="CM112" s="674"/>
      <c r="CN112" s="648">
        <f t="shared" si="53"/>
        <v>0</v>
      </c>
      <c r="CO112" s="674"/>
      <c r="CP112" s="674"/>
      <c r="CQ112" s="674"/>
      <c r="CR112" s="674"/>
      <c r="CS112" s="674"/>
      <c r="CT112" s="648">
        <f t="shared" si="42"/>
        <v>0</v>
      </c>
      <c r="CU112" s="674"/>
      <c r="CV112" s="674"/>
      <c r="CW112" s="674"/>
      <c r="CX112" s="674"/>
      <c r="CY112" s="674"/>
      <c r="CZ112" s="674"/>
      <c r="DA112" s="676"/>
      <c r="DB112" s="674"/>
      <c r="DC112" s="674"/>
      <c r="DD112" s="674"/>
      <c r="DE112" s="674"/>
      <c r="DF112" s="674"/>
      <c r="DG112" s="674"/>
      <c r="DH112" s="674"/>
      <c r="DI112" s="674"/>
      <c r="DJ112" s="674"/>
      <c r="DK112" s="674"/>
      <c r="DL112" s="674"/>
      <c r="DM112" s="674"/>
      <c r="DN112" s="674"/>
      <c r="DO112" s="12"/>
      <c r="DP112" s="674"/>
      <c r="DQ112" s="14">
        <f t="shared" si="43"/>
        <v>0</v>
      </c>
      <c r="DR112" s="674"/>
      <c r="DS112" s="674"/>
      <c r="DT112" s="674"/>
      <c r="DU112" s="674"/>
      <c r="DV112" s="12">
        <f t="shared" si="44"/>
        <v>0</v>
      </c>
      <c r="DW112" s="674">
        <v>40000</v>
      </c>
      <c r="DX112" s="674"/>
      <c r="DY112" s="674"/>
      <c r="DZ112" s="648">
        <f t="shared" si="45"/>
        <v>40000</v>
      </c>
      <c r="EA112" s="677"/>
      <c r="EB112" s="673">
        <v>15</v>
      </c>
      <c r="EC112" s="678">
        <f t="shared" si="55"/>
        <v>15</v>
      </c>
      <c r="ED112" s="673"/>
      <c r="EE112" s="678">
        <f t="shared" si="56"/>
        <v>0</v>
      </c>
      <c r="EF112" s="673"/>
      <c r="EG112" s="678">
        <f t="shared" si="58"/>
        <v>0</v>
      </c>
      <c r="EH112" s="648">
        <v>5000</v>
      </c>
      <c r="EI112" s="679"/>
      <c r="EJ112" s="648">
        <f>SUM(EH112:EI112)</f>
        <v>5000</v>
      </c>
      <c r="EK112" s="677">
        <v>55000</v>
      </c>
      <c r="EL112" s="700">
        <v>13400</v>
      </c>
      <c r="EM112" s="673"/>
      <c r="EN112" s="678">
        <f t="shared" si="57"/>
        <v>68400</v>
      </c>
      <c r="EO112" s="673"/>
      <c r="EP112" s="673"/>
      <c r="EQ112" s="216">
        <f t="shared" si="47"/>
        <v>0</v>
      </c>
      <c r="ER112" s="673"/>
      <c r="ES112" s="680"/>
      <c r="ET112" s="701"/>
      <c r="EU112" s="680"/>
      <c r="EV112" s="701"/>
      <c r="EW112" s="680"/>
      <c r="EX112" s="673"/>
      <c r="EY112" s="673"/>
      <c r="EZ112" s="221">
        <f t="shared" si="48"/>
        <v>0</v>
      </c>
      <c r="FA112" s="673"/>
      <c r="FB112" s="673"/>
      <c r="FC112" s="673"/>
      <c r="FD112" s="673"/>
      <c r="FE112" s="673"/>
      <c r="FF112" s="673"/>
      <c r="FG112" s="673"/>
    </row>
    <row r="113" spans="1:163" s="207" customFormat="1">
      <c r="A113" s="669">
        <v>58</v>
      </c>
      <c r="B113" s="220" t="s">
        <v>762</v>
      </c>
      <c r="C113" s="221"/>
      <c r="D113" s="221"/>
      <c r="E113" s="221"/>
      <c r="F113" s="221"/>
      <c r="G113" s="221"/>
      <c r="H113" s="221"/>
      <c r="I113" s="221"/>
      <c r="J113" s="221"/>
      <c r="K113" s="12"/>
      <c r="L113" s="12"/>
      <c r="M113" s="12"/>
      <c r="N113" s="12"/>
      <c r="O113" s="12"/>
      <c r="P113" s="14">
        <f t="shared" si="50"/>
        <v>0</v>
      </c>
      <c r="Q113" s="12"/>
      <c r="R113" s="12"/>
      <c r="S113" s="12"/>
      <c r="T113" s="14">
        <f t="shared" si="34"/>
        <v>0</v>
      </c>
      <c r="U113" s="12"/>
      <c r="V113" s="12"/>
      <c r="W113" s="12"/>
      <c r="X113" s="12"/>
      <c r="Y113" s="12"/>
      <c r="Z113" s="12"/>
      <c r="AA113" s="12"/>
      <c r="AB113" s="12"/>
      <c r="AC113" s="12"/>
      <c r="AD113" s="14">
        <f t="shared" si="46"/>
        <v>0</v>
      </c>
      <c r="AE113" s="12"/>
      <c r="AF113" s="12"/>
      <c r="AG113" s="12"/>
      <c r="AH113" s="14">
        <f t="shared" si="35"/>
        <v>0</v>
      </c>
      <c r="AI113" s="12"/>
      <c r="AJ113" s="12">
        <v>1</v>
      </c>
      <c r="AK113" s="12"/>
      <c r="AL113" s="14">
        <f t="shared" si="36"/>
        <v>1</v>
      </c>
      <c r="AM113" s="12"/>
      <c r="AN113" s="12"/>
      <c r="AO113" s="12"/>
      <c r="AP113" s="14">
        <f t="shared" si="37"/>
        <v>0</v>
      </c>
      <c r="AQ113" s="12"/>
      <c r="AR113" s="12"/>
      <c r="AS113" s="12"/>
      <c r="AT113" s="12"/>
      <c r="AU113" s="12"/>
      <c r="AV113" s="14">
        <f t="shared" si="38"/>
        <v>0</v>
      </c>
      <c r="AW113" s="12"/>
      <c r="AX113" s="12"/>
      <c r="AY113" s="14">
        <f t="shared" si="39"/>
        <v>0</v>
      </c>
      <c r="AZ113" s="12"/>
      <c r="BA113" s="12"/>
      <c r="BB113" s="12"/>
      <c r="BC113" s="648">
        <f t="shared" si="54"/>
        <v>0</v>
      </c>
      <c r="BD113" s="12"/>
      <c r="BE113" s="12"/>
      <c r="BF113" s="14">
        <f t="shared" si="40"/>
        <v>0</v>
      </c>
      <c r="BG113" s="12"/>
      <c r="BH113" s="14">
        <f t="shared" si="41"/>
        <v>0</v>
      </c>
      <c r="BI113" s="12"/>
      <c r="BJ113" s="12"/>
      <c r="BK113" s="12"/>
      <c r="BL113" s="12"/>
      <c r="BM113" s="12"/>
      <c r="BN113" s="12">
        <v>10000</v>
      </c>
      <c r="BO113" s="12"/>
      <c r="BP113" s="12"/>
      <c r="BQ113" s="12"/>
      <c r="BR113" s="12"/>
      <c r="BS113" s="12"/>
      <c r="BT113" s="32">
        <f t="shared" si="51"/>
        <v>10000</v>
      </c>
      <c r="BU113" s="12"/>
      <c r="BV113" s="12"/>
      <c r="BW113" s="12"/>
      <c r="BX113" s="12"/>
      <c r="BY113" s="12"/>
      <c r="BZ113" s="12"/>
      <c r="CA113" s="12"/>
      <c r="CB113" s="12"/>
      <c r="CC113" s="12"/>
      <c r="CD113" s="12">
        <v>40000</v>
      </c>
      <c r="CE113" s="12"/>
      <c r="CF113" s="12">
        <v>15000</v>
      </c>
      <c r="CG113" s="14">
        <f t="shared" si="52"/>
        <v>55000</v>
      </c>
      <c r="CH113" s="12"/>
      <c r="CI113" s="12"/>
      <c r="CJ113" s="12"/>
      <c r="CK113" s="12"/>
      <c r="CL113" s="12"/>
      <c r="CM113" s="12"/>
      <c r="CN113" s="14">
        <f t="shared" si="53"/>
        <v>0</v>
      </c>
      <c r="CO113" s="12"/>
      <c r="CP113" s="12"/>
      <c r="CQ113" s="12"/>
      <c r="CR113" s="12"/>
      <c r="CS113" s="12"/>
      <c r="CT113" s="14">
        <f t="shared" si="42"/>
        <v>0</v>
      </c>
      <c r="CU113" s="12"/>
      <c r="CV113" s="12"/>
      <c r="CW113" s="12"/>
      <c r="CX113" s="12"/>
      <c r="CY113" s="12"/>
      <c r="CZ113" s="12"/>
      <c r="DA113" s="601"/>
      <c r="DB113" s="12"/>
      <c r="DC113" s="12"/>
      <c r="DD113" s="12"/>
      <c r="DE113" s="12"/>
      <c r="DF113" s="12"/>
      <c r="DG113" s="12"/>
      <c r="DH113" s="12">
        <v>12000</v>
      </c>
      <c r="DI113" s="12"/>
      <c r="DJ113" s="12">
        <v>32000</v>
      </c>
      <c r="DK113" s="12"/>
      <c r="DL113" s="12"/>
      <c r="DM113" s="12">
        <v>30000</v>
      </c>
      <c r="DN113" s="12"/>
      <c r="DO113" s="12"/>
      <c r="DP113" s="12"/>
      <c r="DQ113" s="14">
        <f t="shared" si="43"/>
        <v>74000</v>
      </c>
      <c r="DR113" s="12"/>
      <c r="DS113" s="12"/>
      <c r="DT113" s="12"/>
      <c r="DU113" s="12"/>
      <c r="DV113" s="12">
        <f t="shared" si="44"/>
        <v>0</v>
      </c>
      <c r="DW113" s="12"/>
      <c r="DX113" s="12"/>
      <c r="DY113" s="12"/>
      <c r="DZ113" s="14">
        <f t="shared" si="45"/>
        <v>0</v>
      </c>
      <c r="EA113" s="608"/>
      <c r="EB113" s="221"/>
      <c r="EC113" s="682">
        <f t="shared" si="55"/>
        <v>0</v>
      </c>
      <c r="ED113" s="221"/>
      <c r="EE113" s="682">
        <f t="shared" si="56"/>
        <v>0</v>
      </c>
      <c r="EF113" s="221"/>
      <c r="EG113" s="682">
        <f t="shared" si="58"/>
        <v>0</v>
      </c>
      <c r="EH113" s="14">
        <v>30000</v>
      </c>
      <c r="EI113" s="683"/>
      <c r="EJ113" s="14">
        <f>SUM(EH113:EI113)</f>
        <v>30000</v>
      </c>
      <c r="EK113" s="608"/>
      <c r="EL113" s="608"/>
      <c r="EM113" s="221"/>
      <c r="EN113" s="682">
        <f t="shared" si="57"/>
        <v>0</v>
      </c>
      <c r="EO113" s="221"/>
      <c r="EP113" s="221"/>
      <c r="EQ113" s="216">
        <f t="shared" si="47"/>
        <v>0</v>
      </c>
      <c r="ER113" s="654">
        <v>1300</v>
      </c>
      <c r="ES113" s="690">
        <f>SUM(ER113)</f>
        <v>1300</v>
      </c>
      <c r="ET113" s="221"/>
      <c r="EU113" s="216"/>
      <c r="EV113" s="221"/>
      <c r="EW113" s="216"/>
      <c r="EX113" s="221"/>
      <c r="EY113" s="221"/>
      <c r="EZ113" s="221">
        <f t="shared" si="48"/>
        <v>0</v>
      </c>
      <c r="FA113" s="221"/>
      <c r="FB113" s="221"/>
      <c r="FC113" s="221"/>
      <c r="FD113" s="221"/>
      <c r="FE113" s="221"/>
      <c r="FF113" s="221"/>
      <c r="FG113" s="221"/>
    </row>
    <row r="114" spans="1:163" s="207" customFormat="1">
      <c r="A114" s="669">
        <v>59</v>
      </c>
      <c r="B114" s="220" t="s">
        <v>763</v>
      </c>
      <c r="C114" s="221"/>
      <c r="D114" s="221"/>
      <c r="E114" s="221"/>
      <c r="F114" s="221"/>
      <c r="G114" s="221"/>
      <c r="H114" s="221"/>
      <c r="I114" s="221"/>
      <c r="J114" s="221"/>
      <c r="K114" s="12"/>
      <c r="L114" s="12"/>
      <c r="M114" s="12"/>
      <c r="N114" s="12"/>
      <c r="O114" s="12"/>
      <c r="P114" s="14">
        <f t="shared" si="50"/>
        <v>0</v>
      </c>
      <c r="Q114" s="12"/>
      <c r="R114" s="12"/>
      <c r="S114" s="12"/>
      <c r="T114" s="14">
        <f t="shared" si="34"/>
        <v>0</v>
      </c>
      <c r="U114" s="12"/>
      <c r="V114" s="12"/>
      <c r="W114" s="12"/>
      <c r="X114" s="12"/>
      <c r="Y114" s="12"/>
      <c r="Z114" s="12"/>
      <c r="AA114" s="12"/>
      <c r="AB114" s="12"/>
      <c r="AC114" s="12"/>
      <c r="AD114" s="14">
        <f t="shared" si="46"/>
        <v>0</v>
      </c>
      <c r="AE114" s="12"/>
      <c r="AF114" s="12"/>
      <c r="AG114" s="12"/>
      <c r="AH114" s="14">
        <f t="shared" si="35"/>
        <v>0</v>
      </c>
      <c r="AI114" s="12"/>
      <c r="AJ114" s="12">
        <v>1</v>
      </c>
      <c r="AK114" s="12"/>
      <c r="AL114" s="14">
        <f t="shared" si="36"/>
        <v>1</v>
      </c>
      <c r="AM114" s="12"/>
      <c r="AN114" s="12"/>
      <c r="AO114" s="12"/>
      <c r="AP114" s="14">
        <f t="shared" si="37"/>
        <v>0</v>
      </c>
      <c r="AQ114" s="12"/>
      <c r="AR114" s="12"/>
      <c r="AS114" s="12"/>
      <c r="AT114" s="12"/>
      <c r="AU114" s="12"/>
      <c r="AV114" s="14">
        <f t="shared" si="38"/>
        <v>0</v>
      </c>
      <c r="AW114" s="12"/>
      <c r="AX114" s="12"/>
      <c r="AY114" s="14">
        <f t="shared" si="39"/>
        <v>0</v>
      </c>
      <c r="AZ114" s="12"/>
      <c r="BA114" s="12"/>
      <c r="BB114" s="12"/>
      <c r="BC114" s="648">
        <f t="shared" si="54"/>
        <v>0</v>
      </c>
      <c r="BD114" s="12"/>
      <c r="BE114" s="12"/>
      <c r="BF114" s="14">
        <f t="shared" si="40"/>
        <v>0</v>
      </c>
      <c r="BG114" s="12"/>
      <c r="BH114" s="14">
        <f t="shared" si="41"/>
        <v>0</v>
      </c>
      <c r="BI114" s="12"/>
      <c r="BJ114" s="12"/>
      <c r="BK114" s="12"/>
      <c r="BL114" s="12"/>
      <c r="BM114" s="12"/>
      <c r="BN114" s="12"/>
      <c r="BO114" s="12"/>
      <c r="BP114" s="12"/>
      <c r="BQ114" s="12"/>
      <c r="BR114" s="12"/>
      <c r="BS114" s="12"/>
      <c r="BT114" s="32">
        <f t="shared" si="51"/>
        <v>0</v>
      </c>
      <c r="BU114" s="12"/>
      <c r="BV114" s="12"/>
      <c r="BW114" s="12"/>
      <c r="BX114" s="12"/>
      <c r="BY114" s="12"/>
      <c r="BZ114" s="12"/>
      <c r="CA114" s="12"/>
      <c r="CB114" s="12"/>
      <c r="CC114" s="12"/>
      <c r="CD114" s="12"/>
      <c r="CE114" s="12"/>
      <c r="CF114" s="12">
        <v>15000</v>
      </c>
      <c r="CG114" s="14">
        <f t="shared" si="52"/>
        <v>15000</v>
      </c>
      <c r="CH114" s="12"/>
      <c r="CI114" s="12"/>
      <c r="CJ114" s="12"/>
      <c r="CK114" s="12">
        <v>15000</v>
      </c>
      <c r="CL114" s="12"/>
      <c r="CM114" s="12"/>
      <c r="CN114" s="14">
        <f t="shared" si="53"/>
        <v>15000</v>
      </c>
      <c r="CO114" s="12"/>
      <c r="CP114" s="12"/>
      <c r="CQ114" s="12"/>
      <c r="CR114" s="12"/>
      <c r="CS114" s="12"/>
      <c r="CT114" s="14">
        <f t="shared" si="42"/>
        <v>0</v>
      </c>
      <c r="CU114" s="12"/>
      <c r="CV114" s="12"/>
      <c r="CW114" s="12"/>
      <c r="CX114" s="12"/>
      <c r="CY114" s="12"/>
      <c r="CZ114" s="12"/>
      <c r="DA114" s="601"/>
      <c r="DB114" s="12"/>
      <c r="DC114" s="12"/>
      <c r="DD114" s="12"/>
      <c r="DE114" s="12"/>
      <c r="DF114" s="12"/>
      <c r="DG114" s="12"/>
      <c r="DH114" s="12"/>
      <c r="DI114" s="12"/>
      <c r="DJ114" s="12"/>
      <c r="DK114" s="12"/>
      <c r="DL114" s="12"/>
      <c r="DM114" s="12"/>
      <c r="DN114" s="12"/>
      <c r="DO114" s="12"/>
      <c r="DP114" s="12"/>
      <c r="DQ114" s="14">
        <f t="shared" si="43"/>
        <v>0</v>
      </c>
      <c r="DR114" s="12"/>
      <c r="DS114" s="12"/>
      <c r="DT114" s="12"/>
      <c r="DU114" s="12"/>
      <c r="DV114" s="12">
        <f t="shared" si="44"/>
        <v>0</v>
      </c>
      <c r="DW114" s="12"/>
      <c r="DX114" s="12"/>
      <c r="DY114" s="12"/>
      <c r="DZ114" s="14">
        <f t="shared" si="45"/>
        <v>0</v>
      </c>
      <c r="EA114" s="608"/>
      <c r="EB114" s="221"/>
      <c r="EC114" s="682">
        <f t="shared" si="55"/>
        <v>0</v>
      </c>
      <c r="ED114" s="221"/>
      <c r="EE114" s="682">
        <f t="shared" si="56"/>
        <v>0</v>
      </c>
      <c r="EF114" s="221"/>
      <c r="EG114" s="682">
        <f t="shared" si="58"/>
        <v>0</v>
      </c>
      <c r="EH114" s="14"/>
      <c r="EI114" s="683">
        <v>2000</v>
      </c>
      <c r="EJ114" s="14">
        <f>SUM(EH114:EI114)</f>
        <v>2000</v>
      </c>
      <c r="EK114" s="608"/>
      <c r="EL114" s="608"/>
      <c r="EM114" s="221"/>
      <c r="EN114" s="682">
        <f t="shared" si="57"/>
        <v>0</v>
      </c>
      <c r="EO114" s="221"/>
      <c r="EP114" s="221"/>
      <c r="EQ114" s="216">
        <f t="shared" si="47"/>
        <v>0</v>
      </c>
      <c r="ER114" s="221"/>
      <c r="ES114" s="216"/>
      <c r="ET114" s="221"/>
      <c r="EU114" s="216"/>
      <c r="EV114" s="221"/>
      <c r="EW114" s="216"/>
      <c r="EX114" s="221"/>
      <c r="EY114" s="221"/>
      <c r="EZ114" s="221">
        <f t="shared" si="48"/>
        <v>0</v>
      </c>
      <c r="FA114" s="221"/>
      <c r="FB114" s="221"/>
      <c r="FC114" s="221"/>
      <c r="FD114" s="221"/>
      <c r="FE114" s="221"/>
      <c r="FF114" s="221"/>
      <c r="FG114" s="221"/>
    </row>
    <row r="115" spans="1:163" s="207" customFormat="1">
      <c r="A115" s="669">
        <v>60</v>
      </c>
      <c r="B115" s="220" t="s">
        <v>764</v>
      </c>
      <c r="C115" s="221"/>
      <c r="D115" s="221"/>
      <c r="E115" s="221"/>
      <c r="F115" s="221"/>
      <c r="G115" s="221"/>
      <c r="H115" s="221"/>
      <c r="I115" s="221"/>
      <c r="J115" s="221"/>
      <c r="K115" s="12"/>
      <c r="L115" s="12"/>
      <c r="M115" s="12"/>
      <c r="N115" s="12"/>
      <c r="O115" s="12"/>
      <c r="P115" s="14">
        <f t="shared" si="50"/>
        <v>0</v>
      </c>
      <c r="Q115" s="12"/>
      <c r="R115" s="12"/>
      <c r="S115" s="12"/>
      <c r="T115" s="14">
        <f t="shared" si="34"/>
        <v>0</v>
      </c>
      <c r="U115" s="12"/>
      <c r="V115" s="12"/>
      <c r="W115" s="12"/>
      <c r="X115" s="12"/>
      <c r="Y115" s="12"/>
      <c r="Z115" s="12"/>
      <c r="AA115" s="12"/>
      <c r="AB115" s="12"/>
      <c r="AC115" s="12"/>
      <c r="AD115" s="14">
        <f t="shared" si="46"/>
        <v>0</v>
      </c>
      <c r="AE115" s="12"/>
      <c r="AF115" s="12"/>
      <c r="AG115" s="12"/>
      <c r="AH115" s="14">
        <f t="shared" si="35"/>
        <v>0</v>
      </c>
      <c r="AI115" s="12"/>
      <c r="AJ115" s="12">
        <v>1</v>
      </c>
      <c r="AK115" s="12"/>
      <c r="AL115" s="14">
        <f t="shared" si="36"/>
        <v>1</v>
      </c>
      <c r="AM115" s="12"/>
      <c r="AN115" s="12"/>
      <c r="AO115" s="12"/>
      <c r="AP115" s="14">
        <f t="shared" si="37"/>
        <v>0</v>
      </c>
      <c r="AQ115" s="12"/>
      <c r="AR115" s="12"/>
      <c r="AS115" s="12"/>
      <c r="AT115" s="12"/>
      <c r="AU115" s="12"/>
      <c r="AV115" s="14">
        <f t="shared" si="38"/>
        <v>0</v>
      </c>
      <c r="AW115" s="12"/>
      <c r="AX115" s="12"/>
      <c r="AY115" s="14">
        <f t="shared" si="39"/>
        <v>0</v>
      </c>
      <c r="AZ115" s="12"/>
      <c r="BA115" s="12"/>
      <c r="BB115" s="12"/>
      <c r="BC115" s="648">
        <f t="shared" si="54"/>
        <v>0</v>
      </c>
      <c r="BD115" s="12"/>
      <c r="BE115" s="12"/>
      <c r="BF115" s="14">
        <f t="shared" si="40"/>
        <v>0</v>
      </c>
      <c r="BG115" s="12"/>
      <c r="BH115" s="14">
        <f t="shared" si="41"/>
        <v>0</v>
      </c>
      <c r="BI115" s="12"/>
      <c r="BJ115" s="12"/>
      <c r="BK115" s="12"/>
      <c r="BL115" s="12"/>
      <c r="BM115" s="12"/>
      <c r="BN115" s="12"/>
      <c r="BO115" s="12"/>
      <c r="BP115" s="12"/>
      <c r="BQ115" s="12"/>
      <c r="BR115" s="12"/>
      <c r="BS115" s="12"/>
      <c r="BT115" s="32">
        <f t="shared" si="51"/>
        <v>0</v>
      </c>
      <c r="BU115" s="12"/>
      <c r="BV115" s="12"/>
      <c r="BW115" s="12"/>
      <c r="BX115" s="12"/>
      <c r="BY115" s="12"/>
      <c r="BZ115" s="12"/>
      <c r="CA115" s="12"/>
      <c r="CB115" s="12"/>
      <c r="CC115" s="12"/>
      <c r="CD115" s="12"/>
      <c r="CE115" s="12"/>
      <c r="CF115" s="12"/>
      <c r="CG115" s="14">
        <f t="shared" si="52"/>
        <v>0</v>
      </c>
      <c r="CH115" s="12"/>
      <c r="CI115" s="12"/>
      <c r="CJ115" s="12"/>
      <c r="CK115" s="12"/>
      <c r="CL115" s="12"/>
      <c r="CM115" s="12"/>
      <c r="CN115" s="14">
        <f t="shared" si="53"/>
        <v>0</v>
      </c>
      <c r="CO115" s="12"/>
      <c r="CP115" s="12"/>
      <c r="CQ115" s="12">
        <v>50000</v>
      </c>
      <c r="CR115" s="12"/>
      <c r="CS115" s="12"/>
      <c r="CT115" s="14">
        <f t="shared" si="42"/>
        <v>50000</v>
      </c>
      <c r="CU115" s="12"/>
      <c r="CV115" s="12"/>
      <c r="CW115" s="12"/>
      <c r="CX115" s="12"/>
      <c r="CY115" s="12"/>
      <c r="CZ115" s="12"/>
      <c r="DA115" s="601"/>
      <c r="DB115" s="12"/>
      <c r="DC115" s="12"/>
      <c r="DD115" s="12"/>
      <c r="DE115" s="12"/>
      <c r="DF115" s="12"/>
      <c r="DG115" s="12"/>
      <c r="DH115" s="12"/>
      <c r="DI115" s="12"/>
      <c r="DJ115" s="12"/>
      <c r="DK115" s="12">
        <v>20000</v>
      </c>
      <c r="DL115" s="12"/>
      <c r="DM115" s="12"/>
      <c r="DN115" s="12"/>
      <c r="DO115" s="12"/>
      <c r="DP115" s="12"/>
      <c r="DQ115" s="14">
        <f t="shared" si="43"/>
        <v>20000</v>
      </c>
      <c r="DR115" s="12"/>
      <c r="DS115" s="12"/>
      <c r="DT115" s="12"/>
      <c r="DU115" s="12"/>
      <c r="DV115" s="12">
        <f t="shared" si="44"/>
        <v>0</v>
      </c>
      <c r="DW115" s="12"/>
      <c r="DX115" s="12"/>
      <c r="DY115" s="12"/>
      <c r="DZ115" s="14">
        <f t="shared" si="45"/>
        <v>0</v>
      </c>
      <c r="EA115" s="608"/>
      <c r="EB115" s="221"/>
      <c r="EC115" s="682">
        <f t="shared" si="55"/>
        <v>0</v>
      </c>
      <c r="ED115" s="221"/>
      <c r="EE115" s="682">
        <f t="shared" si="56"/>
        <v>0</v>
      </c>
      <c r="EF115" s="221"/>
      <c r="EG115" s="682">
        <f t="shared" si="58"/>
        <v>0</v>
      </c>
      <c r="EH115" s="14"/>
      <c r="EI115" s="683"/>
      <c r="EJ115" s="14"/>
      <c r="EK115" s="608"/>
      <c r="EL115" s="608"/>
      <c r="EM115" s="221"/>
      <c r="EN115" s="682">
        <f t="shared" si="57"/>
        <v>0</v>
      </c>
      <c r="EO115" s="221"/>
      <c r="EP115" s="221"/>
      <c r="EQ115" s="216">
        <f t="shared" si="47"/>
        <v>0</v>
      </c>
      <c r="ER115" s="221"/>
      <c r="ES115" s="216"/>
      <c r="ET115" s="221"/>
      <c r="EU115" s="216"/>
      <c r="EV115" s="221"/>
      <c r="EW115" s="216"/>
      <c r="EX115" s="221"/>
      <c r="EY115" s="221"/>
      <c r="EZ115" s="221">
        <f t="shared" si="48"/>
        <v>0</v>
      </c>
      <c r="FA115" s="221"/>
      <c r="FB115" s="221"/>
      <c r="FC115" s="221"/>
      <c r="FD115" s="221"/>
      <c r="FE115" s="221"/>
      <c r="FF115" s="221"/>
      <c r="FG115" s="221"/>
    </row>
    <row r="116" spans="1:163" s="207" customFormat="1">
      <c r="A116" s="669">
        <v>61</v>
      </c>
      <c r="B116" s="220" t="s">
        <v>765</v>
      </c>
      <c r="C116" s="221"/>
      <c r="D116" s="221"/>
      <c r="E116" s="221"/>
      <c r="F116" s="221"/>
      <c r="G116" s="221"/>
      <c r="H116" s="221"/>
      <c r="I116" s="221"/>
      <c r="J116" s="221"/>
      <c r="K116" s="12"/>
      <c r="L116" s="12"/>
      <c r="M116" s="12">
        <v>124</v>
      </c>
      <c r="N116" s="12"/>
      <c r="O116" s="12"/>
      <c r="P116" s="14">
        <f t="shared" si="50"/>
        <v>124</v>
      </c>
      <c r="Q116" s="12"/>
      <c r="R116" s="12"/>
      <c r="S116" s="12"/>
      <c r="T116" s="14">
        <f t="shared" si="34"/>
        <v>0</v>
      </c>
      <c r="U116" s="12"/>
      <c r="V116" s="12"/>
      <c r="W116" s="12"/>
      <c r="X116" s="12"/>
      <c r="Y116" s="12"/>
      <c r="Z116" s="12"/>
      <c r="AA116" s="12"/>
      <c r="AB116" s="12">
        <v>25</v>
      </c>
      <c r="AC116" s="12"/>
      <c r="AD116" s="14">
        <f t="shared" si="46"/>
        <v>25</v>
      </c>
      <c r="AE116" s="12"/>
      <c r="AF116" s="12"/>
      <c r="AG116" s="12"/>
      <c r="AH116" s="14">
        <f t="shared" si="35"/>
        <v>0</v>
      </c>
      <c r="AI116" s="12"/>
      <c r="AJ116" s="12"/>
      <c r="AK116" s="12"/>
      <c r="AL116" s="14">
        <f t="shared" si="36"/>
        <v>0</v>
      </c>
      <c r="AM116" s="12"/>
      <c r="AN116" s="12"/>
      <c r="AO116" s="12"/>
      <c r="AP116" s="14">
        <f t="shared" si="37"/>
        <v>0</v>
      </c>
      <c r="AQ116" s="12"/>
      <c r="AR116" s="12"/>
      <c r="AS116" s="12"/>
      <c r="AT116" s="12"/>
      <c r="AU116" s="12"/>
      <c r="AV116" s="14">
        <f t="shared" si="38"/>
        <v>0</v>
      </c>
      <c r="AW116" s="12"/>
      <c r="AX116" s="12"/>
      <c r="AY116" s="14">
        <f t="shared" si="39"/>
        <v>0</v>
      </c>
      <c r="AZ116" s="12"/>
      <c r="BA116" s="12"/>
      <c r="BB116" s="12"/>
      <c r="BC116" s="648">
        <f t="shared" si="54"/>
        <v>0</v>
      </c>
      <c r="BD116" s="12"/>
      <c r="BE116" s="12"/>
      <c r="BF116" s="14">
        <f t="shared" si="40"/>
        <v>0</v>
      </c>
      <c r="BG116" s="12"/>
      <c r="BH116" s="14">
        <f t="shared" si="41"/>
        <v>0</v>
      </c>
      <c r="BI116" s="12"/>
      <c r="BJ116" s="12"/>
      <c r="BK116" s="12"/>
      <c r="BL116" s="12"/>
      <c r="BM116" s="12"/>
      <c r="BN116" s="12">
        <v>6000</v>
      </c>
      <c r="BO116" s="12"/>
      <c r="BP116" s="12"/>
      <c r="BQ116" s="12"/>
      <c r="BR116" s="12"/>
      <c r="BS116" s="12"/>
      <c r="BT116" s="32">
        <f t="shared" si="51"/>
        <v>6000</v>
      </c>
      <c r="BU116" s="12"/>
      <c r="BV116" s="12"/>
      <c r="BW116" s="12"/>
      <c r="BX116" s="12"/>
      <c r="BY116" s="12"/>
      <c r="BZ116" s="12"/>
      <c r="CA116" s="12"/>
      <c r="CB116" s="12"/>
      <c r="CC116" s="12"/>
      <c r="CD116" s="12">
        <v>10000</v>
      </c>
      <c r="CE116" s="12"/>
      <c r="CF116" s="12">
        <v>10000</v>
      </c>
      <c r="CG116" s="14">
        <f t="shared" si="52"/>
        <v>20000</v>
      </c>
      <c r="CH116" s="12"/>
      <c r="CI116" s="12"/>
      <c r="CJ116" s="12"/>
      <c r="CK116" s="12"/>
      <c r="CL116" s="12"/>
      <c r="CM116" s="12"/>
      <c r="CN116" s="14">
        <f t="shared" si="53"/>
        <v>0</v>
      </c>
      <c r="CO116" s="12"/>
      <c r="CP116" s="12"/>
      <c r="CQ116" s="12"/>
      <c r="CR116" s="12"/>
      <c r="CS116" s="12"/>
      <c r="CT116" s="14">
        <f t="shared" si="42"/>
        <v>0</v>
      </c>
      <c r="CU116" s="12"/>
      <c r="CV116" s="12"/>
      <c r="CW116" s="12"/>
      <c r="CX116" s="12"/>
      <c r="CY116" s="12"/>
      <c r="CZ116" s="12"/>
      <c r="DA116" s="601"/>
      <c r="DB116" s="12"/>
      <c r="DC116" s="12"/>
      <c r="DD116" s="12"/>
      <c r="DE116" s="12"/>
      <c r="DF116" s="12"/>
      <c r="DG116" s="12"/>
      <c r="DH116" s="12"/>
      <c r="DI116" s="12"/>
      <c r="DJ116" s="12">
        <v>20000</v>
      </c>
      <c r="DK116" s="12"/>
      <c r="DL116" s="12"/>
      <c r="DM116" s="12">
        <v>15000</v>
      </c>
      <c r="DN116" s="12"/>
      <c r="DO116" s="12"/>
      <c r="DP116" s="12"/>
      <c r="DQ116" s="14">
        <f t="shared" si="43"/>
        <v>35000</v>
      </c>
      <c r="DR116" s="12"/>
      <c r="DS116" s="12"/>
      <c r="DT116" s="12"/>
      <c r="DU116" s="12"/>
      <c r="DV116" s="12">
        <f t="shared" si="44"/>
        <v>0</v>
      </c>
      <c r="DW116" s="12"/>
      <c r="DX116" s="12"/>
      <c r="DY116" s="12"/>
      <c r="DZ116" s="14">
        <f t="shared" si="45"/>
        <v>0</v>
      </c>
      <c r="EA116" s="608"/>
      <c r="EB116" s="221">
        <v>15</v>
      </c>
      <c r="EC116" s="682">
        <f t="shared" si="55"/>
        <v>15</v>
      </c>
      <c r="ED116" s="221">
        <v>100</v>
      </c>
      <c r="EE116" s="682">
        <f t="shared" si="56"/>
        <v>100</v>
      </c>
      <c r="EF116" s="221">
        <v>5</v>
      </c>
      <c r="EG116" s="682">
        <f t="shared" si="58"/>
        <v>5</v>
      </c>
      <c r="EH116" s="14"/>
      <c r="EI116" s="702">
        <v>3000</v>
      </c>
      <c r="EJ116" s="14">
        <f t="shared" ref="EJ116:EJ179" si="59">SUM(EI116)</f>
        <v>3000</v>
      </c>
      <c r="EK116" s="689">
        <v>50000</v>
      </c>
      <c r="EL116" s="689"/>
      <c r="EM116" s="654"/>
      <c r="EN116" s="682">
        <f t="shared" si="57"/>
        <v>50000</v>
      </c>
      <c r="EO116" s="221"/>
      <c r="EP116" s="221"/>
      <c r="EQ116" s="216">
        <f t="shared" si="47"/>
        <v>0</v>
      </c>
      <c r="ER116" s="221"/>
      <c r="ES116" s="216"/>
      <c r="ET116" s="221"/>
      <c r="EU116" s="216"/>
      <c r="EV116" s="221"/>
      <c r="EW116" s="216"/>
      <c r="EX116" s="221"/>
      <c r="EY116" s="221"/>
      <c r="EZ116" s="221">
        <f t="shared" si="48"/>
        <v>0</v>
      </c>
      <c r="FA116" s="221"/>
      <c r="FB116" s="221"/>
      <c r="FC116" s="221"/>
      <c r="FD116" s="221"/>
      <c r="FE116" s="221"/>
      <c r="FF116" s="221"/>
      <c r="FG116" s="221"/>
    </row>
    <row r="117" spans="1:163" s="207" customFormat="1">
      <c r="A117" s="669">
        <v>62</v>
      </c>
      <c r="B117" s="220" t="s">
        <v>766</v>
      </c>
      <c r="C117" s="221"/>
      <c r="D117" s="221"/>
      <c r="E117" s="221"/>
      <c r="F117" s="221"/>
      <c r="G117" s="221"/>
      <c r="H117" s="221"/>
      <c r="I117" s="221"/>
      <c r="J117" s="221"/>
      <c r="K117" s="12"/>
      <c r="L117" s="12"/>
      <c r="M117" s="12"/>
      <c r="N117" s="12"/>
      <c r="O117" s="12">
        <v>100</v>
      </c>
      <c r="P117" s="14">
        <f t="shared" si="50"/>
        <v>100</v>
      </c>
      <c r="Q117" s="12"/>
      <c r="R117" s="12"/>
      <c r="S117" s="12"/>
      <c r="T117" s="14">
        <f t="shared" si="34"/>
        <v>0</v>
      </c>
      <c r="U117" s="12"/>
      <c r="V117" s="12"/>
      <c r="W117" s="12"/>
      <c r="X117" s="12"/>
      <c r="Y117" s="12"/>
      <c r="Z117" s="12"/>
      <c r="AA117" s="12"/>
      <c r="AB117" s="12"/>
      <c r="AC117" s="12"/>
      <c r="AD117" s="14">
        <f t="shared" si="46"/>
        <v>0</v>
      </c>
      <c r="AE117" s="12"/>
      <c r="AF117" s="12"/>
      <c r="AG117" s="12"/>
      <c r="AH117" s="14">
        <f t="shared" si="35"/>
        <v>0</v>
      </c>
      <c r="AI117" s="12"/>
      <c r="AJ117" s="12">
        <v>1</v>
      </c>
      <c r="AK117" s="12"/>
      <c r="AL117" s="14">
        <f t="shared" si="36"/>
        <v>1</v>
      </c>
      <c r="AM117" s="12"/>
      <c r="AN117" s="12"/>
      <c r="AO117" s="12"/>
      <c r="AP117" s="14">
        <f t="shared" si="37"/>
        <v>0</v>
      </c>
      <c r="AQ117" s="12"/>
      <c r="AR117" s="12"/>
      <c r="AS117" s="12"/>
      <c r="AT117" s="12"/>
      <c r="AU117" s="12"/>
      <c r="AV117" s="14">
        <f t="shared" si="38"/>
        <v>0</v>
      </c>
      <c r="AW117" s="12"/>
      <c r="AX117" s="12"/>
      <c r="AY117" s="14">
        <f t="shared" si="39"/>
        <v>0</v>
      </c>
      <c r="AZ117" s="12"/>
      <c r="BA117" s="12"/>
      <c r="BB117" s="12"/>
      <c r="BC117" s="648">
        <f t="shared" si="54"/>
        <v>0</v>
      </c>
      <c r="BD117" s="12"/>
      <c r="BE117" s="12"/>
      <c r="BF117" s="14">
        <f t="shared" si="40"/>
        <v>0</v>
      </c>
      <c r="BG117" s="12"/>
      <c r="BH117" s="14">
        <f t="shared" si="41"/>
        <v>0</v>
      </c>
      <c r="BI117" s="12"/>
      <c r="BJ117" s="12"/>
      <c r="BK117" s="12"/>
      <c r="BL117" s="12"/>
      <c r="BM117" s="12"/>
      <c r="BN117" s="12">
        <v>6000</v>
      </c>
      <c r="BO117" s="12"/>
      <c r="BP117" s="12"/>
      <c r="BQ117" s="12"/>
      <c r="BR117" s="12"/>
      <c r="BS117" s="12"/>
      <c r="BT117" s="32">
        <f t="shared" si="51"/>
        <v>6000</v>
      </c>
      <c r="BU117" s="12"/>
      <c r="BV117" s="12"/>
      <c r="BW117" s="12"/>
      <c r="BX117" s="12"/>
      <c r="BY117" s="12"/>
      <c r="BZ117" s="12"/>
      <c r="CA117" s="12"/>
      <c r="CB117" s="12"/>
      <c r="CC117" s="12">
        <v>10000</v>
      </c>
      <c r="CD117" s="12"/>
      <c r="CE117" s="12"/>
      <c r="CF117" s="12">
        <v>15000</v>
      </c>
      <c r="CG117" s="14">
        <f t="shared" si="52"/>
        <v>25000</v>
      </c>
      <c r="CH117" s="12"/>
      <c r="CI117" s="12"/>
      <c r="CJ117" s="12"/>
      <c r="CK117" s="12"/>
      <c r="CL117" s="12"/>
      <c r="CM117" s="12"/>
      <c r="CN117" s="14">
        <f t="shared" si="53"/>
        <v>0</v>
      </c>
      <c r="CO117" s="12"/>
      <c r="CP117" s="12"/>
      <c r="CQ117" s="12"/>
      <c r="CR117" s="12"/>
      <c r="CS117" s="12"/>
      <c r="CT117" s="14">
        <f t="shared" si="42"/>
        <v>0</v>
      </c>
      <c r="CU117" s="12"/>
      <c r="CV117" s="12"/>
      <c r="CW117" s="12"/>
      <c r="CX117" s="12"/>
      <c r="CY117" s="12"/>
      <c r="CZ117" s="12"/>
      <c r="DA117" s="601"/>
      <c r="DB117" s="12"/>
      <c r="DC117" s="12"/>
      <c r="DD117" s="12"/>
      <c r="DE117" s="12"/>
      <c r="DF117" s="12"/>
      <c r="DG117" s="12"/>
      <c r="DH117" s="12"/>
      <c r="DI117" s="12"/>
      <c r="DJ117" s="12"/>
      <c r="DK117" s="12"/>
      <c r="DL117" s="12"/>
      <c r="DM117" s="12"/>
      <c r="DN117" s="12"/>
      <c r="DO117" s="12"/>
      <c r="DP117" s="12"/>
      <c r="DQ117" s="14">
        <f t="shared" si="43"/>
        <v>0</v>
      </c>
      <c r="DR117" s="12"/>
      <c r="DS117" s="12"/>
      <c r="DT117" s="12"/>
      <c r="DU117" s="12"/>
      <c r="DV117" s="12">
        <f t="shared" si="44"/>
        <v>0</v>
      </c>
      <c r="DW117" s="12"/>
      <c r="DX117" s="12"/>
      <c r="DY117" s="12"/>
      <c r="DZ117" s="14">
        <f t="shared" si="45"/>
        <v>0</v>
      </c>
      <c r="EA117" s="608"/>
      <c r="EB117" s="221"/>
      <c r="EC117" s="682">
        <f t="shared" si="55"/>
        <v>0</v>
      </c>
      <c r="ED117" s="221"/>
      <c r="EE117" s="682">
        <f t="shared" si="56"/>
        <v>0</v>
      </c>
      <c r="EF117" s="221"/>
      <c r="EG117" s="682">
        <f t="shared" si="58"/>
        <v>0</v>
      </c>
      <c r="EH117" s="14">
        <v>10000</v>
      </c>
      <c r="EI117" s="683"/>
      <c r="EJ117" s="14">
        <f>SUM(EH117:EI117)</f>
        <v>10000</v>
      </c>
      <c r="EK117" s="608"/>
      <c r="EL117" s="608"/>
      <c r="EM117" s="221"/>
      <c r="EN117" s="682">
        <f t="shared" si="57"/>
        <v>0</v>
      </c>
      <c r="EO117" s="221"/>
      <c r="EP117" s="221"/>
      <c r="EQ117" s="216">
        <f t="shared" si="47"/>
        <v>0</v>
      </c>
      <c r="ER117" s="221"/>
      <c r="ES117" s="216"/>
      <c r="ET117" s="221"/>
      <c r="EU117" s="216"/>
      <c r="EV117" s="221"/>
      <c r="EW117" s="216"/>
      <c r="EX117" s="221"/>
      <c r="EY117" s="221"/>
      <c r="EZ117" s="221">
        <f t="shared" si="48"/>
        <v>0</v>
      </c>
      <c r="FA117" s="221"/>
      <c r="FB117" s="221"/>
      <c r="FC117" s="221"/>
      <c r="FD117" s="221"/>
      <c r="FE117" s="221"/>
      <c r="FF117" s="221"/>
      <c r="FG117" s="221"/>
    </row>
    <row r="118" spans="1:163" s="207" customFormat="1">
      <c r="A118" s="669">
        <v>63</v>
      </c>
      <c r="B118" s="220" t="s">
        <v>767</v>
      </c>
      <c r="C118" s="221"/>
      <c r="D118" s="221"/>
      <c r="E118" s="221"/>
      <c r="F118" s="221"/>
      <c r="G118" s="221"/>
      <c r="H118" s="221"/>
      <c r="I118" s="221"/>
      <c r="J118" s="221"/>
      <c r="K118" s="12"/>
      <c r="L118" s="12"/>
      <c r="M118" s="12"/>
      <c r="N118" s="12"/>
      <c r="O118" s="12"/>
      <c r="P118" s="14">
        <f t="shared" si="50"/>
        <v>0</v>
      </c>
      <c r="Q118" s="12"/>
      <c r="R118" s="12"/>
      <c r="S118" s="12"/>
      <c r="T118" s="14">
        <f t="shared" si="34"/>
        <v>0</v>
      </c>
      <c r="U118" s="12"/>
      <c r="V118" s="12"/>
      <c r="W118" s="12"/>
      <c r="X118" s="12"/>
      <c r="Y118" s="12"/>
      <c r="Z118" s="12"/>
      <c r="AA118" s="12"/>
      <c r="AB118" s="12"/>
      <c r="AC118" s="12"/>
      <c r="AD118" s="14">
        <f t="shared" si="46"/>
        <v>0</v>
      </c>
      <c r="AE118" s="12"/>
      <c r="AF118" s="12"/>
      <c r="AG118" s="12"/>
      <c r="AH118" s="14">
        <f t="shared" si="35"/>
        <v>0</v>
      </c>
      <c r="AI118" s="12"/>
      <c r="AJ118" s="12">
        <v>28</v>
      </c>
      <c r="AK118" s="12"/>
      <c r="AL118" s="14">
        <f t="shared" si="36"/>
        <v>28</v>
      </c>
      <c r="AM118" s="12"/>
      <c r="AN118" s="12"/>
      <c r="AO118" s="12"/>
      <c r="AP118" s="14">
        <f t="shared" si="37"/>
        <v>0</v>
      </c>
      <c r="AQ118" s="12"/>
      <c r="AR118" s="12"/>
      <c r="AS118" s="12"/>
      <c r="AT118" s="12"/>
      <c r="AU118" s="12"/>
      <c r="AV118" s="14">
        <f t="shared" si="38"/>
        <v>0</v>
      </c>
      <c r="AW118" s="12"/>
      <c r="AX118" s="12"/>
      <c r="AY118" s="14">
        <f t="shared" si="39"/>
        <v>0</v>
      </c>
      <c r="AZ118" s="12"/>
      <c r="BA118" s="12"/>
      <c r="BB118" s="12"/>
      <c r="BC118" s="648">
        <f t="shared" si="54"/>
        <v>0</v>
      </c>
      <c r="BD118" s="12"/>
      <c r="BE118" s="12"/>
      <c r="BF118" s="14">
        <f t="shared" si="40"/>
        <v>0</v>
      </c>
      <c r="BG118" s="12"/>
      <c r="BH118" s="14">
        <f t="shared" si="41"/>
        <v>0</v>
      </c>
      <c r="BI118" s="12"/>
      <c r="BJ118" s="12"/>
      <c r="BK118" s="12"/>
      <c r="BL118" s="12"/>
      <c r="BM118" s="12"/>
      <c r="BN118" s="12">
        <v>4000</v>
      </c>
      <c r="BO118" s="12"/>
      <c r="BP118" s="12">
        <v>9900</v>
      </c>
      <c r="BQ118" s="12"/>
      <c r="BR118" s="12"/>
      <c r="BS118" s="12"/>
      <c r="BT118" s="32">
        <f t="shared" si="51"/>
        <v>13900</v>
      </c>
      <c r="BU118" s="12"/>
      <c r="BV118" s="12"/>
      <c r="BW118" s="12"/>
      <c r="BX118" s="12"/>
      <c r="BY118" s="12"/>
      <c r="BZ118" s="12"/>
      <c r="CA118" s="12"/>
      <c r="CB118" s="12"/>
      <c r="CC118" s="12"/>
      <c r="CD118" s="12">
        <v>30000</v>
      </c>
      <c r="CE118" s="12"/>
      <c r="CF118" s="12"/>
      <c r="CG118" s="14">
        <f t="shared" si="52"/>
        <v>30000</v>
      </c>
      <c r="CH118" s="12"/>
      <c r="CI118" s="12"/>
      <c r="CJ118" s="12"/>
      <c r="CK118" s="12"/>
      <c r="CL118" s="12"/>
      <c r="CM118" s="12"/>
      <c r="CN118" s="14">
        <f t="shared" si="53"/>
        <v>0</v>
      </c>
      <c r="CO118" s="12"/>
      <c r="CP118" s="12"/>
      <c r="CQ118" s="12"/>
      <c r="CR118" s="12"/>
      <c r="CS118" s="12"/>
      <c r="CT118" s="14">
        <f t="shared" si="42"/>
        <v>0</v>
      </c>
      <c r="CU118" s="12"/>
      <c r="CV118" s="12"/>
      <c r="CW118" s="12"/>
      <c r="CX118" s="12"/>
      <c r="CY118" s="12"/>
      <c r="CZ118" s="12"/>
      <c r="DA118" s="601"/>
      <c r="DB118" s="12"/>
      <c r="DC118" s="12"/>
      <c r="DD118" s="12"/>
      <c r="DE118" s="12"/>
      <c r="DF118" s="12"/>
      <c r="DG118" s="12"/>
      <c r="DH118" s="12"/>
      <c r="DI118" s="12"/>
      <c r="DJ118" s="12"/>
      <c r="DK118" s="12"/>
      <c r="DL118" s="12"/>
      <c r="DM118" s="12">
        <v>15000</v>
      </c>
      <c r="DN118" s="12"/>
      <c r="DO118" s="12"/>
      <c r="DP118" s="12"/>
      <c r="DQ118" s="14">
        <f t="shared" si="43"/>
        <v>15000</v>
      </c>
      <c r="DR118" s="12"/>
      <c r="DS118" s="12"/>
      <c r="DT118" s="12"/>
      <c r="DU118" s="12"/>
      <c r="DV118" s="12">
        <f t="shared" si="44"/>
        <v>0</v>
      </c>
      <c r="DW118" s="12"/>
      <c r="DX118" s="12"/>
      <c r="DY118" s="12"/>
      <c r="DZ118" s="14">
        <f t="shared" si="45"/>
        <v>0</v>
      </c>
      <c r="EA118" s="608"/>
      <c r="EB118" s="221"/>
      <c r="EC118" s="682">
        <f t="shared" si="55"/>
        <v>0</v>
      </c>
      <c r="ED118" s="221"/>
      <c r="EE118" s="682">
        <f t="shared" si="56"/>
        <v>0</v>
      </c>
      <c r="EF118" s="221"/>
      <c r="EG118" s="682">
        <f t="shared" si="58"/>
        <v>0</v>
      </c>
      <c r="EH118" s="14">
        <v>5000</v>
      </c>
      <c r="EI118" s="683"/>
      <c r="EJ118" s="14">
        <f>SUM(EH118:EI118)</f>
        <v>5000</v>
      </c>
      <c r="EK118" s="608"/>
      <c r="EL118" s="608"/>
      <c r="EM118" s="221"/>
      <c r="EN118" s="682">
        <f t="shared" si="57"/>
        <v>0</v>
      </c>
      <c r="EO118" s="221"/>
      <c r="EP118" s="221"/>
      <c r="EQ118" s="216">
        <f t="shared" si="47"/>
        <v>0</v>
      </c>
      <c r="ER118" s="221"/>
      <c r="ES118" s="216"/>
      <c r="ET118" s="654"/>
      <c r="EU118" s="216"/>
      <c r="EV118" s="221"/>
      <c r="EW118" s="216"/>
      <c r="EX118" s="221"/>
      <c r="EY118" s="221"/>
      <c r="EZ118" s="221">
        <f t="shared" si="48"/>
        <v>0</v>
      </c>
      <c r="FA118" s="221"/>
      <c r="FB118" s="221"/>
      <c r="FC118" s="221"/>
      <c r="FD118" s="221"/>
      <c r="FE118" s="221"/>
      <c r="FF118" s="221"/>
      <c r="FG118" s="221"/>
    </row>
    <row r="119" spans="1:163" s="668" customFormat="1">
      <c r="A119" s="662" t="s">
        <v>410</v>
      </c>
      <c r="B119" s="703" t="s">
        <v>1468</v>
      </c>
      <c r="C119" s="664"/>
      <c r="D119" s="664"/>
      <c r="E119" s="664"/>
      <c r="F119" s="664"/>
      <c r="G119" s="664"/>
      <c r="H119" s="664"/>
      <c r="I119" s="664"/>
      <c r="J119" s="664"/>
      <c r="K119" s="685">
        <f t="shared" ref="K119:P119" si="60">SUM(K120:K232)</f>
        <v>100</v>
      </c>
      <c r="L119" s="685">
        <f t="shared" si="60"/>
        <v>165</v>
      </c>
      <c r="M119" s="685">
        <f t="shared" si="60"/>
        <v>0</v>
      </c>
      <c r="N119" s="685">
        <f t="shared" si="60"/>
        <v>0</v>
      </c>
      <c r="O119" s="685">
        <f t="shared" si="60"/>
        <v>200</v>
      </c>
      <c r="P119" s="685">
        <f t="shared" si="60"/>
        <v>465</v>
      </c>
      <c r="Q119" s="685">
        <f t="shared" ref="Q119:CB119" si="61">SUM(Q120:Q229)</f>
        <v>0</v>
      </c>
      <c r="R119" s="685">
        <f t="shared" si="61"/>
        <v>50</v>
      </c>
      <c r="S119" s="685">
        <f t="shared" si="61"/>
        <v>25</v>
      </c>
      <c r="T119" s="685">
        <f t="shared" si="61"/>
        <v>75</v>
      </c>
      <c r="U119" s="685">
        <f t="shared" si="61"/>
        <v>0</v>
      </c>
      <c r="V119" s="685">
        <f t="shared" si="61"/>
        <v>10</v>
      </c>
      <c r="W119" s="685">
        <f t="shared" si="61"/>
        <v>30</v>
      </c>
      <c r="X119" s="685">
        <f t="shared" si="61"/>
        <v>10</v>
      </c>
      <c r="Y119" s="685">
        <f t="shared" si="61"/>
        <v>16</v>
      </c>
      <c r="Z119" s="685">
        <f t="shared" si="61"/>
        <v>0</v>
      </c>
      <c r="AA119" s="685">
        <f t="shared" si="61"/>
        <v>0</v>
      </c>
      <c r="AB119" s="685">
        <f t="shared" si="61"/>
        <v>20</v>
      </c>
      <c r="AC119" s="685">
        <f t="shared" si="61"/>
        <v>0</v>
      </c>
      <c r="AD119" s="685">
        <f t="shared" si="61"/>
        <v>86</v>
      </c>
      <c r="AE119" s="685">
        <f t="shared" si="61"/>
        <v>0</v>
      </c>
      <c r="AF119" s="685">
        <f t="shared" si="61"/>
        <v>0</v>
      </c>
      <c r="AG119" s="685">
        <f t="shared" si="61"/>
        <v>1</v>
      </c>
      <c r="AH119" s="685">
        <f t="shared" si="61"/>
        <v>1</v>
      </c>
      <c r="AI119" s="685">
        <f t="shared" si="61"/>
        <v>0</v>
      </c>
      <c r="AJ119" s="685">
        <f t="shared" si="61"/>
        <v>731</v>
      </c>
      <c r="AK119" s="685">
        <f t="shared" si="61"/>
        <v>0</v>
      </c>
      <c r="AL119" s="685">
        <f t="shared" si="61"/>
        <v>731</v>
      </c>
      <c r="AM119" s="685">
        <f t="shared" si="61"/>
        <v>0</v>
      </c>
      <c r="AN119" s="685">
        <f t="shared" si="61"/>
        <v>25</v>
      </c>
      <c r="AO119" s="685">
        <f t="shared" si="61"/>
        <v>0</v>
      </c>
      <c r="AP119" s="685">
        <f t="shared" si="61"/>
        <v>25</v>
      </c>
      <c r="AQ119" s="685">
        <f t="shared" si="61"/>
        <v>0</v>
      </c>
      <c r="AR119" s="685">
        <f t="shared" si="61"/>
        <v>16</v>
      </c>
      <c r="AS119" s="685">
        <f t="shared" si="61"/>
        <v>10</v>
      </c>
      <c r="AT119" s="685">
        <f t="shared" si="61"/>
        <v>20</v>
      </c>
      <c r="AU119" s="685">
        <f t="shared" si="61"/>
        <v>7</v>
      </c>
      <c r="AV119" s="685">
        <f t="shared" si="61"/>
        <v>53</v>
      </c>
      <c r="AW119" s="685">
        <f t="shared" si="61"/>
        <v>0</v>
      </c>
      <c r="AX119" s="685">
        <f t="shared" si="61"/>
        <v>0</v>
      </c>
      <c r="AY119" s="685">
        <f t="shared" si="61"/>
        <v>0</v>
      </c>
      <c r="AZ119" s="685">
        <f t="shared" si="61"/>
        <v>0</v>
      </c>
      <c r="BA119" s="685">
        <f t="shared" si="61"/>
        <v>0</v>
      </c>
      <c r="BB119" s="685">
        <f t="shared" si="61"/>
        <v>1</v>
      </c>
      <c r="BC119" s="685">
        <f t="shared" si="61"/>
        <v>1</v>
      </c>
      <c r="BD119" s="685">
        <f t="shared" si="61"/>
        <v>0</v>
      </c>
      <c r="BE119" s="685">
        <f t="shared" si="61"/>
        <v>11520</v>
      </c>
      <c r="BF119" s="685">
        <f t="shared" si="61"/>
        <v>11520</v>
      </c>
      <c r="BG119" s="685">
        <f t="shared" si="61"/>
        <v>1</v>
      </c>
      <c r="BH119" s="685">
        <f t="shared" si="61"/>
        <v>1</v>
      </c>
      <c r="BI119" s="685">
        <f t="shared" si="61"/>
        <v>0</v>
      </c>
      <c r="BJ119" s="685">
        <f t="shared" si="61"/>
        <v>140000</v>
      </c>
      <c r="BK119" s="685">
        <f t="shared" si="61"/>
        <v>0</v>
      </c>
      <c r="BL119" s="685">
        <f t="shared" si="61"/>
        <v>3660</v>
      </c>
      <c r="BM119" s="685">
        <f t="shared" si="61"/>
        <v>0</v>
      </c>
      <c r="BN119" s="685">
        <f t="shared" si="61"/>
        <v>14000</v>
      </c>
      <c r="BO119" s="685">
        <f t="shared" si="61"/>
        <v>0</v>
      </c>
      <c r="BP119" s="685">
        <f t="shared" si="61"/>
        <v>0</v>
      </c>
      <c r="BQ119" s="685">
        <f t="shared" si="61"/>
        <v>5000</v>
      </c>
      <c r="BR119" s="685">
        <f t="shared" si="61"/>
        <v>5000</v>
      </c>
      <c r="BS119" s="685">
        <f t="shared" si="61"/>
        <v>0</v>
      </c>
      <c r="BT119" s="685">
        <f t="shared" si="61"/>
        <v>167660</v>
      </c>
      <c r="BU119" s="685">
        <f t="shared" si="61"/>
        <v>0</v>
      </c>
      <c r="BV119" s="685">
        <f t="shared" si="61"/>
        <v>6000</v>
      </c>
      <c r="BW119" s="685">
        <f t="shared" si="61"/>
        <v>55000</v>
      </c>
      <c r="BX119" s="685">
        <f t="shared" si="61"/>
        <v>30000</v>
      </c>
      <c r="BY119" s="685">
        <f t="shared" si="61"/>
        <v>10000</v>
      </c>
      <c r="BZ119" s="685">
        <f t="shared" si="61"/>
        <v>5000</v>
      </c>
      <c r="CA119" s="685">
        <f t="shared" si="61"/>
        <v>0</v>
      </c>
      <c r="CB119" s="685">
        <f t="shared" si="61"/>
        <v>5000</v>
      </c>
      <c r="CC119" s="685">
        <f t="shared" ref="CC119:DN119" si="62">SUM(CC120:CC229)</f>
        <v>10000</v>
      </c>
      <c r="CD119" s="685">
        <f t="shared" si="62"/>
        <v>5000</v>
      </c>
      <c r="CE119" s="685">
        <f t="shared" si="62"/>
        <v>1700000</v>
      </c>
      <c r="CF119" s="685">
        <f t="shared" si="62"/>
        <v>25000</v>
      </c>
      <c r="CG119" s="685">
        <f t="shared" si="62"/>
        <v>1851000</v>
      </c>
      <c r="CH119" s="685">
        <f t="shared" si="62"/>
        <v>0</v>
      </c>
      <c r="CI119" s="685">
        <f t="shared" si="62"/>
        <v>1130250</v>
      </c>
      <c r="CJ119" s="685">
        <f t="shared" si="62"/>
        <v>0</v>
      </c>
      <c r="CK119" s="685">
        <f t="shared" si="62"/>
        <v>0</v>
      </c>
      <c r="CL119" s="685">
        <f t="shared" si="62"/>
        <v>107200</v>
      </c>
      <c r="CM119" s="685">
        <f t="shared" si="62"/>
        <v>0</v>
      </c>
      <c r="CN119" s="685">
        <f t="shared" si="62"/>
        <v>1237450</v>
      </c>
      <c r="CO119" s="685">
        <f t="shared" si="62"/>
        <v>0</v>
      </c>
      <c r="CP119" s="685">
        <f t="shared" si="62"/>
        <v>188000</v>
      </c>
      <c r="CQ119" s="685">
        <f t="shared" si="62"/>
        <v>0</v>
      </c>
      <c r="CR119" s="685">
        <f t="shared" si="62"/>
        <v>24000</v>
      </c>
      <c r="CS119" s="685">
        <f t="shared" si="62"/>
        <v>0</v>
      </c>
      <c r="CT119" s="685">
        <f t="shared" si="62"/>
        <v>212000</v>
      </c>
      <c r="CU119" s="685">
        <f t="shared" si="62"/>
        <v>0</v>
      </c>
      <c r="CV119" s="685">
        <f t="shared" si="62"/>
        <v>0</v>
      </c>
      <c r="CW119" s="685">
        <f t="shared" si="62"/>
        <v>0</v>
      </c>
      <c r="CX119" s="685">
        <f t="shared" si="62"/>
        <v>0</v>
      </c>
      <c r="CY119" s="685">
        <f t="shared" si="62"/>
        <v>0</v>
      </c>
      <c r="CZ119" s="685">
        <f t="shared" si="62"/>
        <v>0</v>
      </c>
      <c r="DA119" s="685">
        <f t="shared" si="62"/>
        <v>0</v>
      </c>
      <c r="DB119" s="685">
        <f t="shared" si="62"/>
        <v>45</v>
      </c>
      <c r="DC119" s="685">
        <f t="shared" si="62"/>
        <v>0</v>
      </c>
      <c r="DD119" s="685">
        <f t="shared" si="62"/>
        <v>202176</v>
      </c>
      <c r="DE119" s="685">
        <f t="shared" si="62"/>
        <v>0</v>
      </c>
      <c r="DF119" s="685">
        <f t="shared" si="62"/>
        <v>185184</v>
      </c>
      <c r="DG119" s="685">
        <f t="shared" si="62"/>
        <v>0</v>
      </c>
      <c r="DH119" s="685">
        <f t="shared" si="62"/>
        <v>20255</v>
      </c>
      <c r="DI119" s="685">
        <f t="shared" si="62"/>
        <v>0</v>
      </c>
      <c r="DJ119" s="685">
        <f t="shared" si="62"/>
        <v>97200</v>
      </c>
      <c r="DK119" s="685">
        <f t="shared" si="62"/>
        <v>23000</v>
      </c>
      <c r="DL119" s="685">
        <f t="shared" si="62"/>
        <v>0</v>
      </c>
      <c r="DM119" s="685">
        <f t="shared" si="62"/>
        <v>70000</v>
      </c>
      <c r="DN119" s="685">
        <f t="shared" si="62"/>
        <v>8320</v>
      </c>
      <c r="DO119" s="685">
        <f>SUM(DO120:DO235)</f>
        <v>29500</v>
      </c>
      <c r="DP119" s="685">
        <f>SUM(DP120:DP229)</f>
        <v>2000</v>
      </c>
      <c r="DQ119" s="685">
        <f>SUM(DQ120:DQ229)</f>
        <v>230775</v>
      </c>
      <c r="DR119" s="685">
        <f>SUM(DR120:DR229)</f>
        <v>0</v>
      </c>
      <c r="DS119" s="685">
        <f>SUM(DS120:DS232)</f>
        <v>99700</v>
      </c>
      <c r="DT119" s="685">
        <f>SUM(DT120:DT232)</f>
        <v>464</v>
      </c>
      <c r="DU119" s="685">
        <f>SUM(DU120:DU230)</f>
        <v>0</v>
      </c>
      <c r="DV119" s="685">
        <f t="shared" si="44"/>
        <v>100164</v>
      </c>
      <c r="DW119" s="685">
        <f t="shared" ref="DW119:EP119" si="63">SUM(DW120:DW229)</f>
        <v>191000</v>
      </c>
      <c r="DX119" s="685">
        <f t="shared" si="63"/>
        <v>11500</v>
      </c>
      <c r="DY119" s="685">
        <f t="shared" si="63"/>
        <v>0</v>
      </c>
      <c r="DZ119" s="685">
        <f t="shared" si="63"/>
        <v>202500</v>
      </c>
      <c r="EA119" s="685">
        <f t="shared" si="63"/>
        <v>0</v>
      </c>
      <c r="EB119" s="685">
        <f t="shared" si="63"/>
        <v>40</v>
      </c>
      <c r="EC119" s="685">
        <f t="shared" si="63"/>
        <v>40</v>
      </c>
      <c r="ED119" s="685">
        <f t="shared" si="63"/>
        <v>102</v>
      </c>
      <c r="EE119" s="685">
        <f t="shared" si="63"/>
        <v>102</v>
      </c>
      <c r="EF119" s="685">
        <f t="shared" si="63"/>
        <v>35</v>
      </c>
      <c r="EG119" s="685">
        <f t="shared" si="63"/>
        <v>35</v>
      </c>
      <c r="EH119" s="685">
        <f t="shared" si="63"/>
        <v>63000</v>
      </c>
      <c r="EI119" s="685">
        <f t="shared" si="63"/>
        <v>1000</v>
      </c>
      <c r="EJ119" s="686">
        <f t="shared" si="63"/>
        <v>64000</v>
      </c>
      <c r="EK119" s="685">
        <f t="shared" si="63"/>
        <v>25000</v>
      </c>
      <c r="EL119" s="685">
        <f t="shared" si="63"/>
        <v>0</v>
      </c>
      <c r="EM119" s="685">
        <f t="shared" si="63"/>
        <v>880000</v>
      </c>
      <c r="EN119" s="685">
        <f t="shared" si="63"/>
        <v>905000</v>
      </c>
      <c r="EO119" s="685">
        <f t="shared" si="63"/>
        <v>201000</v>
      </c>
      <c r="EP119" s="685">
        <f t="shared" si="63"/>
        <v>9000</v>
      </c>
      <c r="EQ119" s="686">
        <f>SUM(EQ120:EQ232)</f>
        <v>210000</v>
      </c>
      <c r="ER119" s="685">
        <f t="shared" ref="ER119:EW119" si="64">SUM(ER120:ER229)</f>
        <v>0</v>
      </c>
      <c r="ES119" s="686">
        <f t="shared" si="64"/>
        <v>0</v>
      </c>
      <c r="ET119" s="664">
        <f t="shared" si="64"/>
        <v>2030</v>
      </c>
      <c r="EU119" s="667">
        <f t="shared" si="64"/>
        <v>2030</v>
      </c>
      <c r="EV119" s="664">
        <f t="shared" si="64"/>
        <v>0</v>
      </c>
      <c r="EW119" s="667">
        <f t="shared" si="64"/>
        <v>0</v>
      </c>
      <c r="EX119" s="664">
        <f>SUM(EX120:EX235)</f>
        <v>5000</v>
      </c>
      <c r="EY119" s="664"/>
      <c r="EZ119" s="667">
        <f>SUM(EZ120:EZ235)</f>
        <v>5000</v>
      </c>
      <c r="FA119" s="664"/>
      <c r="FB119" s="664"/>
      <c r="FC119" s="664"/>
      <c r="FD119" s="664"/>
      <c r="FE119" s="664"/>
      <c r="FF119" s="664"/>
      <c r="FG119" s="664"/>
    </row>
    <row r="120" spans="1:163" s="681" customFormat="1" ht="63">
      <c r="A120" s="671">
        <v>1</v>
      </c>
      <c r="B120" s="672" t="s">
        <v>879</v>
      </c>
      <c r="C120" s="673"/>
      <c r="D120" s="673"/>
      <c r="E120" s="673"/>
      <c r="F120" s="673"/>
      <c r="G120" s="673"/>
      <c r="H120" s="673"/>
      <c r="I120" s="673"/>
      <c r="J120" s="673"/>
      <c r="K120" s="674"/>
      <c r="L120" s="674"/>
      <c r="M120" s="12"/>
      <c r="N120" s="12"/>
      <c r="O120" s="674"/>
      <c r="P120" s="648">
        <f t="shared" si="50"/>
        <v>0</v>
      </c>
      <c r="Q120" s="674"/>
      <c r="R120" s="674"/>
      <c r="S120" s="674"/>
      <c r="T120" s="648">
        <f t="shared" ref="T120:T175" si="65">SUM(R120:S120)</f>
        <v>0</v>
      </c>
      <c r="U120" s="674"/>
      <c r="V120" s="674"/>
      <c r="W120" s="674"/>
      <c r="X120" s="674"/>
      <c r="Y120" s="674"/>
      <c r="Z120" s="12"/>
      <c r="AA120" s="12"/>
      <c r="AB120" s="674"/>
      <c r="AC120" s="674"/>
      <c r="AD120" s="648">
        <f>SUM(V120:AC120)</f>
        <v>0</v>
      </c>
      <c r="AE120" s="674"/>
      <c r="AF120" s="674"/>
      <c r="AG120" s="674"/>
      <c r="AH120" s="648">
        <f t="shared" ref="AH120:AH175" si="66">SUM(AF120:AG120)</f>
        <v>0</v>
      </c>
      <c r="AI120" s="674"/>
      <c r="AJ120" s="674"/>
      <c r="AK120" s="674"/>
      <c r="AL120" s="648">
        <f t="shared" ref="AL120:AL175" si="67">SUM(AJ120:AK120)</f>
        <v>0</v>
      </c>
      <c r="AM120" s="674"/>
      <c r="AN120" s="12"/>
      <c r="AO120" s="674"/>
      <c r="AP120" s="648">
        <f t="shared" ref="AP120:AP175" si="68">SUM(AN120:AO120)</f>
        <v>0</v>
      </c>
      <c r="AQ120" s="674"/>
      <c r="AR120" s="674"/>
      <c r="AS120" s="12"/>
      <c r="AT120" s="674"/>
      <c r="AU120" s="674"/>
      <c r="AV120" s="648">
        <f t="shared" ref="AV120:AV175" si="69">SUM(AR120:AU120)</f>
        <v>0</v>
      </c>
      <c r="AW120" s="674"/>
      <c r="AX120" s="674"/>
      <c r="AY120" s="648">
        <f t="shared" ref="AY120:AY175" si="70">SUM(AX120)</f>
        <v>0</v>
      </c>
      <c r="AZ120" s="674"/>
      <c r="BA120" s="674"/>
      <c r="BB120" s="674"/>
      <c r="BC120" s="648">
        <f>SUM(BA120:BB120)</f>
        <v>0</v>
      </c>
      <c r="BD120" s="674"/>
      <c r="BE120" s="674"/>
      <c r="BF120" s="648">
        <f>SUM(BD120:BE120)</f>
        <v>0</v>
      </c>
      <c r="BG120" s="674"/>
      <c r="BH120" s="648">
        <f t="shared" ref="BH120:BH175" si="71">SUM(BG120)</f>
        <v>0</v>
      </c>
      <c r="BI120" s="674"/>
      <c r="BJ120" s="674"/>
      <c r="BK120" s="674"/>
      <c r="BL120" s="674"/>
      <c r="BM120" s="674"/>
      <c r="BN120" s="12"/>
      <c r="BO120" s="12"/>
      <c r="BP120" s="12"/>
      <c r="BQ120" s="12"/>
      <c r="BR120" s="674"/>
      <c r="BS120" s="674"/>
      <c r="BT120" s="675">
        <f t="shared" si="51"/>
        <v>0</v>
      </c>
      <c r="BU120" s="674"/>
      <c r="BV120" s="674"/>
      <c r="BW120" s="674"/>
      <c r="BX120" s="12"/>
      <c r="BY120" s="674"/>
      <c r="BZ120" s="674"/>
      <c r="CA120" s="674"/>
      <c r="CB120" s="12"/>
      <c r="CC120" s="12"/>
      <c r="CD120" s="12"/>
      <c r="CE120" s="12"/>
      <c r="CF120" s="12"/>
      <c r="CG120" s="648">
        <f t="shared" si="52"/>
        <v>0</v>
      </c>
      <c r="CH120" s="674"/>
      <c r="CI120" s="674"/>
      <c r="CJ120" s="12"/>
      <c r="CK120" s="12"/>
      <c r="CL120" s="12"/>
      <c r="CM120" s="674"/>
      <c r="CN120" s="648">
        <f t="shared" ref="CN120:CN183" si="72">SUM(CI120:CM120)</f>
        <v>0</v>
      </c>
      <c r="CO120" s="674"/>
      <c r="CP120" s="674"/>
      <c r="CQ120" s="674"/>
      <c r="CR120" s="674"/>
      <c r="CS120" s="674"/>
      <c r="CT120" s="648">
        <f t="shared" ref="CT120:CT175" si="73">SUM(CP120:CS120)</f>
        <v>0</v>
      </c>
      <c r="CU120" s="674"/>
      <c r="CV120" s="674"/>
      <c r="CW120" s="674"/>
      <c r="CX120" s="674"/>
      <c r="CY120" s="674"/>
      <c r="CZ120" s="674"/>
      <c r="DA120" s="676"/>
      <c r="DB120" s="674"/>
      <c r="DC120" s="674"/>
      <c r="DD120" s="674"/>
      <c r="DE120" s="674"/>
      <c r="DF120" s="674"/>
      <c r="DG120" s="674"/>
      <c r="DH120" s="674"/>
      <c r="DI120" s="674"/>
      <c r="DJ120" s="674"/>
      <c r="DK120" s="674"/>
      <c r="DL120" s="12"/>
      <c r="DM120" s="12"/>
      <c r="DN120" s="674"/>
      <c r="DO120" s="12"/>
      <c r="DP120" s="674"/>
      <c r="DQ120" s="648">
        <f t="shared" ref="DQ120:DQ183" si="74">SUM(DH120:DP120)</f>
        <v>0</v>
      </c>
      <c r="DR120" s="674"/>
      <c r="DS120" s="12"/>
      <c r="DT120" s="12"/>
      <c r="DU120" s="12"/>
      <c r="DV120" s="12">
        <f t="shared" ref="DV120:DV183" si="75">SUM(DS120:DU120)</f>
        <v>0</v>
      </c>
      <c r="DW120" s="674"/>
      <c r="DX120" s="674"/>
      <c r="DY120" s="674"/>
      <c r="DZ120" s="648">
        <f t="shared" ref="DZ120:DZ175" si="76">SUM(DW120:DY120)</f>
        <v>0</v>
      </c>
      <c r="EA120" s="677"/>
      <c r="EB120" s="673"/>
      <c r="EC120" s="678">
        <f t="shared" si="55"/>
        <v>0</v>
      </c>
      <c r="ED120" s="673"/>
      <c r="EE120" s="678">
        <f t="shared" si="56"/>
        <v>0</v>
      </c>
      <c r="EF120" s="673"/>
      <c r="EG120" s="678">
        <f t="shared" si="58"/>
        <v>0</v>
      </c>
      <c r="EH120" s="14"/>
      <c r="EI120" s="679"/>
      <c r="EJ120" s="648">
        <f t="shared" si="59"/>
        <v>0</v>
      </c>
      <c r="EK120" s="677"/>
      <c r="EL120" s="608"/>
      <c r="EM120" s="673"/>
      <c r="EN120" s="678">
        <f t="shared" si="57"/>
        <v>0</v>
      </c>
      <c r="EO120" s="221"/>
      <c r="EP120" s="221"/>
      <c r="EQ120" s="678">
        <f t="shared" ref="EQ120:EQ129" si="77">SUM(EN120:EP120)</f>
        <v>0</v>
      </c>
      <c r="ER120" s="221"/>
      <c r="ES120" s="680"/>
      <c r="ET120" s="221"/>
      <c r="EU120" s="216"/>
      <c r="EV120" s="221"/>
      <c r="EW120" s="680"/>
      <c r="EX120" s="673"/>
      <c r="EY120" s="673"/>
      <c r="EZ120" s="673">
        <f>SUM(EX120:EY120)</f>
        <v>0</v>
      </c>
      <c r="FA120" s="673"/>
      <c r="FB120" s="673"/>
      <c r="FC120" s="673"/>
      <c r="FD120" s="673"/>
      <c r="FE120" s="673"/>
      <c r="FF120" s="673"/>
      <c r="FG120" s="673"/>
    </row>
    <row r="121" spans="1:163" s="681" customFormat="1" ht="47.25">
      <c r="A121" s="671">
        <v>2</v>
      </c>
      <c r="B121" s="672" t="s">
        <v>880</v>
      </c>
      <c r="C121" s="673"/>
      <c r="D121" s="673"/>
      <c r="E121" s="673"/>
      <c r="F121" s="673"/>
      <c r="G121" s="673"/>
      <c r="H121" s="673"/>
      <c r="I121" s="673"/>
      <c r="J121" s="673"/>
      <c r="K121" s="674"/>
      <c r="L121" s="674"/>
      <c r="M121" s="12"/>
      <c r="N121" s="12"/>
      <c r="O121" s="674"/>
      <c r="P121" s="648">
        <f t="shared" si="50"/>
        <v>0</v>
      </c>
      <c r="Q121" s="674"/>
      <c r="R121" s="674">
        <v>25</v>
      </c>
      <c r="S121" s="674"/>
      <c r="T121" s="648">
        <f t="shared" si="65"/>
        <v>25</v>
      </c>
      <c r="U121" s="674"/>
      <c r="V121" s="674"/>
      <c r="W121" s="674">
        <v>10</v>
      </c>
      <c r="X121" s="674"/>
      <c r="Y121" s="674"/>
      <c r="Z121" s="12"/>
      <c r="AA121" s="12"/>
      <c r="AB121" s="674"/>
      <c r="AC121" s="674"/>
      <c r="AD121" s="648">
        <f t="shared" ref="AD121:AD184" si="78">SUM(V121:AC121)</f>
        <v>10</v>
      </c>
      <c r="AE121" s="674"/>
      <c r="AF121" s="674"/>
      <c r="AG121" s="674"/>
      <c r="AH121" s="648">
        <f t="shared" si="66"/>
        <v>0</v>
      </c>
      <c r="AI121" s="674"/>
      <c r="AJ121" s="674"/>
      <c r="AK121" s="674"/>
      <c r="AL121" s="648">
        <f t="shared" si="67"/>
        <v>0</v>
      </c>
      <c r="AM121" s="674"/>
      <c r="AN121" s="12"/>
      <c r="AO121" s="674"/>
      <c r="AP121" s="648">
        <f t="shared" si="68"/>
        <v>0</v>
      </c>
      <c r="AQ121" s="674"/>
      <c r="AR121" s="674"/>
      <c r="AS121" s="12"/>
      <c r="AT121" s="674"/>
      <c r="AU121" s="674"/>
      <c r="AV121" s="648">
        <f t="shared" si="69"/>
        <v>0</v>
      </c>
      <c r="AW121" s="674"/>
      <c r="AX121" s="674"/>
      <c r="AY121" s="648">
        <f t="shared" si="70"/>
        <v>0</v>
      </c>
      <c r="AZ121" s="674"/>
      <c r="BA121" s="674"/>
      <c r="BB121" s="674"/>
      <c r="BC121" s="648">
        <f t="shared" ref="BC121:BC184" si="79">SUM(BA121:BB121)</f>
        <v>0</v>
      </c>
      <c r="BD121" s="674"/>
      <c r="BE121" s="674"/>
      <c r="BF121" s="648">
        <f t="shared" ref="BF121:BF184" si="80">SUM(BD121:BE121)</f>
        <v>0</v>
      </c>
      <c r="BG121" s="674"/>
      <c r="BH121" s="648">
        <f t="shared" si="71"/>
        <v>0</v>
      </c>
      <c r="BI121" s="674"/>
      <c r="BJ121" s="674"/>
      <c r="BK121" s="674"/>
      <c r="BL121" s="674">
        <v>385</v>
      </c>
      <c r="BM121" s="674"/>
      <c r="BN121" s="12"/>
      <c r="BO121" s="12"/>
      <c r="BP121" s="12"/>
      <c r="BQ121" s="12"/>
      <c r="BR121" s="674"/>
      <c r="BS121" s="674"/>
      <c r="BT121" s="675">
        <f t="shared" si="51"/>
        <v>385</v>
      </c>
      <c r="BU121" s="674"/>
      <c r="BV121" s="674"/>
      <c r="BW121" s="674"/>
      <c r="BX121" s="12"/>
      <c r="BY121" s="674"/>
      <c r="BZ121" s="674"/>
      <c r="CA121" s="674"/>
      <c r="CB121" s="12"/>
      <c r="CC121" s="12"/>
      <c r="CD121" s="12"/>
      <c r="CE121" s="12"/>
      <c r="CF121" s="12"/>
      <c r="CG121" s="648">
        <f t="shared" si="52"/>
        <v>0</v>
      </c>
      <c r="CH121" s="674"/>
      <c r="CI121" s="674"/>
      <c r="CJ121" s="12"/>
      <c r="CK121" s="12"/>
      <c r="CL121" s="12"/>
      <c r="CM121" s="674"/>
      <c r="CN121" s="648">
        <f t="shared" si="72"/>
        <v>0</v>
      </c>
      <c r="CO121" s="674"/>
      <c r="CP121" s="674"/>
      <c r="CQ121" s="674"/>
      <c r="CR121" s="674"/>
      <c r="CS121" s="674"/>
      <c r="CT121" s="648">
        <f t="shared" si="73"/>
        <v>0</v>
      </c>
      <c r="CU121" s="674"/>
      <c r="CV121" s="674"/>
      <c r="CW121" s="674"/>
      <c r="CX121" s="674"/>
      <c r="CY121" s="674"/>
      <c r="CZ121" s="674"/>
      <c r="DA121" s="676"/>
      <c r="DB121" s="674"/>
      <c r="DC121" s="674"/>
      <c r="DD121" s="674"/>
      <c r="DE121" s="674"/>
      <c r="DF121" s="674"/>
      <c r="DG121" s="674"/>
      <c r="DH121" s="674"/>
      <c r="DI121" s="674"/>
      <c r="DJ121" s="674"/>
      <c r="DK121" s="674"/>
      <c r="DL121" s="12"/>
      <c r="DM121" s="12"/>
      <c r="DN121" s="674"/>
      <c r="DO121" s="12"/>
      <c r="DP121" s="674"/>
      <c r="DQ121" s="648">
        <f t="shared" si="74"/>
        <v>0</v>
      </c>
      <c r="DR121" s="674"/>
      <c r="DS121" s="12"/>
      <c r="DT121" s="12"/>
      <c r="DU121" s="12"/>
      <c r="DV121" s="12">
        <f t="shared" si="75"/>
        <v>0</v>
      </c>
      <c r="DW121" s="674"/>
      <c r="DX121" s="674"/>
      <c r="DY121" s="674"/>
      <c r="DZ121" s="648">
        <f t="shared" si="76"/>
        <v>0</v>
      </c>
      <c r="EA121" s="677"/>
      <c r="EB121" s="673"/>
      <c r="EC121" s="678">
        <f t="shared" si="55"/>
        <v>0</v>
      </c>
      <c r="ED121" s="673"/>
      <c r="EE121" s="678">
        <f t="shared" si="56"/>
        <v>0</v>
      </c>
      <c r="EF121" s="673"/>
      <c r="EG121" s="678">
        <f t="shared" si="58"/>
        <v>0</v>
      </c>
      <c r="EH121" s="14"/>
      <c r="EI121" s="679"/>
      <c r="EJ121" s="648">
        <f t="shared" si="59"/>
        <v>0</v>
      </c>
      <c r="EK121" s="677"/>
      <c r="EL121" s="608"/>
      <c r="EM121" s="673"/>
      <c r="EN121" s="678">
        <f t="shared" si="57"/>
        <v>0</v>
      </c>
      <c r="EO121" s="221"/>
      <c r="EP121" s="221"/>
      <c r="EQ121" s="678">
        <f t="shared" si="77"/>
        <v>0</v>
      </c>
      <c r="ER121" s="221"/>
      <c r="ES121" s="680"/>
      <c r="ET121" s="221"/>
      <c r="EU121" s="216"/>
      <c r="EV121" s="221"/>
      <c r="EW121" s="680"/>
      <c r="EX121" s="673"/>
      <c r="EY121" s="673"/>
      <c r="EZ121" s="673">
        <f t="shared" ref="EZ121:EZ184" si="81">SUM(EX121:EY121)</f>
        <v>0</v>
      </c>
      <c r="FA121" s="673"/>
      <c r="FB121" s="673"/>
      <c r="FC121" s="673"/>
      <c r="FD121" s="673"/>
      <c r="FE121" s="673"/>
      <c r="FF121" s="673"/>
      <c r="FG121" s="673"/>
    </row>
    <row r="122" spans="1:163" s="681" customFormat="1" ht="47.25">
      <c r="A122" s="671">
        <v>3</v>
      </c>
      <c r="B122" s="672" t="s">
        <v>881</v>
      </c>
      <c r="C122" s="673"/>
      <c r="D122" s="673"/>
      <c r="E122" s="673"/>
      <c r="F122" s="673"/>
      <c r="G122" s="673"/>
      <c r="H122" s="673"/>
      <c r="I122" s="673"/>
      <c r="J122" s="673"/>
      <c r="K122" s="674"/>
      <c r="L122" s="674"/>
      <c r="M122" s="12"/>
      <c r="N122" s="12"/>
      <c r="O122" s="674">
        <v>50</v>
      </c>
      <c r="P122" s="648">
        <f t="shared" si="50"/>
        <v>50</v>
      </c>
      <c r="Q122" s="674"/>
      <c r="R122" s="674">
        <v>25</v>
      </c>
      <c r="S122" s="674"/>
      <c r="T122" s="648">
        <f t="shared" si="65"/>
        <v>25</v>
      </c>
      <c r="U122" s="674"/>
      <c r="V122" s="674"/>
      <c r="W122" s="674"/>
      <c r="X122" s="674"/>
      <c r="Y122" s="674"/>
      <c r="Z122" s="12"/>
      <c r="AA122" s="12"/>
      <c r="AB122" s="674"/>
      <c r="AC122" s="674"/>
      <c r="AD122" s="648">
        <f t="shared" si="78"/>
        <v>0</v>
      </c>
      <c r="AE122" s="674"/>
      <c r="AF122" s="674"/>
      <c r="AG122" s="674"/>
      <c r="AH122" s="648">
        <f t="shared" si="66"/>
        <v>0</v>
      </c>
      <c r="AI122" s="674"/>
      <c r="AJ122" s="674"/>
      <c r="AK122" s="674"/>
      <c r="AL122" s="648">
        <f t="shared" si="67"/>
        <v>0</v>
      </c>
      <c r="AM122" s="674"/>
      <c r="AN122" s="12"/>
      <c r="AO122" s="674"/>
      <c r="AP122" s="648">
        <f t="shared" si="68"/>
        <v>0</v>
      </c>
      <c r="AQ122" s="674"/>
      <c r="AR122" s="674"/>
      <c r="AS122" s="12"/>
      <c r="AT122" s="674"/>
      <c r="AU122" s="674"/>
      <c r="AV122" s="648">
        <f t="shared" si="69"/>
        <v>0</v>
      </c>
      <c r="AW122" s="674"/>
      <c r="AX122" s="674"/>
      <c r="AY122" s="648">
        <f t="shared" si="70"/>
        <v>0</v>
      </c>
      <c r="AZ122" s="674"/>
      <c r="BA122" s="674"/>
      <c r="BB122" s="674"/>
      <c r="BC122" s="648">
        <f t="shared" si="79"/>
        <v>0</v>
      </c>
      <c r="BD122" s="674"/>
      <c r="BE122" s="674"/>
      <c r="BF122" s="648">
        <f t="shared" si="80"/>
        <v>0</v>
      </c>
      <c r="BG122" s="674"/>
      <c r="BH122" s="648">
        <f t="shared" si="71"/>
        <v>0</v>
      </c>
      <c r="BI122" s="674"/>
      <c r="BJ122" s="674"/>
      <c r="BK122" s="674"/>
      <c r="BL122" s="674">
        <v>385</v>
      </c>
      <c r="BM122" s="674"/>
      <c r="BN122" s="12"/>
      <c r="BO122" s="12"/>
      <c r="BP122" s="12"/>
      <c r="BQ122" s="12"/>
      <c r="BR122" s="674"/>
      <c r="BS122" s="674"/>
      <c r="BT122" s="675">
        <f t="shared" si="51"/>
        <v>385</v>
      </c>
      <c r="BU122" s="674"/>
      <c r="BV122" s="674"/>
      <c r="BW122" s="674"/>
      <c r="BX122" s="12"/>
      <c r="BY122" s="674"/>
      <c r="BZ122" s="674"/>
      <c r="CA122" s="674"/>
      <c r="CB122" s="12"/>
      <c r="CC122" s="12"/>
      <c r="CD122" s="12"/>
      <c r="CE122" s="12"/>
      <c r="CF122" s="12"/>
      <c r="CG122" s="648">
        <f t="shared" si="52"/>
        <v>0</v>
      </c>
      <c r="CH122" s="674"/>
      <c r="CI122" s="674"/>
      <c r="CJ122" s="12"/>
      <c r="CK122" s="12"/>
      <c r="CL122" s="12"/>
      <c r="CM122" s="674"/>
      <c r="CN122" s="648">
        <f t="shared" si="72"/>
        <v>0</v>
      </c>
      <c r="CO122" s="674"/>
      <c r="CP122" s="674"/>
      <c r="CQ122" s="674"/>
      <c r="CR122" s="674"/>
      <c r="CS122" s="674"/>
      <c r="CT122" s="648">
        <f t="shared" si="73"/>
        <v>0</v>
      </c>
      <c r="CU122" s="674"/>
      <c r="CV122" s="674"/>
      <c r="CW122" s="674"/>
      <c r="CX122" s="674"/>
      <c r="CY122" s="674"/>
      <c r="CZ122" s="674"/>
      <c r="DA122" s="676"/>
      <c r="DB122" s="674"/>
      <c r="DC122" s="674"/>
      <c r="DD122" s="674"/>
      <c r="DE122" s="674"/>
      <c r="DF122" s="674"/>
      <c r="DG122" s="674"/>
      <c r="DH122" s="674"/>
      <c r="DI122" s="674"/>
      <c r="DJ122" s="674"/>
      <c r="DK122" s="674"/>
      <c r="DL122" s="12"/>
      <c r="DM122" s="12"/>
      <c r="DN122" s="674"/>
      <c r="DO122" s="12"/>
      <c r="DP122" s="674"/>
      <c r="DQ122" s="648">
        <f t="shared" si="74"/>
        <v>0</v>
      </c>
      <c r="DR122" s="674"/>
      <c r="DS122" s="12"/>
      <c r="DT122" s="12"/>
      <c r="DU122" s="12"/>
      <c r="DV122" s="12">
        <f t="shared" si="75"/>
        <v>0</v>
      </c>
      <c r="DW122" s="674"/>
      <c r="DX122" s="674"/>
      <c r="DY122" s="674"/>
      <c r="DZ122" s="648">
        <f t="shared" si="76"/>
        <v>0</v>
      </c>
      <c r="EA122" s="677"/>
      <c r="EB122" s="673"/>
      <c r="EC122" s="678">
        <f t="shared" si="55"/>
        <v>0</v>
      </c>
      <c r="ED122" s="673"/>
      <c r="EE122" s="678">
        <f t="shared" si="56"/>
        <v>0</v>
      </c>
      <c r="EF122" s="673"/>
      <c r="EG122" s="678">
        <f t="shared" si="58"/>
        <v>0</v>
      </c>
      <c r="EH122" s="14"/>
      <c r="EI122" s="679"/>
      <c r="EJ122" s="648">
        <f t="shared" si="59"/>
        <v>0</v>
      </c>
      <c r="EK122" s="677"/>
      <c r="EL122" s="608"/>
      <c r="EM122" s="673"/>
      <c r="EN122" s="678">
        <f t="shared" si="57"/>
        <v>0</v>
      </c>
      <c r="EO122" s="221"/>
      <c r="EP122" s="221"/>
      <c r="EQ122" s="678">
        <f t="shared" si="77"/>
        <v>0</v>
      </c>
      <c r="ER122" s="221"/>
      <c r="ES122" s="680"/>
      <c r="ET122" s="221"/>
      <c r="EU122" s="216"/>
      <c r="EV122" s="221"/>
      <c r="EW122" s="680"/>
      <c r="EX122" s="673"/>
      <c r="EY122" s="673"/>
      <c r="EZ122" s="673">
        <f t="shared" si="81"/>
        <v>0</v>
      </c>
      <c r="FA122" s="673"/>
      <c r="FB122" s="673"/>
      <c r="FC122" s="673"/>
      <c r="FD122" s="673"/>
      <c r="FE122" s="673"/>
      <c r="FF122" s="673"/>
      <c r="FG122" s="673"/>
    </row>
    <row r="123" spans="1:163" s="681" customFormat="1" ht="47.25">
      <c r="A123" s="671">
        <v>4</v>
      </c>
      <c r="B123" s="672" t="s">
        <v>882</v>
      </c>
      <c r="C123" s="673"/>
      <c r="D123" s="673"/>
      <c r="E123" s="673"/>
      <c r="F123" s="673"/>
      <c r="G123" s="673"/>
      <c r="H123" s="673"/>
      <c r="I123" s="673"/>
      <c r="J123" s="673"/>
      <c r="K123" s="674"/>
      <c r="L123" s="674"/>
      <c r="M123" s="12"/>
      <c r="N123" s="12"/>
      <c r="O123" s="674"/>
      <c r="P123" s="648">
        <f t="shared" si="50"/>
        <v>0</v>
      </c>
      <c r="Q123" s="674"/>
      <c r="R123" s="674"/>
      <c r="S123" s="674"/>
      <c r="T123" s="648">
        <f t="shared" si="65"/>
        <v>0</v>
      </c>
      <c r="U123" s="674"/>
      <c r="V123" s="674"/>
      <c r="W123" s="674">
        <v>10</v>
      </c>
      <c r="X123" s="674"/>
      <c r="Y123" s="674"/>
      <c r="Z123" s="12"/>
      <c r="AA123" s="12"/>
      <c r="AB123" s="674"/>
      <c r="AC123" s="674"/>
      <c r="AD123" s="648">
        <f t="shared" si="78"/>
        <v>10</v>
      </c>
      <c r="AE123" s="674"/>
      <c r="AF123" s="674"/>
      <c r="AG123" s="674"/>
      <c r="AH123" s="648">
        <f t="shared" si="66"/>
        <v>0</v>
      </c>
      <c r="AI123" s="674"/>
      <c r="AJ123" s="674"/>
      <c r="AK123" s="674"/>
      <c r="AL123" s="648">
        <f t="shared" si="67"/>
        <v>0</v>
      </c>
      <c r="AM123" s="674"/>
      <c r="AN123" s="12"/>
      <c r="AO123" s="674"/>
      <c r="AP123" s="648">
        <f t="shared" si="68"/>
        <v>0</v>
      </c>
      <c r="AQ123" s="674"/>
      <c r="AR123" s="674"/>
      <c r="AS123" s="12"/>
      <c r="AT123" s="674"/>
      <c r="AU123" s="674"/>
      <c r="AV123" s="648">
        <f t="shared" si="69"/>
        <v>0</v>
      </c>
      <c r="AW123" s="674"/>
      <c r="AX123" s="674"/>
      <c r="AY123" s="648">
        <f t="shared" si="70"/>
        <v>0</v>
      </c>
      <c r="AZ123" s="674"/>
      <c r="BA123" s="674"/>
      <c r="BB123" s="674"/>
      <c r="BC123" s="648">
        <f t="shared" si="79"/>
        <v>0</v>
      </c>
      <c r="BD123" s="674"/>
      <c r="BE123" s="674"/>
      <c r="BF123" s="648">
        <f t="shared" si="80"/>
        <v>0</v>
      </c>
      <c r="BG123" s="674"/>
      <c r="BH123" s="648">
        <f t="shared" si="71"/>
        <v>0</v>
      </c>
      <c r="BI123" s="674"/>
      <c r="BJ123" s="674"/>
      <c r="BK123" s="674"/>
      <c r="BL123" s="674">
        <v>385</v>
      </c>
      <c r="BM123" s="674"/>
      <c r="BN123" s="12"/>
      <c r="BO123" s="12"/>
      <c r="BP123" s="12"/>
      <c r="BQ123" s="12"/>
      <c r="BR123" s="674"/>
      <c r="BS123" s="674"/>
      <c r="BT123" s="675">
        <f t="shared" si="51"/>
        <v>385</v>
      </c>
      <c r="BU123" s="674"/>
      <c r="BV123" s="674"/>
      <c r="BW123" s="674"/>
      <c r="BX123" s="12"/>
      <c r="BY123" s="674"/>
      <c r="BZ123" s="674"/>
      <c r="CA123" s="674"/>
      <c r="CB123" s="12"/>
      <c r="CC123" s="12"/>
      <c r="CD123" s="12"/>
      <c r="CE123" s="12"/>
      <c r="CF123" s="12"/>
      <c r="CG123" s="648">
        <f t="shared" si="52"/>
        <v>0</v>
      </c>
      <c r="CH123" s="674"/>
      <c r="CI123" s="674"/>
      <c r="CJ123" s="12"/>
      <c r="CK123" s="12"/>
      <c r="CL123" s="12"/>
      <c r="CM123" s="674"/>
      <c r="CN123" s="648">
        <f t="shared" si="72"/>
        <v>0</v>
      </c>
      <c r="CO123" s="674"/>
      <c r="CP123" s="674"/>
      <c r="CQ123" s="674"/>
      <c r="CR123" s="674"/>
      <c r="CS123" s="674"/>
      <c r="CT123" s="648">
        <f t="shared" si="73"/>
        <v>0</v>
      </c>
      <c r="CU123" s="674"/>
      <c r="CV123" s="674"/>
      <c r="CW123" s="674"/>
      <c r="CX123" s="674"/>
      <c r="CY123" s="674"/>
      <c r="CZ123" s="674"/>
      <c r="DA123" s="676"/>
      <c r="DB123" s="674"/>
      <c r="DC123" s="674"/>
      <c r="DD123" s="674"/>
      <c r="DE123" s="674"/>
      <c r="DF123" s="674"/>
      <c r="DG123" s="674"/>
      <c r="DH123" s="674"/>
      <c r="DI123" s="674"/>
      <c r="DJ123" s="674"/>
      <c r="DK123" s="674"/>
      <c r="DL123" s="12"/>
      <c r="DM123" s="12"/>
      <c r="DN123" s="674"/>
      <c r="DO123" s="12"/>
      <c r="DP123" s="674"/>
      <c r="DQ123" s="648">
        <f t="shared" si="74"/>
        <v>0</v>
      </c>
      <c r="DR123" s="674"/>
      <c r="DS123" s="12"/>
      <c r="DT123" s="12"/>
      <c r="DU123" s="12"/>
      <c r="DV123" s="12">
        <f t="shared" si="75"/>
        <v>0</v>
      </c>
      <c r="DW123" s="674"/>
      <c r="DX123" s="674"/>
      <c r="DY123" s="674"/>
      <c r="DZ123" s="648">
        <f t="shared" si="76"/>
        <v>0</v>
      </c>
      <c r="EA123" s="677"/>
      <c r="EB123" s="673"/>
      <c r="EC123" s="678">
        <f t="shared" si="55"/>
        <v>0</v>
      </c>
      <c r="ED123" s="673"/>
      <c r="EE123" s="678">
        <f t="shared" si="56"/>
        <v>0</v>
      </c>
      <c r="EF123" s="673"/>
      <c r="EG123" s="678">
        <f t="shared" si="58"/>
        <v>0</v>
      </c>
      <c r="EH123" s="14"/>
      <c r="EI123" s="679"/>
      <c r="EJ123" s="648">
        <f t="shared" si="59"/>
        <v>0</v>
      </c>
      <c r="EK123" s="677"/>
      <c r="EL123" s="608"/>
      <c r="EM123" s="673"/>
      <c r="EN123" s="678">
        <f t="shared" si="57"/>
        <v>0</v>
      </c>
      <c r="EO123" s="221"/>
      <c r="EP123" s="221"/>
      <c r="EQ123" s="678">
        <f t="shared" si="77"/>
        <v>0</v>
      </c>
      <c r="ER123" s="221"/>
      <c r="ES123" s="680"/>
      <c r="ET123" s="221"/>
      <c r="EU123" s="216"/>
      <c r="EV123" s="221"/>
      <c r="EW123" s="680"/>
      <c r="EX123" s="673"/>
      <c r="EY123" s="673"/>
      <c r="EZ123" s="673">
        <f t="shared" si="81"/>
        <v>0</v>
      </c>
      <c r="FA123" s="673"/>
      <c r="FB123" s="673"/>
      <c r="FC123" s="673"/>
      <c r="FD123" s="673"/>
      <c r="FE123" s="673"/>
      <c r="FF123" s="673"/>
      <c r="FG123" s="673"/>
    </row>
    <row r="124" spans="1:163" s="681" customFormat="1" ht="47.25">
      <c r="A124" s="671">
        <v>5</v>
      </c>
      <c r="B124" s="672" t="s">
        <v>883</v>
      </c>
      <c r="C124" s="673"/>
      <c r="D124" s="673"/>
      <c r="E124" s="673"/>
      <c r="F124" s="673"/>
      <c r="G124" s="673"/>
      <c r="H124" s="673"/>
      <c r="I124" s="673"/>
      <c r="J124" s="673"/>
      <c r="K124" s="674"/>
      <c r="L124" s="674"/>
      <c r="M124" s="12"/>
      <c r="N124" s="12"/>
      <c r="O124" s="674"/>
      <c r="P124" s="648">
        <f t="shared" si="50"/>
        <v>0</v>
      </c>
      <c r="Q124" s="674"/>
      <c r="R124" s="674"/>
      <c r="S124" s="674"/>
      <c r="T124" s="648">
        <f t="shared" si="65"/>
        <v>0</v>
      </c>
      <c r="U124" s="674"/>
      <c r="V124" s="674"/>
      <c r="W124" s="674"/>
      <c r="X124" s="674"/>
      <c r="Y124" s="674"/>
      <c r="Z124" s="12"/>
      <c r="AA124" s="12"/>
      <c r="AB124" s="674"/>
      <c r="AC124" s="674"/>
      <c r="AD124" s="648">
        <f t="shared" si="78"/>
        <v>0</v>
      </c>
      <c r="AE124" s="674"/>
      <c r="AF124" s="674"/>
      <c r="AG124" s="674"/>
      <c r="AH124" s="648">
        <f t="shared" si="66"/>
        <v>0</v>
      </c>
      <c r="AI124" s="674"/>
      <c r="AJ124" s="674"/>
      <c r="AK124" s="674"/>
      <c r="AL124" s="648">
        <f t="shared" si="67"/>
        <v>0</v>
      </c>
      <c r="AM124" s="674"/>
      <c r="AN124" s="12"/>
      <c r="AO124" s="674"/>
      <c r="AP124" s="648">
        <f t="shared" si="68"/>
        <v>0</v>
      </c>
      <c r="AQ124" s="674"/>
      <c r="AR124" s="674"/>
      <c r="AS124" s="12"/>
      <c r="AT124" s="674"/>
      <c r="AU124" s="674"/>
      <c r="AV124" s="648">
        <f t="shared" si="69"/>
        <v>0</v>
      </c>
      <c r="AW124" s="674"/>
      <c r="AX124" s="674"/>
      <c r="AY124" s="648">
        <f t="shared" si="70"/>
        <v>0</v>
      </c>
      <c r="AZ124" s="674"/>
      <c r="BA124" s="674"/>
      <c r="BB124" s="674"/>
      <c r="BC124" s="648">
        <f t="shared" si="79"/>
        <v>0</v>
      </c>
      <c r="BD124" s="674"/>
      <c r="BE124" s="674"/>
      <c r="BF124" s="648">
        <f t="shared" si="80"/>
        <v>0</v>
      </c>
      <c r="BG124" s="674"/>
      <c r="BH124" s="648">
        <f t="shared" si="71"/>
        <v>0</v>
      </c>
      <c r="BI124" s="674"/>
      <c r="BJ124" s="674"/>
      <c r="BK124" s="674"/>
      <c r="BL124" s="674"/>
      <c r="BM124" s="674"/>
      <c r="BN124" s="12"/>
      <c r="BO124" s="12"/>
      <c r="BP124" s="12"/>
      <c r="BQ124" s="12"/>
      <c r="BR124" s="674"/>
      <c r="BS124" s="674"/>
      <c r="BT124" s="675">
        <f t="shared" si="51"/>
        <v>0</v>
      </c>
      <c r="BU124" s="674"/>
      <c r="BV124" s="674"/>
      <c r="BW124" s="674"/>
      <c r="BX124" s="12"/>
      <c r="BY124" s="674"/>
      <c r="BZ124" s="674"/>
      <c r="CA124" s="674"/>
      <c r="CB124" s="12"/>
      <c r="CC124" s="12"/>
      <c r="CD124" s="12"/>
      <c r="CE124" s="12"/>
      <c r="CF124" s="12"/>
      <c r="CG124" s="648">
        <f t="shared" si="52"/>
        <v>0</v>
      </c>
      <c r="CH124" s="674"/>
      <c r="CI124" s="674"/>
      <c r="CJ124" s="12"/>
      <c r="CK124" s="12"/>
      <c r="CL124" s="12"/>
      <c r="CM124" s="674"/>
      <c r="CN124" s="648">
        <f t="shared" si="72"/>
        <v>0</v>
      </c>
      <c r="CO124" s="674"/>
      <c r="CP124" s="674"/>
      <c r="CQ124" s="674"/>
      <c r="CR124" s="674"/>
      <c r="CS124" s="674"/>
      <c r="CT124" s="648">
        <f t="shared" si="73"/>
        <v>0</v>
      </c>
      <c r="CU124" s="674"/>
      <c r="CV124" s="674"/>
      <c r="CW124" s="674"/>
      <c r="CX124" s="674"/>
      <c r="CY124" s="674"/>
      <c r="CZ124" s="674"/>
      <c r="DA124" s="676"/>
      <c r="DB124" s="674"/>
      <c r="DC124" s="674"/>
      <c r="DD124" s="674"/>
      <c r="DE124" s="674"/>
      <c r="DF124" s="674"/>
      <c r="DG124" s="674"/>
      <c r="DH124" s="674"/>
      <c r="DI124" s="674"/>
      <c r="DJ124" s="674"/>
      <c r="DK124" s="674"/>
      <c r="DL124" s="12"/>
      <c r="DM124" s="12"/>
      <c r="DN124" s="674"/>
      <c r="DO124" s="12"/>
      <c r="DP124" s="674"/>
      <c r="DQ124" s="648">
        <f t="shared" si="74"/>
        <v>0</v>
      </c>
      <c r="DR124" s="674"/>
      <c r="DS124" s="12"/>
      <c r="DT124" s="12"/>
      <c r="DU124" s="12"/>
      <c r="DV124" s="12">
        <f t="shared" si="75"/>
        <v>0</v>
      </c>
      <c r="DW124" s="674"/>
      <c r="DX124" s="674"/>
      <c r="DY124" s="674"/>
      <c r="DZ124" s="648">
        <f t="shared" si="76"/>
        <v>0</v>
      </c>
      <c r="EA124" s="677"/>
      <c r="EB124" s="673"/>
      <c r="EC124" s="678">
        <f t="shared" si="55"/>
        <v>0</v>
      </c>
      <c r="ED124" s="673"/>
      <c r="EE124" s="678">
        <f t="shared" si="56"/>
        <v>0</v>
      </c>
      <c r="EF124" s="673"/>
      <c r="EG124" s="678">
        <f t="shared" si="58"/>
        <v>0</v>
      </c>
      <c r="EH124" s="14"/>
      <c r="EI124" s="679"/>
      <c r="EJ124" s="648">
        <f t="shared" si="59"/>
        <v>0</v>
      </c>
      <c r="EK124" s="677"/>
      <c r="EL124" s="608"/>
      <c r="EM124" s="673"/>
      <c r="EN124" s="678">
        <f t="shared" si="57"/>
        <v>0</v>
      </c>
      <c r="EO124" s="221"/>
      <c r="EP124" s="221"/>
      <c r="EQ124" s="678">
        <f t="shared" si="77"/>
        <v>0</v>
      </c>
      <c r="ER124" s="221"/>
      <c r="ES124" s="680"/>
      <c r="ET124" s="221"/>
      <c r="EU124" s="216"/>
      <c r="EV124" s="221"/>
      <c r="EW124" s="680"/>
      <c r="EX124" s="673"/>
      <c r="EY124" s="673"/>
      <c r="EZ124" s="673">
        <f t="shared" si="81"/>
        <v>0</v>
      </c>
      <c r="FA124" s="673"/>
      <c r="FB124" s="673"/>
      <c r="FC124" s="673"/>
      <c r="FD124" s="673"/>
      <c r="FE124" s="673"/>
      <c r="FF124" s="673"/>
      <c r="FG124" s="673"/>
    </row>
    <row r="125" spans="1:163" s="681" customFormat="1" ht="47.25">
      <c r="A125" s="671">
        <v>6</v>
      </c>
      <c r="B125" s="672" t="s">
        <v>884</v>
      </c>
      <c r="C125" s="673"/>
      <c r="D125" s="673"/>
      <c r="E125" s="673"/>
      <c r="F125" s="673"/>
      <c r="G125" s="673"/>
      <c r="H125" s="673"/>
      <c r="I125" s="673"/>
      <c r="J125" s="673"/>
      <c r="K125" s="674"/>
      <c r="L125" s="674"/>
      <c r="M125" s="12"/>
      <c r="N125" s="12"/>
      <c r="O125" s="674"/>
      <c r="P125" s="648">
        <f t="shared" si="50"/>
        <v>0</v>
      </c>
      <c r="Q125" s="674"/>
      <c r="R125" s="674"/>
      <c r="S125" s="674"/>
      <c r="T125" s="648">
        <f t="shared" si="65"/>
        <v>0</v>
      </c>
      <c r="U125" s="674"/>
      <c r="V125" s="674"/>
      <c r="W125" s="674">
        <v>10</v>
      </c>
      <c r="X125" s="674">
        <v>10</v>
      </c>
      <c r="Y125" s="674"/>
      <c r="Z125" s="12"/>
      <c r="AA125" s="12"/>
      <c r="AB125" s="674"/>
      <c r="AC125" s="674"/>
      <c r="AD125" s="648">
        <f t="shared" si="78"/>
        <v>20</v>
      </c>
      <c r="AE125" s="674"/>
      <c r="AF125" s="674"/>
      <c r="AG125" s="674"/>
      <c r="AH125" s="648">
        <f t="shared" si="66"/>
        <v>0</v>
      </c>
      <c r="AI125" s="674"/>
      <c r="AJ125" s="674"/>
      <c r="AK125" s="674"/>
      <c r="AL125" s="648">
        <f t="shared" si="67"/>
        <v>0</v>
      </c>
      <c r="AM125" s="674"/>
      <c r="AN125" s="12"/>
      <c r="AO125" s="674"/>
      <c r="AP125" s="648">
        <f t="shared" si="68"/>
        <v>0</v>
      </c>
      <c r="AQ125" s="674"/>
      <c r="AR125" s="674"/>
      <c r="AS125" s="12"/>
      <c r="AT125" s="674"/>
      <c r="AU125" s="674"/>
      <c r="AV125" s="648">
        <f t="shared" si="69"/>
        <v>0</v>
      </c>
      <c r="AW125" s="674"/>
      <c r="AX125" s="674"/>
      <c r="AY125" s="648">
        <f t="shared" si="70"/>
        <v>0</v>
      </c>
      <c r="AZ125" s="674"/>
      <c r="BA125" s="674"/>
      <c r="BB125" s="674"/>
      <c r="BC125" s="648">
        <f t="shared" si="79"/>
        <v>0</v>
      </c>
      <c r="BD125" s="674"/>
      <c r="BE125" s="674"/>
      <c r="BF125" s="648">
        <f t="shared" si="80"/>
        <v>0</v>
      </c>
      <c r="BG125" s="674"/>
      <c r="BH125" s="648">
        <f t="shared" si="71"/>
        <v>0</v>
      </c>
      <c r="BI125" s="674"/>
      <c r="BJ125" s="674"/>
      <c r="BK125" s="674"/>
      <c r="BL125" s="674">
        <v>210</v>
      </c>
      <c r="BM125" s="674"/>
      <c r="BN125" s="12"/>
      <c r="BO125" s="12"/>
      <c r="BP125" s="12"/>
      <c r="BQ125" s="12"/>
      <c r="BR125" s="674"/>
      <c r="BS125" s="674"/>
      <c r="BT125" s="675">
        <f t="shared" si="51"/>
        <v>210</v>
      </c>
      <c r="BU125" s="674"/>
      <c r="BV125" s="674"/>
      <c r="BW125" s="674"/>
      <c r="BX125" s="12"/>
      <c r="BY125" s="674"/>
      <c r="BZ125" s="674"/>
      <c r="CA125" s="674"/>
      <c r="CB125" s="12"/>
      <c r="CC125" s="12"/>
      <c r="CD125" s="12"/>
      <c r="CE125" s="12"/>
      <c r="CF125" s="12"/>
      <c r="CG125" s="648">
        <f t="shared" si="52"/>
        <v>0</v>
      </c>
      <c r="CH125" s="674"/>
      <c r="CI125" s="674"/>
      <c r="CJ125" s="12"/>
      <c r="CK125" s="12"/>
      <c r="CL125" s="12"/>
      <c r="CM125" s="674"/>
      <c r="CN125" s="648">
        <f t="shared" si="72"/>
        <v>0</v>
      </c>
      <c r="CO125" s="674"/>
      <c r="CP125" s="674"/>
      <c r="CQ125" s="674"/>
      <c r="CR125" s="674"/>
      <c r="CS125" s="674"/>
      <c r="CT125" s="648">
        <f t="shared" si="73"/>
        <v>0</v>
      </c>
      <c r="CU125" s="674"/>
      <c r="CV125" s="674"/>
      <c r="CW125" s="674"/>
      <c r="CX125" s="674"/>
      <c r="CY125" s="674"/>
      <c r="CZ125" s="674"/>
      <c r="DA125" s="676"/>
      <c r="DB125" s="674"/>
      <c r="DC125" s="674"/>
      <c r="DD125" s="674"/>
      <c r="DE125" s="674"/>
      <c r="DF125" s="674"/>
      <c r="DG125" s="674"/>
      <c r="DH125" s="674"/>
      <c r="DI125" s="674"/>
      <c r="DJ125" s="674"/>
      <c r="DK125" s="674"/>
      <c r="DL125" s="12"/>
      <c r="DM125" s="12"/>
      <c r="DN125" s="674"/>
      <c r="DO125" s="12"/>
      <c r="DP125" s="674"/>
      <c r="DQ125" s="648">
        <f t="shared" si="74"/>
        <v>0</v>
      </c>
      <c r="DR125" s="674"/>
      <c r="DS125" s="12"/>
      <c r="DT125" s="12"/>
      <c r="DU125" s="12"/>
      <c r="DV125" s="12">
        <f t="shared" si="75"/>
        <v>0</v>
      </c>
      <c r="DW125" s="674"/>
      <c r="DX125" s="674"/>
      <c r="DY125" s="674"/>
      <c r="DZ125" s="648">
        <f t="shared" si="76"/>
        <v>0</v>
      </c>
      <c r="EA125" s="677"/>
      <c r="EB125" s="673"/>
      <c r="EC125" s="678">
        <f t="shared" si="55"/>
        <v>0</v>
      </c>
      <c r="ED125" s="673"/>
      <c r="EE125" s="678">
        <f t="shared" si="56"/>
        <v>0</v>
      </c>
      <c r="EF125" s="673"/>
      <c r="EG125" s="678">
        <f t="shared" si="58"/>
        <v>0</v>
      </c>
      <c r="EH125" s="14"/>
      <c r="EI125" s="679"/>
      <c r="EJ125" s="648">
        <f t="shared" si="59"/>
        <v>0</v>
      </c>
      <c r="EK125" s="677"/>
      <c r="EL125" s="608"/>
      <c r="EM125" s="673"/>
      <c r="EN125" s="678">
        <f t="shared" si="57"/>
        <v>0</v>
      </c>
      <c r="EO125" s="221"/>
      <c r="EP125" s="221"/>
      <c r="EQ125" s="678">
        <f t="shared" si="77"/>
        <v>0</v>
      </c>
      <c r="ER125" s="221"/>
      <c r="ES125" s="680"/>
      <c r="ET125" s="221"/>
      <c r="EU125" s="216"/>
      <c r="EV125" s="221"/>
      <c r="EW125" s="680"/>
      <c r="EX125" s="673"/>
      <c r="EY125" s="673"/>
      <c r="EZ125" s="673">
        <f t="shared" si="81"/>
        <v>0</v>
      </c>
      <c r="FA125" s="673"/>
      <c r="FB125" s="673"/>
      <c r="FC125" s="673"/>
      <c r="FD125" s="673"/>
      <c r="FE125" s="673"/>
      <c r="FF125" s="673"/>
      <c r="FG125" s="673"/>
    </row>
    <row r="126" spans="1:163" s="681" customFormat="1" ht="47.25">
      <c r="A126" s="671">
        <v>7</v>
      </c>
      <c r="B126" s="672" t="s">
        <v>885</v>
      </c>
      <c r="C126" s="673"/>
      <c r="D126" s="673"/>
      <c r="E126" s="673"/>
      <c r="F126" s="673"/>
      <c r="G126" s="673"/>
      <c r="H126" s="673"/>
      <c r="I126" s="673"/>
      <c r="J126" s="673"/>
      <c r="K126" s="674"/>
      <c r="L126" s="674"/>
      <c r="M126" s="12"/>
      <c r="N126" s="12"/>
      <c r="O126" s="674"/>
      <c r="P126" s="648">
        <f t="shared" si="50"/>
        <v>0</v>
      </c>
      <c r="Q126" s="674"/>
      <c r="R126" s="674"/>
      <c r="S126" s="674"/>
      <c r="T126" s="648">
        <f t="shared" si="65"/>
        <v>0</v>
      </c>
      <c r="U126" s="674"/>
      <c r="V126" s="674"/>
      <c r="W126" s="674"/>
      <c r="X126" s="674"/>
      <c r="Y126" s="674"/>
      <c r="Z126" s="12"/>
      <c r="AA126" s="12"/>
      <c r="AB126" s="674"/>
      <c r="AC126" s="674"/>
      <c r="AD126" s="648">
        <f t="shared" si="78"/>
        <v>0</v>
      </c>
      <c r="AE126" s="674"/>
      <c r="AF126" s="674"/>
      <c r="AG126" s="674"/>
      <c r="AH126" s="648">
        <f t="shared" si="66"/>
        <v>0</v>
      </c>
      <c r="AI126" s="674"/>
      <c r="AJ126" s="674"/>
      <c r="AK126" s="674"/>
      <c r="AL126" s="648">
        <f t="shared" si="67"/>
        <v>0</v>
      </c>
      <c r="AM126" s="674"/>
      <c r="AN126" s="12"/>
      <c r="AO126" s="674"/>
      <c r="AP126" s="648">
        <f t="shared" si="68"/>
        <v>0</v>
      </c>
      <c r="AQ126" s="674"/>
      <c r="AR126" s="674"/>
      <c r="AS126" s="12"/>
      <c r="AT126" s="674"/>
      <c r="AU126" s="674"/>
      <c r="AV126" s="648">
        <f t="shared" si="69"/>
        <v>0</v>
      </c>
      <c r="AW126" s="674"/>
      <c r="AX126" s="674"/>
      <c r="AY126" s="648">
        <f t="shared" si="70"/>
        <v>0</v>
      </c>
      <c r="AZ126" s="674"/>
      <c r="BA126" s="674"/>
      <c r="BB126" s="674"/>
      <c r="BC126" s="648">
        <f t="shared" si="79"/>
        <v>0</v>
      </c>
      <c r="BD126" s="674"/>
      <c r="BE126" s="674"/>
      <c r="BF126" s="648">
        <f t="shared" si="80"/>
        <v>0</v>
      </c>
      <c r="BG126" s="674"/>
      <c r="BH126" s="648">
        <f t="shared" si="71"/>
        <v>0</v>
      </c>
      <c r="BI126" s="674"/>
      <c r="BJ126" s="674"/>
      <c r="BK126" s="674"/>
      <c r="BL126" s="674">
        <v>210</v>
      </c>
      <c r="BM126" s="674"/>
      <c r="BN126" s="12"/>
      <c r="BO126" s="12"/>
      <c r="BP126" s="12"/>
      <c r="BQ126" s="12"/>
      <c r="BR126" s="674"/>
      <c r="BS126" s="674"/>
      <c r="BT126" s="675">
        <f t="shared" si="51"/>
        <v>210</v>
      </c>
      <c r="BU126" s="674"/>
      <c r="BV126" s="674"/>
      <c r="BW126" s="674"/>
      <c r="BX126" s="12"/>
      <c r="BY126" s="674"/>
      <c r="BZ126" s="674"/>
      <c r="CA126" s="674"/>
      <c r="CB126" s="12"/>
      <c r="CC126" s="12"/>
      <c r="CD126" s="12"/>
      <c r="CE126" s="12"/>
      <c r="CF126" s="12"/>
      <c r="CG126" s="648">
        <f t="shared" si="52"/>
        <v>0</v>
      </c>
      <c r="CH126" s="674"/>
      <c r="CI126" s="674"/>
      <c r="CJ126" s="12"/>
      <c r="CK126" s="12"/>
      <c r="CL126" s="12"/>
      <c r="CM126" s="674"/>
      <c r="CN126" s="648">
        <f t="shared" si="72"/>
        <v>0</v>
      </c>
      <c r="CO126" s="674"/>
      <c r="CP126" s="674"/>
      <c r="CQ126" s="674"/>
      <c r="CR126" s="674"/>
      <c r="CS126" s="674"/>
      <c r="CT126" s="648">
        <f t="shared" si="73"/>
        <v>0</v>
      </c>
      <c r="CU126" s="674"/>
      <c r="CV126" s="674"/>
      <c r="CW126" s="674"/>
      <c r="CX126" s="674"/>
      <c r="CY126" s="674"/>
      <c r="CZ126" s="674"/>
      <c r="DA126" s="676"/>
      <c r="DB126" s="674"/>
      <c r="DC126" s="674"/>
      <c r="DD126" s="674"/>
      <c r="DE126" s="674"/>
      <c r="DF126" s="674"/>
      <c r="DG126" s="674"/>
      <c r="DH126" s="674"/>
      <c r="DI126" s="674"/>
      <c r="DJ126" s="674"/>
      <c r="DK126" s="674"/>
      <c r="DL126" s="12"/>
      <c r="DM126" s="12"/>
      <c r="DN126" s="674"/>
      <c r="DO126" s="12"/>
      <c r="DP126" s="674"/>
      <c r="DQ126" s="648">
        <f t="shared" si="74"/>
        <v>0</v>
      </c>
      <c r="DR126" s="674"/>
      <c r="DS126" s="12"/>
      <c r="DT126" s="12"/>
      <c r="DU126" s="12"/>
      <c r="DV126" s="12">
        <f t="shared" si="75"/>
        <v>0</v>
      </c>
      <c r="DW126" s="674"/>
      <c r="DX126" s="674"/>
      <c r="DY126" s="674"/>
      <c r="DZ126" s="648">
        <f t="shared" si="76"/>
        <v>0</v>
      </c>
      <c r="EA126" s="677"/>
      <c r="EB126" s="673"/>
      <c r="EC126" s="678">
        <f t="shared" si="55"/>
        <v>0</v>
      </c>
      <c r="ED126" s="673"/>
      <c r="EE126" s="678">
        <f t="shared" si="56"/>
        <v>0</v>
      </c>
      <c r="EF126" s="673"/>
      <c r="EG126" s="678">
        <f t="shared" si="58"/>
        <v>0</v>
      </c>
      <c r="EH126" s="14"/>
      <c r="EI126" s="679"/>
      <c r="EJ126" s="648">
        <f t="shared" si="59"/>
        <v>0</v>
      </c>
      <c r="EK126" s="677"/>
      <c r="EL126" s="608"/>
      <c r="EM126" s="673"/>
      <c r="EN126" s="678">
        <f t="shared" si="57"/>
        <v>0</v>
      </c>
      <c r="EO126" s="221"/>
      <c r="EP126" s="221"/>
      <c r="EQ126" s="678">
        <f t="shared" si="77"/>
        <v>0</v>
      </c>
      <c r="ER126" s="221"/>
      <c r="ES126" s="680"/>
      <c r="ET126" s="221"/>
      <c r="EU126" s="216"/>
      <c r="EV126" s="221"/>
      <c r="EW126" s="680"/>
      <c r="EX126" s="673"/>
      <c r="EY126" s="673"/>
      <c r="EZ126" s="673">
        <f t="shared" si="81"/>
        <v>0</v>
      </c>
      <c r="FA126" s="673"/>
      <c r="FB126" s="673"/>
      <c r="FC126" s="673"/>
      <c r="FD126" s="673"/>
      <c r="FE126" s="673"/>
      <c r="FF126" s="673"/>
      <c r="FG126" s="673"/>
    </row>
    <row r="127" spans="1:163" s="681" customFormat="1" ht="31.5">
      <c r="A127" s="671">
        <v>8</v>
      </c>
      <c r="B127" s="672" t="s">
        <v>886</v>
      </c>
      <c r="C127" s="673"/>
      <c r="D127" s="673"/>
      <c r="E127" s="673"/>
      <c r="F127" s="673"/>
      <c r="G127" s="673"/>
      <c r="H127" s="673"/>
      <c r="I127" s="673"/>
      <c r="J127" s="673"/>
      <c r="K127" s="674"/>
      <c r="L127" s="674"/>
      <c r="M127" s="12"/>
      <c r="N127" s="12"/>
      <c r="O127" s="674"/>
      <c r="P127" s="648">
        <f t="shared" si="50"/>
        <v>0</v>
      </c>
      <c r="Q127" s="674"/>
      <c r="R127" s="674"/>
      <c r="S127" s="674"/>
      <c r="T127" s="648">
        <f t="shared" si="65"/>
        <v>0</v>
      </c>
      <c r="U127" s="674"/>
      <c r="V127" s="674"/>
      <c r="W127" s="674"/>
      <c r="X127" s="674"/>
      <c r="Y127" s="674"/>
      <c r="Z127" s="12"/>
      <c r="AA127" s="12"/>
      <c r="AB127" s="674"/>
      <c r="AC127" s="674"/>
      <c r="AD127" s="648">
        <f t="shared" si="78"/>
        <v>0</v>
      </c>
      <c r="AE127" s="674"/>
      <c r="AF127" s="674"/>
      <c r="AG127" s="674"/>
      <c r="AH127" s="648">
        <f t="shared" si="66"/>
        <v>0</v>
      </c>
      <c r="AI127" s="674"/>
      <c r="AJ127" s="674"/>
      <c r="AK127" s="674"/>
      <c r="AL127" s="648">
        <f t="shared" si="67"/>
        <v>0</v>
      </c>
      <c r="AM127" s="674"/>
      <c r="AN127" s="12"/>
      <c r="AO127" s="674"/>
      <c r="AP127" s="648">
        <f t="shared" si="68"/>
        <v>0</v>
      </c>
      <c r="AQ127" s="674"/>
      <c r="AR127" s="674"/>
      <c r="AS127" s="12"/>
      <c r="AT127" s="674"/>
      <c r="AU127" s="674"/>
      <c r="AV127" s="648">
        <f t="shared" si="69"/>
        <v>0</v>
      </c>
      <c r="AW127" s="674"/>
      <c r="AX127" s="674"/>
      <c r="AY127" s="648">
        <f t="shared" si="70"/>
        <v>0</v>
      </c>
      <c r="AZ127" s="674"/>
      <c r="BA127" s="674"/>
      <c r="BB127" s="674"/>
      <c r="BC127" s="648">
        <f t="shared" si="79"/>
        <v>0</v>
      </c>
      <c r="BD127" s="674"/>
      <c r="BE127" s="674"/>
      <c r="BF127" s="648">
        <f t="shared" si="80"/>
        <v>0</v>
      </c>
      <c r="BG127" s="674"/>
      <c r="BH127" s="648">
        <f t="shared" si="71"/>
        <v>0</v>
      </c>
      <c r="BI127" s="674"/>
      <c r="BJ127" s="674"/>
      <c r="BK127" s="674"/>
      <c r="BL127" s="674"/>
      <c r="BM127" s="674"/>
      <c r="BN127" s="12"/>
      <c r="BO127" s="12"/>
      <c r="BP127" s="12"/>
      <c r="BQ127" s="12"/>
      <c r="BR127" s="674"/>
      <c r="BS127" s="674"/>
      <c r="BT127" s="675">
        <f t="shared" si="51"/>
        <v>0</v>
      </c>
      <c r="BU127" s="674"/>
      <c r="BV127" s="674"/>
      <c r="BW127" s="674"/>
      <c r="BX127" s="12"/>
      <c r="BY127" s="674"/>
      <c r="BZ127" s="674"/>
      <c r="CA127" s="674"/>
      <c r="CB127" s="12"/>
      <c r="CC127" s="12"/>
      <c r="CD127" s="12"/>
      <c r="CE127" s="12"/>
      <c r="CF127" s="12"/>
      <c r="CG127" s="648">
        <f t="shared" si="52"/>
        <v>0</v>
      </c>
      <c r="CH127" s="674"/>
      <c r="CI127" s="674"/>
      <c r="CJ127" s="12"/>
      <c r="CK127" s="12"/>
      <c r="CL127" s="12"/>
      <c r="CM127" s="674"/>
      <c r="CN127" s="648">
        <f t="shared" si="72"/>
        <v>0</v>
      </c>
      <c r="CO127" s="674"/>
      <c r="CP127" s="674"/>
      <c r="CQ127" s="674"/>
      <c r="CR127" s="674"/>
      <c r="CS127" s="674"/>
      <c r="CT127" s="648">
        <f t="shared" si="73"/>
        <v>0</v>
      </c>
      <c r="CU127" s="674"/>
      <c r="CV127" s="674"/>
      <c r="CW127" s="674"/>
      <c r="CX127" s="674"/>
      <c r="CY127" s="674"/>
      <c r="CZ127" s="674"/>
      <c r="DA127" s="676"/>
      <c r="DB127" s="674"/>
      <c r="DC127" s="674"/>
      <c r="DD127" s="674"/>
      <c r="DE127" s="674"/>
      <c r="DF127" s="674"/>
      <c r="DG127" s="674"/>
      <c r="DH127" s="674"/>
      <c r="DI127" s="674"/>
      <c r="DJ127" s="674"/>
      <c r="DK127" s="674"/>
      <c r="DL127" s="12"/>
      <c r="DM127" s="12"/>
      <c r="DN127" s="674"/>
      <c r="DO127" s="12"/>
      <c r="DP127" s="674"/>
      <c r="DQ127" s="648">
        <f t="shared" si="74"/>
        <v>0</v>
      </c>
      <c r="DR127" s="674"/>
      <c r="DS127" s="12"/>
      <c r="DT127" s="12"/>
      <c r="DU127" s="12"/>
      <c r="DV127" s="12">
        <f t="shared" si="75"/>
        <v>0</v>
      </c>
      <c r="DW127" s="674"/>
      <c r="DX127" s="674"/>
      <c r="DY127" s="674"/>
      <c r="DZ127" s="648">
        <f t="shared" si="76"/>
        <v>0</v>
      </c>
      <c r="EA127" s="677"/>
      <c r="EB127" s="673"/>
      <c r="EC127" s="678">
        <f t="shared" si="55"/>
        <v>0</v>
      </c>
      <c r="ED127" s="673"/>
      <c r="EE127" s="678">
        <f t="shared" si="56"/>
        <v>0</v>
      </c>
      <c r="EF127" s="673"/>
      <c r="EG127" s="678">
        <f t="shared" si="58"/>
        <v>0</v>
      </c>
      <c r="EH127" s="14"/>
      <c r="EI127" s="679"/>
      <c r="EJ127" s="648">
        <f t="shared" si="59"/>
        <v>0</v>
      </c>
      <c r="EK127" s="677"/>
      <c r="EL127" s="608"/>
      <c r="EM127" s="673"/>
      <c r="EN127" s="678">
        <f t="shared" si="57"/>
        <v>0</v>
      </c>
      <c r="EO127" s="221"/>
      <c r="EP127" s="221"/>
      <c r="EQ127" s="678">
        <f t="shared" si="77"/>
        <v>0</v>
      </c>
      <c r="ER127" s="221"/>
      <c r="ES127" s="680"/>
      <c r="ET127" s="221"/>
      <c r="EU127" s="216"/>
      <c r="EV127" s="221"/>
      <c r="EW127" s="680"/>
      <c r="EX127" s="673"/>
      <c r="EY127" s="673"/>
      <c r="EZ127" s="673">
        <f t="shared" si="81"/>
        <v>0</v>
      </c>
      <c r="FA127" s="673"/>
      <c r="FB127" s="673"/>
      <c r="FC127" s="673"/>
      <c r="FD127" s="673"/>
      <c r="FE127" s="673"/>
      <c r="FF127" s="673"/>
      <c r="FG127" s="673"/>
    </row>
    <row r="128" spans="1:163" s="681" customFormat="1" ht="47.25">
      <c r="A128" s="671">
        <v>9</v>
      </c>
      <c r="B128" s="672" t="s">
        <v>887</v>
      </c>
      <c r="C128" s="673"/>
      <c r="D128" s="673"/>
      <c r="E128" s="673"/>
      <c r="F128" s="673"/>
      <c r="G128" s="673"/>
      <c r="H128" s="673"/>
      <c r="I128" s="673"/>
      <c r="J128" s="673"/>
      <c r="K128" s="674"/>
      <c r="L128" s="674"/>
      <c r="M128" s="12"/>
      <c r="N128" s="12"/>
      <c r="O128" s="674"/>
      <c r="P128" s="648">
        <f t="shared" si="50"/>
        <v>0</v>
      </c>
      <c r="Q128" s="674"/>
      <c r="R128" s="674"/>
      <c r="S128" s="674"/>
      <c r="T128" s="648">
        <f t="shared" si="65"/>
        <v>0</v>
      </c>
      <c r="U128" s="674"/>
      <c r="V128" s="674"/>
      <c r="W128" s="674"/>
      <c r="X128" s="674"/>
      <c r="Y128" s="674"/>
      <c r="Z128" s="12"/>
      <c r="AA128" s="12"/>
      <c r="AB128" s="674"/>
      <c r="AC128" s="674"/>
      <c r="AD128" s="648">
        <f t="shared" si="78"/>
        <v>0</v>
      </c>
      <c r="AE128" s="674"/>
      <c r="AF128" s="674"/>
      <c r="AG128" s="674"/>
      <c r="AH128" s="648">
        <f t="shared" si="66"/>
        <v>0</v>
      </c>
      <c r="AI128" s="674"/>
      <c r="AJ128" s="674"/>
      <c r="AK128" s="674"/>
      <c r="AL128" s="648">
        <f t="shared" si="67"/>
        <v>0</v>
      </c>
      <c r="AM128" s="674"/>
      <c r="AN128" s="12"/>
      <c r="AO128" s="674"/>
      <c r="AP128" s="648">
        <f t="shared" si="68"/>
        <v>0</v>
      </c>
      <c r="AQ128" s="674"/>
      <c r="AR128" s="674"/>
      <c r="AS128" s="12"/>
      <c r="AT128" s="674"/>
      <c r="AU128" s="674"/>
      <c r="AV128" s="648">
        <f t="shared" si="69"/>
        <v>0</v>
      </c>
      <c r="AW128" s="674"/>
      <c r="AX128" s="674"/>
      <c r="AY128" s="648">
        <f t="shared" si="70"/>
        <v>0</v>
      </c>
      <c r="AZ128" s="674"/>
      <c r="BA128" s="674"/>
      <c r="BB128" s="674"/>
      <c r="BC128" s="648">
        <f t="shared" si="79"/>
        <v>0</v>
      </c>
      <c r="BD128" s="674"/>
      <c r="BE128" s="674"/>
      <c r="BF128" s="648">
        <f t="shared" si="80"/>
        <v>0</v>
      </c>
      <c r="BG128" s="674"/>
      <c r="BH128" s="648">
        <f t="shared" si="71"/>
        <v>0</v>
      </c>
      <c r="BI128" s="674"/>
      <c r="BJ128" s="674"/>
      <c r="BK128" s="674"/>
      <c r="BL128" s="674">
        <v>385</v>
      </c>
      <c r="BM128" s="674"/>
      <c r="BN128" s="12"/>
      <c r="BO128" s="12"/>
      <c r="BP128" s="12"/>
      <c r="BQ128" s="12"/>
      <c r="BR128" s="674"/>
      <c r="BS128" s="674"/>
      <c r="BT128" s="675">
        <f t="shared" si="51"/>
        <v>385</v>
      </c>
      <c r="BU128" s="674"/>
      <c r="BV128" s="674"/>
      <c r="BW128" s="674"/>
      <c r="BX128" s="12"/>
      <c r="BY128" s="674"/>
      <c r="BZ128" s="674"/>
      <c r="CA128" s="674"/>
      <c r="CB128" s="12"/>
      <c r="CC128" s="12"/>
      <c r="CD128" s="12"/>
      <c r="CE128" s="12"/>
      <c r="CF128" s="12"/>
      <c r="CG128" s="648">
        <f t="shared" si="52"/>
        <v>0</v>
      </c>
      <c r="CH128" s="674"/>
      <c r="CI128" s="674"/>
      <c r="CJ128" s="12"/>
      <c r="CK128" s="12"/>
      <c r="CL128" s="12"/>
      <c r="CM128" s="674"/>
      <c r="CN128" s="648">
        <f t="shared" si="72"/>
        <v>0</v>
      </c>
      <c r="CO128" s="674"/>
      <c r="CP128" s="674"/>
      <c r="CQ128" s="674"/>
      <c r="CR128" s="674"/>
      <c r="CS128" s="674"/>
      <c r="CT128" s="648">
        <f t="shared" si="73"/>
        <v>0</v>
      </c>
      <c r="CU128" s="674"/>
      <c r="CV128" s="674"/>
      <c r="CW128" s="674"/>
      <c r="CX128" s="674"/>
      <c r="CY128" s="674"/>
      <c r="CZ128" s="674"/>
      <c r="DA128" s="676"/>
      <c r="DB128" s="674"/>
      <c r="DC128" s="674"/>
      <c r="DD128" s="674"/>
      <c r="DE128" s="674"/>
      <c r="DF128" s="674"/>
      <c r="DG128" s="674"/>
      <c r="DH128" s="674"/>
      <c r="DI128" s="674"/>
      <c r="DJ128" s="674"/>
      <c r="DK128" s="674"/>
      <c r="DL128" s="12"/>
      <c r="DM128" s="12"/>
      <c r="DN128" s="674"/>
      <c r="DO128" s="12"/>
      <c r="DP128" s="674"/>
      <c r="DQ128" s="648">
        <f t="shared" si="74"/>
        <v>0</v>
      </c>
      <c r="DR128" s="674"/>
      <c r="DS128" s="12"/>
      <c r="DT128" s="12"/>
      <c r="DU128" s="12"/>
      <c r="DV128" s="12">
        <f t="shared" si="75"/>
        <v>0</v>
      </c>
      <c r="DW128" s="674"/>
      <c r="DX128" s="674"/>
      <c r="DY128" s="674"/>
      <c r="DZ128" s="648">
        <f t="shared" si="76"/>
        <v>0</v>
      </c>
      <c r="EA128" s="677"/>
      <c r="EB128" s="673"/>
      <c r="EC128" s="678">
        <f t="shared" si="55"/>
        <v>0</v>
      </c>
      <c r="ED128" s="673"/>
      <c r="EE128" s="678">
        <f t="shared" si="56"/>
        <v>0</v>
      </c>
      <c r="EF128" s="673"/>
      <c r="EG128" s="678">
        <f t="shared" si="58"/>
        <v>0</v>
      </c>
      <c r="EH128" s="14"/>
      <c r="EI128" s="679"/>
      <c r="EJ128" s="648">
        <f t="shared" si="59"/>
        <v>0</v>
      </c>
      <c r="EK128" s="677"/>
      <c r="EL128" s="608"/>
      <c r="EM128" s="673"/>
      <c r="EN128" s="678">
        <f t="shared" si="57"/>
        <v>0</v>
      </c>
      <c r="EO128" s="221"/>
      <c r="EP128" s="221"/>
      <c r="EQ128" s="678">
        <f t="shared" si="77"/>
        <v>0</v>
      </c>
      <c r="ER128" s="221"/>
      <c r="ES128" s="680"/>
      <c r="ET128" s="221"/>
      <c r="EU128" s="216"/>
      <c r="EV128" s="221"/>
      <c r="EW128" s="680"/>
      <c r="EX128" s="673"/>
      <c r="EY128" s="673"/>
      <c r="EZ128" s="673">
        <f t="shared" si="81"/>
        <v>0</v>
      </c>
      <c r="FA128" s="673"/>
      <c r="FB128" s="673"/>
      <c r="FC128" s="673"/>
      <c r="FD128" s="673"/>
      <c r="FE128" s="673"/>
      <c r="FF128" s="673"/>
      <c r="FG128" s="673"/>
    </row>
    <row r="129" spans="1:163" s="681" customFormat="1" ht="63">
      <c r="A129" s="671">
        <v>10</v>
      </c>
      <c r="B129" s="672" t="s">
        <v>888</v>
      </c>
      <c r="C129" s="673"/>
      <c r="D129" s="673"/>
      <c r="E129" s="673"/>
      <c r="F129" s="673"/>
      <c r="G129" s="673"/>
      <c r="H129" s="673"/>
      <c r="I129" s="673"/>
      <c r="J129" s="673"/>
      <c r="K129" s="674"/>
      <c r="L129" s="674"/>
      <c r="M129" s="12"/>
      <c r="N129" s="12"/>
      <c r="O129" s="674"/>
      <c r="P129" s="648">
        <f t="shared" si="50"/>
        <v>0</v>
      </c>
      <c r="Q129" s="674"/>
      <c r="R129" s="674"/>
      <c r="S129" s="674"/>
      <c r="T129" s="648">
        <f t="shared" si="65"/>
        <v>0</v>
      </c>
      <c r="U129" s="674"/>
      <c r="V129" s="674"/>
      <c r="W129" s="674"/>
      <c r="X129" s="674"/>
      <c r="Y129" s="674"/>
      <c r="Z129" s="12"/>
      <c r="AA129" s="12"/>
      <c r="AB129" s="674"/>
      <c r="AC129" s="674"/>
      <c r="AD129" s="648">
        <f t="shared" si="78"/>
        <v>0</v>
      </c>
      <c r="AE129" s="674"/>
      <c r="AF129" s="674"/>
      <c r="AG129" s="674"/>
      <c r="AH129" s="648">
        <f t="shared" si="66"/>
        <v>0</v>
      </c>
      <c r="AI129" s="674"/>
      <c r="AJ129" s="674"/>
      <c r="AK129" s="674"/>
      <c r="AL129" s="648">
        <f t="shared" si="67"/>
        <v>0</v>
      </c>
      <c r="AM129" s="674"/>
      <c r="AN129" s="12"/>
      <c r="AO129" s="674"/>
      <c r="AP129" s="648">
        <f t="shared" si="68"/>
        <v>0</v>
      </c>
      <c r="AQ129" s="674"/>
      <c r="AR129" s="674"/>
      <c r="AS129" s="12"/>
      <c r="AT129" s="674"/>
      <c r="AU129" s="674"/>
      <c r="AV129" s="648">
        <f t="shared" si="69"/>
        <v>0</v>
      </c>
      <c r="AW129" s="674"/>
      <c r="AX129" s="674"/>
      <c r="AY129" s="648">
        <f t="shared" si="70"/>
        <v>0</v>
      </c>
      <c r="AZ129" s="674"/>
      <c r="BA129" s="674"/>
      <c r="BB129" s="674"/>
      <c r="BC129" s="648">
        <f t="shared" si="79"/>
        <v>0</v>
      </c>
      <c r="BD129" s="674"/>
      <c r="BE129" s="674"/>
      <c r="BF129" s="648">
        <f t="shared" si="80"/>
        <v>0</v>
      </c>
      <c r="BG129" s="674"/>
      <c r="BH129" s="648">
        <f t="shared" si="71"/>
        <v>0</v>
      </c>
      <c r="BI129" s="674"/>
      <c r="BJ129" s="674"/>
      <c r="BK129" s="674"/>
      <c r="BL129" s="674">
        <v>385</v>
      </c>
      <c r="BM129" s="674"/>
      <c r="BN129" s="12"/>
      <c r="BO129" s="12"/>
      <c r="BP129" s="12"/>
      <c r="BQ129" s="12"/>
      <c r="BR129" s="674"/>
      <c r="BS129" s="674"/>
      <c r="BT129" s="675">
        <f t="shared" si="51"/>
        <v>385</v>
      </c>
      <c r="BU129" s="674"/>
      <c r="BV129" s="674"/>
      <c r="BW129" s="674"/>
      <c r="BX129" s="12"/>
      <c r="BY129" s="674"/>
      <c r="BZ129" s="674"/>
      <c r="CA129" s="674"/>
      <c r="CB129" s="12"/>
      <c r="CC129" s="12"/>
      <c r="CD129" s="12"/>
      <c r="CE129" s="12"/>
      <c r="CF129" s="12"/>
      <c r="CG129" s="648">
        <f t="shared" si="52"/>
        <v>0</v>
      </c>
      <c r="CH129" s="674"/>
      <c r="CI129" s="674"/>
      <c r="CJ129" s="12"/>
      <c r="CK129" s="12"/>
      <c r="CL129" s="12"/>
      <c r="CM129" s="674"/>
      <c r="CN129" s="648">
        <f t="shared" si="72"/>
        <v>0</v>
      </c>
      <c r="CO129" s="674"/>
      <c r="CP129" s="674"/>
      <c r="CQ129" s="674"/>
      <c r="CR129" s="674"/>
      <c r="CS129" s="674"/>
      <c r="CT129" s="648">
        <f t="shared" si="73"/>
        <v>0</v>
      </c>
      <c r="CU129" s="674"/>
      <c r="CV129" s="674"/>
      <c r="CW129" s="674"/>
      <c r="CX129" s="674"/>
      <c r="CY129" s="674"/>
      <c r="CZ129" s="674"/>
      <c r="DA129" s="676"/>
      <c r="DB129" s="674"/>
      <c r="DC129" s="674"/>
      <c r="DD129" s="674"/>
      <c r="DE129" s="674"/>
      <c r="DF129" s="674"/>
      <c r="DG129" s="674"/>
      <c r="DH129" s="674"/>
      <c r="DI129" s="674"/>
      <c r="DJ129" s="674"/>
      <c r="DK129" s="674"/>
      <c r="DL129" s="12"/>
      <c r="DM129" s="12"/>
      <c r="DN129" s="674"/>
      <c r="DO129" s="12"/>
      <c r="DP129" s="674"/>
      <c r="DQ129" s="648">
        <f t="shared" si="74"/>
        <v>0</v>
      </c>
      <c r="DR129" s="674"/>
      <c r="DS129" s="12"/>
      <c r="DT129" s="12"/>
      <c r="DU129" s="12"/>
      <c r="DV129" s="12">
        <f t="shared" si="75"/>
        <v>0</v>
      </c>
      <c r="DW129" s="674"/>
      <c r="DX129" s="674"/>
      <c r="DY129" s="674"/>
      <c r="DZ129" s="648">
        <f t="shared" si="76"/>
        <v>0</v>
      </c>
      <c r="EA129" s="677"/>
      <c r="EB129" s="673"/>
      <c r="EC129" s="678">
        <f t="shared" si="55"/>
        <v>0</v>
      </c>
      <c r="ED129" s="673"/>
      <c r="EE129" s="678">
        <f t="shared" si="56"/>
        <v>0</v>
      </c>
      <c r="EF129" s="673"/>
      <c r="EG129" s="678">
        <f t="shared" si="58"/>
        <v>0</v>
      </c>
      <c r="EH129" s="14"/>
      <c r="EI129" s="679"/>
      <c r="EJ129" s="648">
        <f t="shared" si="59"/>
        <v>0</v>
      </c>
      <c r="EK129" s="677"/>
      <c r="EL129" s="608"/>
      <c r="EM129" s="673"/>
      <c r="EN129" s="678">
        <f t="shared" si="57"/>
        <v>0</v>
      </c>
      <c r="EO129" s="221"/>
      <c r="EP129" s="221"/>
      <c r="EQ129" s="678">
        <f t="shared" si="77"/>
        <v>0</v>
      </c>
      <c r="ER129" s="221"/>
      <c r="ES129" s="680"/>
      <c r="ET129" s="221"/>
      <c r="EU129" s="216"/>
      <c r="EV129" s="221"/>
      <c r="EW129" s="680"/>
      <c r="EX129" s="673"/>
      <c r="EY129" s="673"/>
      <c r="EZ129" s="673">
        <f t="shared" si="81"/>
        <v>0</v>
      </c>
      <c r="FA129" s="673"/>
      <c r="FB129" s="673"/>
      <c r="FC129" s="673"/>
      <c r="FD129" s="673"/>
      <c r="FE129" s="673"/>
      <c r="FF129" s="673"/>
      <c r="FG129" s="673"/>
    </row>
    <row r="130" spans="1:163" s="681" customFormat="1">
      <c r="A130" s="671">
        <v>11</v>
      </c>
      <c r="B130" s="672" t="s">
        <v>1469</v>
      </c>
      <c r="C130" s="673"/>
      <c r="D130" s="673"/>
      <c r="E130" s="673"/>
      <c r="F130" s="673"/>
      <c r="G130" s="673"/>
      <c r="H130" s="673"/>
      <c r="I130" s="673"/>
      <c r="J130" s="673"/>
      <c r="K130" s="674"/>
      <c r="L130" s="674"/>
      <c r="M130" s="12"/>
      <c r="N130" s="12"/>
      <c r="O130" s="674"/>
      <c r="P130" s="648">
        <f t="shared" si="50"/>
        <v>0</v>
      </c>
      <c r="Q130" s="674"/>
      <c r="R130" s="674"/>
      <c r="S130" s="674"/>
      <c r="T130" s="648">
        <f t="shared" si="65"/>
        <v>0</v>
      </c>
      <c r="U130" s="674"/>
      <c r="V130" s="674">
        <v>3</v>
      </c>
      <c r="W130" s="674"/>
      <c r="X130" s="674"/>
      <c r="Y130" s="674"/>
      <c r="Z130" s="12"/>
      <c r="AA130" s="12"/>
      <c r="AB130" s="674"/>
      <c r="AC130" s="674"/>
      <c r="AD130" s="648">
        <f t="shared" si="78"/>
        <v>3</v>
      </c>
      <c r="AE130" s="674"/>
      <c r="AF130" s="674"/>
      <c r="AG130" s="674"/>
      <c r="AH130" s="648">
        <f t="shared" si="66"/>
        <v>0</v>
      </c>
      <c r="AI130" s="674"/>
      <c r="AJ130" s="674"/>
      <c r="AK130" s="674"/>
      <c r="AL130" s="648">
        <f t="shared" si="67"/>
        <v>0</v>
      </c>
      <c r="AM130" s="674"/>
      <c r="AN130" s="12"/>
      <c r="AO130" s="674"/>
      <c r="AP130" s="648">
        <f t="shared" si="68"/>
        <v>0</v>
      </c>
      <c r="AQ130" s="674"/>
      <c r="AR130" s="674"/>
      <c r="AS130" s="12"/>
      <c r="AT130" s="674"/>
      <c r="AU130" s="674"/>
      <c r="AV130" s="648">
        <f t="shared" si="69"/>
        <v>0</v>
      </c>
      <c r="AW130" s="674"/>
      <c r="AX130" s="674"/>
      <c r="AY130" s="648">
        <f t="shared" si="70"/>
        <v>0</v>
      </c>
      <c r="AZ130" s="674"/>
      <c r="BA130" s="674"/>
      <c r="BB130" s="674"/>
      <c r="BC130" s="648">
        <f t="shared" si="79"/>
        <v>0</v>
      </c>
      <c r="BD130" s="674"/>
      <c r="BE130" s="674"/>
      <c r="BF130" s="648">
        <f t="shared" si="80"/>
        <v>0</v>
      </c>
      <c r="BG130" s="674"/>
      <c r="BH130" s="648">
        <f t="shared" si="71"/>
        <v>0</v>
      </c>
      <c r="BI130" s="674"/>
      <c r="BJ130" s="674">
        <v>20000</v>
      </c>
      <c r="BK130" s="674"/>
      <c r="BL130" s="674">
        <v>475</v>
      </c>
      <c r="BM130" s="674"/>
      <c r="BN130" s="12"/>
      <c r="BO130" s="12"/>
      <c r="BP130" s="12"/>
      <c r="BQ130" s="12"/>
      <c r="BR130" s="674"/>
      <c r="BS130" s="674"/>
      <c r="BT130" s="675">
        <f t="shared" si="51"/>
        <v>20475</v>
      </c>
      <c r="BU130" s="674"/>
      <c r="BV130" s="674"/>
      <c r="BW130" s="674">
        <v>10000</v>
      </c>
      <c r="BX130" s="12"/>
      <c r="BY130" s="674"/>
      <c r="BZ130" s="674"/>
      <c r="CA130" s="674"/>
      <c r="CB130" s="12"/>
      <c r="CC130" s="12"/>
      <c r="CD130" s="12"/>
      <c r="CE130" s="12">
        <v>75000</v>
      </c>
      <c r="CF130" s="12"/>
      <c r="CG130" s="648">
        <f t="shared" si="52"/>
        <v>85000</v>
      </c>
      <c r="CH130" s="674"/>
      <c r="CI130" s="674">
        <v>130250</v>
      </c>
      <c r="CJ130" s="12"/>
      <c r="CK130" s="12"/>
      <c r="CL130" s="12"/>
      <c r="CM130" s="674"/>
      <c r="CN130" s="648">
        <f t="shared" si="72"/>
        <v>130250</v>
      </c>
      <c r="CO130" s="674"/>
      <c r="CP130" s="674"/>
      <c r="CQ130" s="674"/>
      <c r="CR130" s="674">
        <v>12000</v>
      </c>
      <c r="CS130" s="674"/>
      <c r="CT130" s="648">
        <f t="shared" si="73"/>
        <v>12000</v>
      </c>
      <c r="CU130" s="674"/>
      <c r="CV130" s="674"/>
      <c r="CW130" s="674"/>
      <c r="CX130" s="674"/>
      <c r="CY130" s="674"/>
      <c r="CZ130" s="674"/>
      <c r="DA130" s="676"/>
      <c r="DB130" s="674"/>
      <c r="DC130" s="674"/>
      <c r="DD130" s="674"/>
      <c r="DE130" s="674"/>
      <c r="DF130" s="674"/>
      <c r="DG130" s="674"/>
      <c r="DH130" s="674"/>
      <c r="DI130" s="674"/>
      <c r="DJ130" s="674"/>
      <c r="DK130" s="674"/>
      <c r="DL130" s="12"/>
      <c r="DM130" s="12"/>
      <c r="DN130" s="674"/>
      <c r="DO130" s="12"/>
      <c r="DP130" s="674"/>
      <c r="DQ130" s="648">
        <f t="shared" si="74"/>
        <v>0</v>
      </c>
      <c r="DR130" s="674"/>
      <c r="DS130" s="12"/>
      <c r="DT130" s="12"/>
      <c r="DU130" s="12"/>
      <c r="DV130" s="12">
        <f t="shared" si="75"/>
        <v>0</v>
      </c>
      <c r="DW130" s="674"/>
      <c r="DX130" s="674"/>
      <c r="DY130" s="674"/>
      <c r="DZ130" s="648">
        <f t="shared" si="76"/>
        <v>0</v>
      </c>
      <c r="EA130" s="677"/>
      <c r="EB130" s="673"/>
      <c r="EC130" s="678">
        <f t="shared" si="55"/>
        <v>0</v>
      </c>
      <c r="ED130" s="673"/>
      <c r="EE130" s="678">
        <f t="shared" si="56"/>
        <v>0</v>
      </c>
      <c r="EF130" s="673"/>
      <c r="EG130" s="678">
        <f t="shared" si="58"/>
        <v>0</v>
      </c>
      <c r="EH130" s="14"/>
      <c r="EI130" s="679"/>
      <c r="EJ130" s="648">
        <f t="shared" si="59"/>
        <v>0</v>
      </c>
      <c r="EK130" s="677"/>
      <c r="EL130" s="608"/>
      <c r="EM130" s="673">
        <v>100000</v>
      </c>
      <c r="EN130" s="678">
        <f t="shared" si="57"/>
        <v>100000</v>
      </c>
      <c r="EO130" s="221"/>
      <c r="EP130" s="221"/>
      <c r="EQ130" s="678"/>
      <c r="ER130" s="221"/>
      <c r="ES130" s="680"/>
      <c r="ET130" s="221"/>
      <c r="EU130" s="216"/>
      <c r="EV130" s="221"/>
      <c r="EW130" s="680"/>
      <c r="EX130" s="673"/>
      <c r="EY130" s="673"/>
      <c r="EZ130" s="673">
        <f t="shared" si="81"/>
        <v>0</v>
      </c>
      <c r="FA130" s="673"/>
      <c r="FB130" s="673"/>
      <c r="FC130" s="673"/>
      <c r="FD130" s="673"/>
      <c r="FE130" s="673"/>
      <c r="FF130" s="673"/>
      <c r="FG130" s="673"/>
    </row>
    <row r="131" spans="1:163" s="681" customFormat="1">
      <c r="A131" s="671">
        <v>12</v>
      </c>
      <c r="B131" s="672" t="s">
        <v>451</v>
      </c>
      <c r="C131" s="673"/>
      <c r="D131" s="673"/>
      <c r="E131" s="673"/>
      <c r="F131" s="673"/>
      <c r="G131" s="673"/>
      <c r="H131" s="673"/>
      <c r="I131" s="673"/>
      <c r="J131" s="673"/>
      <c r="K131" s="674"/>
      <c r="L131" s="674"/>
      <c r="M131" s="12"/>
      <c r="N131" s="12"/>
      <c r="O131" s="674"/>
      <c r="P131" s="648">
        <f t="shared" si="50"/>
        <v>0</v>
      </c>
      <c r="Q131" s="674"/>
      <c r="R131" s="674"/>
      <c r="S131" s="674"/>
      <c r="T131" s="648">
        <f t="shared" si="65"/>
        <v>0</v>
      </c>
      <c r="U131" s="674"/>
      <c r="V131" s="674"/>
      <c r="W131" s="674"/>
      <c r="X131" s="674"/>
      <c r="Y131" s="674"/>
      <c r="Z131" s="12"/>
      <c r="AA131" s="12"/>
      <c r="AB131" s="674"/>
      <c r="AC131" s="674"/>
      <c r="AD131" s="648">
        <f t="shared" si="78"/>
        <v>0</v>
      </c>
      <c r="AE131" s="674"/>
      <c r="AF131" s="674"/>
      <c r="AG131" s="674"/>
      <c r="AH131" s="648">
        <f t="shared" si="66"/>
        <v>0</v>
      </c>
      <c r="AI131" s="674"/>
      <c r="AJ131" s="674"/>
      <c r="AK131" s="674"/>
      <c r="AL131" s="648">
        <f t="shared" si="67"/>
        <v>0</v>
      </c>
      <c r="AM131" s="674"/>
      <c r="AN131" s="12"/>
      <c r="AO131" s="674"/>
      <c r="AP131" s="648">
        <f t="shared" si="68"/>
        <v>0</v>
      </c>
      <c r="AQ131" s="674"/>
      <c r="AR131" s="674"/>
      <c r="AS131" s="12"/>
      <c r="AT131" s="674"/>
      <c r="AU131" s="674"/>
      <c r="AV131" s="648">
        <f t="shared" si="69"/>
        <v>0</v>
      </c>
      <c r="AW131" s="674"/>
      <c r="AX131" s="674"/>
      <c r="AY131" s="648">
        <f t="shared" si="70"/>
        <v>0</v>
      </c>
      <c r="AZ131" s="674"/>
      <c r="BA131" s="674"/>
      <c r="BB131" s="674"/>
      <c r="BC131" s="648">
        <f t="shared" si="79"/>
        <v>0</v>
      </c>
      <c r="BD131" s="674"/>
      <c r="BE131" s="674"/>
      <c r="BF131" s="648">
        <f t="shared" si="80"/>
        <v>0</v>
      </c>
      <c r="BG131" s="674"/>
      <c r="BH131" s="648">
        <f t="shared" si="71"/>
        <v>0</v>
      </c>
      <c r="BI131" s="674"/>
      <c r="BJ131" s="674"/>
      <c r="BK131" s="674"/>
      <c r="BL131" s="674"/>
      <c r="BM131" s="674"/>
      <c r="BN131" s="12"/>
      <c r="BO131" s="12"/>
      <c r="BP131" s="12"/>
      <c r="BQ131" s="12"/>
      <c r="BR131" s="674"/>
      <c r="BS131" s="674"/>
      <c r="BT131" s="675">
        <f t="shared" si="51"/>
        <v>0</v>
      </c>
      <c r="BU131" s="674"/>
      <c r="BV131" s="674"/>
      <c r="BW131" s="674"/>
      <c r="BX131" s="12"/>
      <c r="BY131" s="674"/>
      <c r="BZ131" s="674"/>
      <c r="CA131" s="674"/>
      <c r="CB131" s="12"/>
      <c r="CC131" s="12"/>
      <c r="CD131" s="12"/>
      <c r="CE131" s="12">
        <v>75000</v>
      </c>
      <c r="CF131" s="12"/>
      <c r="CG131" s="648">
        <f t="shared" si="52"/>
        <v>75000</v>
      </c>
      <c r="CH131" s="674"/>
      <c r="CI131" s="674">
        <v>120000</v>
      </c>
      <c r="CJ131" s="12"/>
      <c r="CK131" s="12"/>
      <c r="CL131" s="12"/>
      <c r="CM131" s="674"/>
      <c r="CN131" s="648">
        <f t="shared" si="72"/>
        <v>120000</v>
      </c>
      <c r="CO131" s="674"/>
      <c r="CP131" s="674"/>
      <c r="CQ131" s="674"/>
      <c r="CR131" s="674"/>
      <c r="CS131" s="674"/>
      <c r="CT131" s="648">
        <f t="shared" si="73"/>
        <v>0</v>
      </c>
      <c r="CU131" s="674"/>
      <c r="CV131" s="674"/>
      <c r="CW131" s="674"/>
      <c r="CX131" s="674"/>
      <c r="CY131" s="674"/>
      <c r="CZ131" s="674"/>
      <c r="DA131" s="676"/>
      <c r="DB131" s="674"/>
      <c r="DC131" s="674"/>
      <c r="DD131" s="674"/>
      <c r="DE131" s="674"/>
      <c r="DF131" s="674"/>
      <c r="DG131" s="674"/>
      <c r="DH131" s="674"/>
      <c r="DI131" s="674"/>
      <c r="DJ131" s="674"/>
      <c r="DK131" s="674"/>
      <c r="DL131" s="12"/>
      <c r="DM131" s="12"/>
      <c r="DN131" s="674"/>
      <c r="DO131" s="12"/>
      <c r="DP131" s="674"/>
      <c r="DQ131" s="648">
        <f t="shared" si="74"/>
        <v>0</v>
      </c>
      <c r="DR131" s="674"/>
      <c r="DS131" s="12"/>
      <c r="DT131" s="12"/>
      <c r="DU131" s="12"/>
      <c r="DV131" s="12">
        <f t="shared" si="75"/>
        <v>0</v>
      </c>
      <c r="DW131" s="674"/>
      <c r="DX131" s="674"/>
      <c r="DY131" s="674"/>
      <c r="DZ131" s="648">
        <f t="shared" si="76"/>
        <v>0</v>
      </c>
      <c r="EA131" s="677"/>
      <c r="EB131" s="673"/>
      <c r="EC131" s="678">
        <f t="shared" si="55"/>
        <v>0</v>
      </c>
      <c r="ED131" s="673"/>
      <c r="EE131" s="678">
        <f t="shared" si="56"/>
        <v>0</v>
      </c>
      <c r="EF131" s="673"/>
      <c r="EG131" s="678">
        <f t="shared" si="58"/>
        <v>0</v>
      </c>
      <c r="EH131" s="14"/>
      <c r="EI131" s="679"/>
      <c r="EJ131" s="648">
        <f t="shared" si="59"/>
        <v>0</v>
      </c>
      <c r="EK131" s="677"/>
      <c r="EL131" s="608"/>
      <c r="EM131" s="673">
        <v>90000</v>
      </c>
      <c r="EN131" s="678">
        <f t="shared" si="57"/>
        <v>90000</v>
      </c>
      <c r="EO131" s="221"/>
      <c r="EP131" s="221"/>
      <c r="EQ131" s="678"/>
      <c r="ER131" s="221"/>
      <c r="ES131" s="680"/>
      <c r="ET131" s="221"/>
      <c r="EU131" s="216"/>
      <c r="EV131" s="221"/>
      <c r="EW131" s="680"/>
      <c r="EX131" s="673"/>
      <c r="EY131" s="673"/>
      <c r="EZ131" s="673">
        <f t="shared" si="81"/>
        <v>0</v>
      </c>
      <c r="FA131" s="673"/>
      <c r="FB131" s="673"/>
      <c r="FC131" s="673"/>
      <c r="FD131" s="673"/>
      <c r="FE131" s="673"/>
      <c r="FF131" s="673"/>
      <c r="FG131" s="673"/>
    </row>
    <row r="132" spans="1:163" s="207" customFormat="1">
      <c r="A132" s="669">
        <v>13</v>
      </c>
      <c r="B132" s="220" t="s">
        <v>459</v>
      </c>
      <c r="C132" s="221"/>
      <c r="D132" s="221"/>
      <c r="E132" s="221"/>
      <c r="F132" s="221"/>
      <c r="G132" s="221"/>
      <c r="H132" s="221"/>
      <c r="I132" s="221"/>
      <c r="J132" s="221"/>
      <c r="K132" s="12"/>
      <c r="L132" s="12"/>
      <c r="M132" s="12"/>
      <c r="N132" s="12"/>
      <c r="O132" s="12"/>
      <c r="P132" s="14">
        <f t="shared" si="50"/>
        <v>0</v>
      </c>
      <c r="Q132" s="12"/>
      <c r="R132" s="12"/>
      <c r="S132" s="12"/>
      <c r="T132" s="14">
        <f t="shared" si="65"/>
        <v>0</v>
      </c>
      <c r="U132" s="12"/>
      <c r="V132" s="12"/>
      <c r="W132" s="12"/>
      <c r="X132" s="12"/>
      <c r="Y132" s="12"/>
      <c r="Z132" s="12"/>
      <c r="AA132" s="12"/>
      <c r="AB132" s="12"/>
      <c r="AC132" s="12"/>
      <c r="AD132" s="648">
        <f t="shared" si="78"/>
        <v>0</v>
      </c>
      <c r="AE132" s="12"/>
      <c r="AF132" s="12"/>
      <c r="AG132" s="12"/>
      <c r="AH132" s="14">
        <f t="shared" si="66"/>
        <v>0</v>
      </c>
      <c r="AI132" s="12"/>
      <c r="AJ132" s="12"/>
      <c r="AK132" s="12"/>
      <c r="AL132" s="14">
        <f t="shared" si="67"/>
        <v>0</v>
      </c>
      <c r="AM132" s="12"/>
      <c r="AN132" s="12"/>
      <c r="AO132" s="12"/>
      <c r="AP132" s="14">
        <f t="shared" si="68"/>
        <v>0</v>
      </c>
      <c r="AQ132" s="12"/>
      <c r="AR132" s="12"/>
      <c r="AS132" s="12"/>
      <c r="AT132" s="12"/>
      <c r="AU132" s="12"/>
      <c r="AV132" s="14">
        <f t="shared" si="69"/>
        <v>0</v>
      </c>
      <c r="AW132" s="12"/>
      <c r="AX132" s="12"/>
      <c r="AY132" s="14">
        <f t="shared" si="70"/>
        <v>0</v>
      </c>
      <c r="AZ132" s="12"/>
      <c r="BA132" s="12"/>
      <c r="BB132" s="12"/>
      <c r="BC132" s="648">
        <f t="shared" si="79"/>
        <v>0</v>
      </c>
      <c r="BD132" s="12"/>
      <c r="BE132" s="12"/>
      <c r="BF132" s="648">
        <f t="shared" si="80"/>
        <v>0</v>
      </c>
      <c r="BG132" s="12"/>
      <c r="BH132" s="14">
        <f t="shared" si="71"/>
        <v>0</v>
      </c>
      <c r="BI132" s="12"/>
      <c r="BJ132" s="12">
        <v>20000</v>
      </c>
      <c r="BK132" s="12"/>
      <c r="BL132" s="12">
        <v>420</v>
      </c>
      <c r="BM132" s="12"/>
      <c r="BN132" s="12"/>
      <c r="BO132" s="12"/>
      <c r="BP132" s="12"/>
      <c r="BQ132" s="12"/>
      <c r="BR132" s="12"/>
      <c r="BS132" s="12"/>
      <c r="BT132" s="32">
        <f t="shared" si="51"/>
        <v>20420</v>
      </c>
      <c r="BU132" s="12"/>
      <c r="BV132" s="12"/>
      <c r="BW132" s="12">
        <v>25000</v>
      </c>
      <c r="BX132" s="12"/>
      <c r="BY132" s="12"/>
      <c r="BZ132" s="12"/>
      <c r="CA132" s="12"/>
      <c r="CB132" s="12"/>
      <c r="CC132" s="12"/>
      <c r="CD132" s="12"/>
      <c r="CE132" s="12"/>
      <c r="CF132" s="12"/>
      <c r="CG132" s="14">
        <f t="shared" si="52"/>
        <v>25000</v>
      </c>
      <c r="CH132" s="12"/>
      <c r="CI132" s="12"/>
      <c r="CJ132" s="12"/>
      <c r="CK132" s="12"/>
      <c r="CL132" s="12"/>
      <c r="CM132" s="12"/>
      <c r="CN132" s="14">
        <f t="shared" si="72"/>
        <v>0</v>
      </c>
      <c r="CO132" s="12"/>
      <c r="CP132" s="12">
        <v>188000</v>
      </c>
      <c r="CQ132" s="12"/>
      <c r="CR132" s="12"/>
      <c r="CS132" s="12"/>
      <c r="CT132" s="14">
        <f t="shared" si="73"/>
        <v>188000</v>
      </c>
      <c r="CU132" s="12"/>
      <c r="CV132" s="12"/>
      <c r="CW132" s="12"/>
      <c r="CX132" s="12"/>
      <c r="CY132" s="12"/>
      <c r="CZ132" s="12"/>
      <c r="DA132" s="601"/>
      <c r="DB132" s="12">
        <v>45</v>
      </c>
      <c r="DC132" s="12"/>
      <c r="DD132" s="12"/>
      <c r="DE132" s="12"/>
      <c r="DF132" s="12"/>
      <c r="DG132" s="12"/>
      <c r="DH132" s="12"/>
      <c r="DI132" s="12"/>
      <c r="DJ132" s="12">
        <v>20000</v>
      </c>
      <c r="DK132" s="12"/>
      <c r="DL132" s="12"/>
      <c r="DM132" s="12">
        <v>30000</v>
      </c>
      <c r="DN132" s="12"/>
      <c r="DO132" s="12"/>
      <c r="DP132" s="12"/>
      <c r="DQ132" s="648">
        <f t="shared" si="74"/>
        <v>50000</v>
      </c>
      <c r="DR132" s="12"/>
      <c r="DS132" s="12"/>
      <c r="DT132" s="12"/>
      <c r="DU132" s="12"/>
      <c r="DV132" s="12">
        <f t="shared" si="75"/>
        <v>0</v>
      </c>
      <c r="DW132" s="12"/>
      <c r="DX132" s="12"/>
      <c r="DY132" s="12"/>
      <c r="DZ132" s="14">
        <f t="shared" si="76"/>
        <v>0</v>
      </c>
      <c r="EA132" s="608"/>
      <c r="EB132" s="221"/>
      <c r="EC132" s="682">
        <f t="shared" si="55"/>
        <v>0</v>
      </c>
      <c r="ED132" s="221"/>
      <c r="EE132" s="682">
        <f t="shared" si="56"/>
        <v>0</v>
      </c>
      <c r="EF132" s="221"/>
      <c r="EG132" s="682">
        <f t="shared" si="58"/>
        <v>0</v>
      </c>
      <c r="EH132" s="14">
        <v>40000</v>
      </c>
      <c r="EI132" s="683"/>
      <c r="EJ132" s="14">
        <f>SUM(EH132:EI132)</f>
        <v>40000</v>
      </c>
      <c r="EK132" s="608"/>
      <c r="EL132" s="608"/>
      <c r="EM132" s="221"/>
      <c r="EN132" s="682">
        <f t="shared" si="57"/>
        <v>0</v>
      </c>
      <c r="EO132" s="654">
        <v>100000</v>
      </c>
      <c r="EP132" s="654"/>
      <c r="EQ132" s="678">
        <f>SUM(EO132:EP132)</f>
        <v>100000</v>
      </c>
      <c r="ER132" s="221"/>
      <c r="ES132" s="216"/>
      <c r="ET132" s="221"/>
      <c r="EU132" s="216"/>
      <c r="EV132" s="221"/>
      <c r="EW132" s="216"/>
      <c r="EX132" s="221"/>
      <c r="EY132" s="221"/>
      <c r="EZ132" s="673">
        <f t="shared" si="81"/>
        <v>0</v>
      </c>
      <c r="FA132" s="221"/>
      <c r="FB132" s="221"/>
      <c r="FC132" s="221"/>
      <c r="FD132" s="221"/>
      <c r="FE132" s="221"/>
      <c r="FF132" s="221"/>
      <c r="FG132" s="221"/>
    </row>
    <row r="133" spans="1:163" s="681" customFormat="1">
      <c r="A133" s="671">
        <v>14</v>
      </c>
      <c r="B133" s="672" t="s">
        <v>467</v>
      </c>
      <c r="C133" s="673"/>
      <c r="D133" s="673"/>
      <c r="E133" s="673"/>
      <c r="F133" s="673"/>
      <c r="G133" s="673"/>
      <c r="H133" s="673"/>
      <c r="I133" s="673"/>
      <c r="J133" s="673"/>
      <c r="K133" s="674"/>
      <c r="L133" s="674"/>
      <c r="M133" s="12"/>
      <c r="N133" s="12"/>
      <c r="O133" s="674"/>
      <c r="P133" s="648">
        <f t="shared" si="50"/>
        <v>0</v>
      </c>
      <c r="Q133" s="674"/>
      <c r="R133" s="674"/>
      <c r="S133" s="674"/>
      <c r="T133" s="648">
        <f t="shared" si="65"/>
        <v>0</v>
      </c>
      <c r="U133" s="674"/>
      <c r="V133" s="674">
        <v>4</v>
      </c>
      <c r="W133" s="674"/>
      <c r="X133" s="674"/>
      <c r="Y133" s="674"/>
      <c r="Z133" s="12"/>
      <c r="AA133" s="12"/>
      <c r="AB133" s="674"/>
      <c r="AC133" s="674"/>
      <c r="AD133" s="648">
        <f t="shared" si="78"/>
        <v>4</v>
      </c>
      <c r="AE133" s="674"/>
      <c r="AF133" s="674"/>
      <c r="AG133" s="674"/>
      <c r="AH133" s="648">
        <f t="shared" si="66"/>
        <v>0</v>
      </c>
      <c r="AI133" s="674"/>
      <c r="AJ133" s="674"/>
      <c r="AK133" s="674"/>
      <c r="AL133" s="648">
        <f t="shared" si="67"/>
        <v>0</v>
      </c>
      <c r="AM133" s="674"/>
      <c r="AN133" s="12"/>
      <c r="AO133" s="674"/>
      <c r="AP133" s="648">
        <f t="shared" si="68"/>
        <v>0</v>
      </c>
      <c r="AQ133" s="674"/>
      <c r="AR133" s="674"/>
      <c r="AS133" s="12"/>
      <c r="AT133" s="674"/>
      <c r="AU133" s="674"/>
      <c r="AV133" s="648">
        <f t="shared" si="69"/>
        <v>0</v>
      </c>
      <c r="AW133" s="674"/>
      <c r="AX133" s="674"/>
      <c r="AY133" s="648">
        <f t="shared" si="70"/>
        <v>0</v>
      </c>
      <c r="AZ133" s="674"/>
      <c r="BA133" s="674"/>
      <c r="BB133" s="674"/>
      <c r="BC133" s="648">
        <f t="shared" si="79"/>
        <v>0</v>
      </c>
      <c r="BD133" s="674"/>
      <c r="BE133" s="674"/>
      <c r="BF133" s="648">
        <f t="shared" si="80"/>
        <v>0</v>
      </c>
      <c r="BG133" s="674"/>
      <c r="BH133" s="648">
        <f t="shared" si="71"/>
        <v>0</v>
      </c>
      <c r="BI133" s="674"/>
      <c r="BJ133" s="674"/>
      <c r="BK133" s="674"/>
      <c r="BL133" s="674">
        <v>210</v>
      </c>
      <c r="BM133" s="674"/>
      <c r="BN133" s="12"/>
      <c r="BO133" s="12"/>
      <c r="BP133" s="12"/>
      <c r="BQ133" s="12"/>
      <c r="BR133" s="674"/>
      <c r="BS133" s="674"/>
      <c r="BT133" s="675">
        <f t="shared" si="51"/>
        <v>210</v>
      </c>
      <c r="BU133" s="674"/>
      <c r="BV133" s="674"/>
      <c r="BW133" s="674"/>
      <c r="BX133" s="12"/>
      <c r="BY133" s="674"/>
      <c r="BZ133" s="674"/>
      <c r="CA133" s="674"/>
      <c r="CB133" s="12"/>
      <c r="CC133" s="12"/>
      <c r="CD133" s="12"/>
      <c r="CE133" s="12"/>
      <c r="CF133" s="12"/>
      <c r="CG133" s="648">
        <f t="shared" si="52"/>
        <v>0</v>
      </c>
      <c r="CH133" s="674"/>
      <c r="CI133" s="674"/>
      <c r="CJ133" s="12"/>
      <c r="CK133" s="12"/>
      <c r="CL133" s="12"/>
      <c r="CM133" s="674"/>
      <c r="CN133" s="648">
        <f t="shared" si="72"/>
        <v>0</v>
      </c>
      <c r="CO133" s="674"/>
      <c r="CP133" s="674"/>
      <c r="CQ133" s="674"/>
      <c r="CR133" s="674"/>
      <c r="CS133" s="674"/>
      <c r="CT133" s="648">
        <f t="shared" si="73"/>
        <v>0</v>
      </c>
      <c r="CU133" s="674"/>
      <c r="CV133" s="674"/>
      <c r="CW133" s="674"/>
      <c r="CX133" s="674"/>
      <c r="CY133" s="674"/>
      <c r="CZ133" s="674"/>
      <c r="DA133" s="676"/>
      <c r="DB133" s="674"/>
      <c r="DC133" s="674"/>
      <c r="DD133" s="674"/>
      <c r="DE133" s="674"/>
      <c r="DF133" s="674"/>
      <c r="DG133" s="674"/>
      <c r="DH133" s="674"/>
      <c r="DI133" s="674"/>
      <c r="DJ133" s="674">
        <v>20000</v>
      </c>
      <c r="DK133" s="674"/>
      <c r="DL133" s="12"/>
      <c r="DM133" s="12"/>
      <c r="DN133" s="674"/>
      <c r="DO133" s="12"/>
      <c r="DP133" s="674"/>
      <c r="DQ133" s="648">
        <f t="shared" si="74"/>
        <v>20000</v>
      </c>
      <c r="DR133" s="674"/>
      <c r="DS133" s="12"/>
      <c r="DT133" s="12"/>
      <c r="DU133" s="12"/>
      <c r="DV133" s="12">
        <f t="shared" si="75"/>
        <v>0</v>
      </c>
      <c r="DW133" s="674"/>
      <c r="DX133" s="674"/>
      <c r="DY133" s="674"/>
      <c r="DZ133" s="648">
        <f t="shared" si="76"/>
        <v>0</v>
      </c>
      <c r="EA133" s="677"/>
      <c r="EB133" s="673"/>
      <c r="EC133" s="678">
        <f t="shared" si="55"/>
        <v>0</v>
      </c>
      <c r="ED133" s="673"/>
      <c r="EE133" s="678">
        <f t="shared" si="56"/>
        <v>0</v>
      </c>
      <c r="EF133" s="673"/>
      <c r="EG133" s="678">
        <f t="shared" si="58"/>
        <v>0</v>
      </c>
      <c r="EH133" s="14"/>
      <c r="EI133" s="679"/>
      <c r="EJ133" s="648">
        <f t="shared" si="59"/>
        <v>0</v>
      </c>
      <c r="EK133" s="677"/>
      <c r="EL133" s="608"/>
      <c r="EM133" s="673"/>
      <c r="EN133" s="678">
        <f t="shared" si="57"/>
        <v>0</v>
      </c>
      <c r="EO133" s="221"/>
      <c r="EP133" s="221"/>
      <c r="EQ133" s="678">
        <f t="shared" ref="EQ133:EQ196" si="82">SUM(EO133:EP133)</f>
        <v>0</v>
      </c>
      <c r="ER133" s="221"/>
      <c r="ES133" s="680"/>
      <c r="ET133" s="221"/>
      <c r="EU133" s="216"/>
      <c r="EV133" s="221"/>
      <c r="EW133" s="680"/>
      <c r="EX133" s="673"/>
      <c r="EY133" s="673"/>
      <c r="EZ133" s="673">
        <f t="shared" si="81"/>
        <v>0</v>
      </c>
      <c r="FA133" s="673"/>
      <c r="FB133" s="673"/>
      <c r="FC133" s="673"/>
      <c r="FD133" s="673"/>
      <c r="FE133" s="673"/>
      <c r="FF133" s="673"/>
      <c r="FG133" s="673"/>
    </row>
    <row r="134" spans="1:163" s="681" customFormat="1">
      <c r="A134" s="671">
        <v>15</v>
      </c>
      <c r="B134" s="672" t="s">
        <v>890</v>
      </c>
      <c r="C134" s="673"/>
      <c r="D134" s="673"/>
      <c r="E134" s="673"/>
      <c r="F134" s="673"/>
      <c r="G134" s="673"/>
      <c r="H134" s="673"/>
      <c r="I134" s="673"/>
      <c r="J134" s="673"/>
      <c r="K134" s="674"/>
      <c r="L134" s="674"/>
      <c r="M134" s="12"/>
      <c r="N134" s="12"/>
      <c r="O134" s="674"/>
      <c r="P134" s="648">
        <f t="shared" si="50"/>
        <v>0</v>
      </c>
      <c r="Q134" s="674"/>
      <c r="R134" s="674"/>
      <c r="S134" s="674"/>
      <c r="T134" s="648">
        <f t="shared" si="65"/>
        <v>0</v>
      </c>
      <c r="U134" s="674"/>
      <c r="V134" s="674"/>
      <c r="W134" s="674"/>
      <c r="X134" s="674"/>
      <c r="Y134" s="674"/>
      <c r="Z134" s="12"/>
      <c r="AA134" s="12"/>
      <c r="AB134" s="674"/>
      <c r="AC134" s="674"/>
      <c r="AD134" s="648">
        <f t="shared" si="78"/>
        <v>0</v>
      </c>
      <c r="AE134" s="674"/>
      <c r="AF134" s="674"/>
      <c r="AG134" s="674"/>
      <c r="AH134" s="648">
        <f t="shared" si="66"/>
        <v>0</v>
      </c>
      <c r="AI134" s="674"/>
      <c r="AJ134" s="674"/>
      <c r="AK134" s="674"/>
      <c r="AL134" s="648">
        <f t="shared" si="67"/>
        <v>0</v>
      </c>
      <c r="AM134" s="674"/>
      <c r="AN134" s="12"/>
      <c r="AO134" s="674"/>
      <c r="AP134" s="648">
        <f t="shared" si="68"/>
        <v>0</v>
      </c>
      <c r="AQ134" s="674"/>
      <c r="AR134" s="674"/>
      <c r="AS134" s="12"/>
      <c r="AT134" s="674"/>
      <c r="AU134" s="674"/>
      <c r="AV134" s="648">
        <f t="shared" si="69"/>
        <v>0</v>
      </c>
      <c r="AW134" s="674"/>
      <c r="AX134" s="674"/>
      <c r="AY134" s="648">
        <f t="shared" si="70"/>
        <v>0</v>
      </c>
      <c r="AZ134" s="674"/>
      <c r="BA134" s="674"/>
      <c r="BB134" s="674"/>
      <c r="BC134" s="648">
        <f t="shared" si="79"/>
        <v>0</v>
      </c>
      <c r="BD134" s="674"/>
      <c r="BE134" s="674"/>
      <c r="BF134" s="648">
        <f t="shared" si="80"/>
        <v>0</v>
      </c>
      <c r="BG134" s="674"/>
      <c r="BH134" s="648">
        <f t="shared" si="71"/>
        <v>0</v>
      </c>
      <c r="BI134" s="674"/>
      <c r="BJ134" s="674"/>
      <c r="BK134" s="674"/>
      <c r="BL134" s="674"/>
      <c r="BM134" s="674"/>
      <c r="BN134" s="12"/>
      <c r="BO134" s="12"/>
      <c r="BP134" s="12"/>
      <c r="BQ134" s="12"/>
      <c r="BR134" s="674"/>
      <c r="BS134" s="674"/>
      <c r="BT134" s="675">
        <f t="shared" si="51"/>
        <v>0</v>
      </c>
      <c r="BU134" s="674"/>
      <c r="BV134" s="674"/>
      <c r="BW134" s="674"/>
      <c r="BX134" s="12"/>
      <c r="BY134" s="674"/>
      <c r="BZ134" s="674"/>
      <c r="CA134" s="674"/>
      <c r="CB134" s="12"/>
      <c r="CC134" s="12"/>
      <c r="CD134" s="12"/>
      <c r="CE134" s="12">
        <v>75000</v>
      </c>
      <c r="CF134" s="12"/>
      <c r="CG134" s="648">
        <f t="shared" si="52"/>
        <v>75000</v>
      </c>
      <c r="CH134" s="674"/>
      <c r="CI134" s="674"/>
      <c r="CJ134" s="12"/>
      <c r="CK134" s="12"/>
      <c r="CL134" s="12"/>
      <c r="CM134" s="674"/>
      <c r="CN134" s="648">
        <f t="shared" si="72"/>
        <v>0</v>
      </c>
      <c r="CO134" s="674"/>
      <c r="CP134" s="674"/>
      <c r="CQ134" s="674"/>
      <c r="CR134" s="674"/>
      <c r="CS134" s="674"/>
      <c r="CT134" s="648">
        <f t="shared" si="73"/>
        <v>0</v>
      </c>
      <c r="CU134" s="674"/>
      <c r="CV134" s="674"/>
      <c r="CW134" s="674"/>
      <c r="CX134" s="674"/>
      <c r="CY134" s="674"/>
      <c r="CZ134" s="674"/>
      <c r="DA134" s="676"/>
      <c r="DB134" s="674"/>
      <c r="DC134" s="674"/>
      <c r="DD134" s="674"/>
      <c r="DE134" s="674"/>
      <c r="DF134" s="674"/>
      <c r="DG134" s="674"/>
      <c r="DH134" s="674"/>
      <c r="DI134" s="674"/>
      <c r="DJ134" s="674"/>
      <c r="DK134" s="674"/>
      <c r="DL134" s="12"/>
      <c r="DM134" s="12"/>
      <c r="DN134" s="674"/>
      <c r="DO134" s="12"/>
      <c r="DP134" s="674"/>
      <c r="DQ134" s="648">
        <f t="shared" si="74"/>
        <v>0</v>
      </c>
      <c r="DR134" s="674"/>
      <c r="DS134" s="12"/>
      <c r="DT134" s="12"/>
      <c r="DU134" s="12"/>
      <c r="DV134" s="12">
        <f t="shared" si="75"/>
        <v>0</v>
      </c>
      <c r="DW134" s="674"/>
      <c r="DX134" s="674"/>
      <c r="DY134" s="674"/>
      <c r="DZ134" s="648">
        <f t="shared" si="76"/>
        <v>0</v>
      </c>
      <c r="EA134" s="677"/>
      <c r="EB134" s="673"/>
      <c r="EC134" s="678">
        <f t="shared" si="55"/>
        <v>0</v>
      </c>
      <c r="ED134" s="673"/>
      <c r="EE134" s="678">
        <f t="shared" si="56"/>
        <v>0</v>
      </c>
      <c r="EF134" s="673"/>
      <c r="EG134" s="678">
        <f t="shared" si="58"/>
        <v>0</v>
      </c>
      <c r="EH134" s="14"/>
      <c r="EI134" s="679"/>
      <c r="EJ134" s="648">
        <f t="shared" si="59"/>
        <v>0</v>
      </c>
      <c r="EK134" s="677"/>
      <c r="EL134" s="608"/>
      <c r="EM134" s="673"/>
      <c r="EN134" s="678">
        <f t="shared" si="57"/>
        <v>0</v>
      </c>
      <c r="EO134" s="221"/>
      <c r="EP134" s="221"/>
      <c r="EQ134" s="678">
        <f t="shared" si="82"/>
        <v>0</v>
      </c>
      <c r="ER134" s="221"/>
      <c r="ES134" s="680"/>
      <c r="ET134" s="221"/>
      <c r="EU134" s="216"/>
      <c r="EV134" s="221"/>
      <c r="EW134" s="680"/>
      <c r="EX134" s="673"/>
      <c r="EY134" s="673"/>
      <c r="EZ134" s="673">
        <f t="shared" si="81"/>
        <v>0</v>
      </c>
      <c r="FA134" s="673"/>
      <c r="FB134" s="673"/>
      <c r="FC134" s="673"/>
      <c r="FD134" s="673"/>
      <c r="FE134" s="673"/>
      <c r="FF134" s="673"/>
      <c r="FG134" s="673"/>
    </row>
    <row r="135" spans="1:163" s="681" customFormat="1">
      <c r="A135" s="671">
        <v>16</v>
      </c>
      <c r="B135" s="672" t="s">
        <v>891</v>
      </c>
      <c r="C135" s="673"/>
      <c r="D135" s="673"/>
      <c r="E135" s="673"/>
      <c r="F135" s="673"/>
      <c r="G135" s="673"/>
      <c r="H135" s="673"/>
      <c r="I135" s="673"/>
      <c r="J135" s="673"/>
      <c r="K135" s="674"/>
      <c r="L135" s="674"/>
      <c r="M135" s="12"/>
      <c r="N135" s="12"/>
      <c r="O135" s="674"/>
      <c r="P135" s="648">
        <f t="shared" si="50"/>
        <v>0</v>
      </c>
      <c r="Q135" s="674"/>
      <c r="R135" s="674"/>
      <c r="S135" s="674"/>
      <c r="T135" s="648">
        <f t="shared" si="65"/>
        <v>0</v>
      </c>
      <c r="U135" s="674"/>
      <c r="V135" s="674"/>
      <c r="W135" s="674"/>
      <c r="X135" s="674"/>
      <c r="Y135" s="674"/>
      <c r="Z135" s="12"/>
      <c r="AA135" s="12"/>
      <c r="AB135" s="674"/>
      <c r="AC135" s="674"/>
      <c r="AD135" s="648">
        <f t="shared" si="78"/>
        <v>0</v>
      </c>
      <c r="AE135" s="674"/>
      <c r="AF135" s="674"/>
      <c r="AG135" s="674"/>
      <c r="AH135" s="648">
        <f t="shared" si="66"/>
        <v>0</v>
      </c>
      <c r="AI135" s="674"/>
      <c r="AJ135" s="674"/>
      <c r="AK135" s="674"/>
      <c r="AL135" s="648">
        <f t="shared" si="67"/>
        <v>0</v>
      </c>
      <c r="AM135" s="674"/>
      <c r="AN135" s="12"/>
      <c r="AO135" s="674"/>
      <c r="AP135" s="648">
        <f t="shared" si="68"/>
        <v>0</v>
      </c>
      <c r="AQ135" s="674"/>
      <c r="AR135" s="674"/>
      <c r="AS135" s="12"/>
      <c r="AT135" s="674"/>
      <c r="AU135" s="674"/>
      <c r="AV135" s="648">
        <f t="shared" si="69"/>
        <v>0</v>
      </c>
      <c r="AW135" s="674"/>
      <c r="AX135" s="674"/>
      <c r="AY135" s="648">
        <f t="shared" si="70"/>
        <v>0</v>
      </c>
      <c r="AZ135" s="674"/>
      <c r="BA135" s="674"/>
      <c r="BB135" s="674"/>
      <c r="BC135" s="648">
        <f t="shared" si="79"/>
        <v>0</v>
      </c>
      <c r="BD135" s="674"/>
      <c r="BE135" s="674"/>
      <c r="BF135" s="648">
        <f t="shared" si="80"/>
        <v>0</v>
      </c>
      <c r="BG135" s="674"/>
      <c r="BH135" s="648">
        <f t="shared" si="71"/>
        <v>0</v>
      </c>
      <c r="BI135" s="674"/>
      <c r="BJ135" s="674"/>
      <c r="BK135" s="674"/>
      <c r="BL135" s="674"/>
      <c r="BM135" s="674"/>
      <c r="BN135" s="12"/>
      <c r="BO135" s="12"/>
      <c r="BP135" s="12"/>
      <c r="BQ135" s="12"/>
      <c r="BR135" s="674"/>
      <c r="BS135" s="674"/>
      <c r="BT135" s="675">
        <f t="shared" si="51"/>
        <v>0</v>
      </c>
      <c r="BU135" s="674"/>
      <c r="BV135" s="674"/>
      <c r="BW135" s="674"/>
      <c r="BX135" s="12"/>
      <c r="BY135" s="674"/>
      <c r="BZ135" s="674"/>
      <c r="CA135" s="674"/>
      <c r="CB135" s="12"/>
      <c r="CC135" s="12"/>
      <c r="CD135" s="12"/>
      <c r="CE135" s="12"/>
      <c r="CF135" s="12"/>
      <c r="CG135" s="648">
        <f t="shared" si="52"/>
        <v>0</v>
      </c>
      <c r="CH135" s="674"/>
      <c r="CI135" s="674"/>
      <c r="CJ135" s="12"/>
      <c r="CK135" s="12"/>
      <c r="CL135" s="12"/>
      <c r="CM135" s="674"/>
      <c r="CN135" s="648">
        <f t="shared" si="72"/>
        <v>0</v>
      </c>
      <c r="CO135" s="674"/>
      <c r="CP135" s="674"/>
      <c r="CQ135" s="674"/>
      <c r="CR135" s="674"/>
      <c r="CS135" s="674"/>
      <c r="CT135" s="648">
        <f t="shared" si="73"/>
        <v>0</v>
      </c>
      <c r="CU135" s="674"/>
      <c r="CV135" s="674"/>
      <c r="CW135" s="674"/>
      <c r="CX135" s="674"/>
      <c r="CY135" s="674"/>
      <c r="CZ135" s="674"/>
      <c r="DA135" s="676"/>
      <c r="DB135" s="674"/>
      <c r="DC135" s="674"/>
      <c r="DD135" s="674"/>
      <c r="DE135" s="674"/>
      <c r="DF135" s="674"/>
      <c r="DG135" s="674"/>
      <c r="DH135" s="674"/>
      <c r="DI135" s="674"/>
      <c r="DJ135" s="674"/>
      <c r="DK135" s="674"/>
      <c r="DL135" s="12"/>
      <c r="DM135" s="12"/>
      <c r="DN135" s="674"/>
      <c r="DO135" s="12"/>
      <c r="DP135" s="674"/>
      <c r="DQ135" s="648">
        <f t="shared" si="74"/>
        <v>0</v>
      </c>
      <c r="DR135" s="674"/>
      <c r="DS135" s="12"/>
      <c r="DT135" s="12"/>
      <c r="DU135" s="12"/>
      <c r="DV135" s="12">
        <f t="shared" si="75"/>
        <v>0</v>
      </c>
      <c r="DW135" s="674">
        <v>2000</v>
      </c>
      <c r="DX135" s="674"/>
      <c r="DY135" s="674"/>
      <c r="DZ135" s="648">
        <f t="shared" si="76"/>
        <v>2000</v>
      </c>
      <c r="EA135" s="677"/>
      <c r="EB135" s="673"/>
      <c r="EC135" s="678">
        <f t="shared" si="55"/>
        <v>0</v>
      </c>
      <c r="ED135" s="673"/>
      <c r="EE135" s="678">
        <f t="shared" si="56"/>
        <v>0</v>
      </c>
      <c r="EF135" s="673"/>
      <c r="EG135" s="678">
        <f t="shared" si="58"/>
        <v>0</v>
      </c>
      <c r="EH135" s="14"/>
      <c r="EI135" s="679"/>
      <c r="EJ135" s="648">
        <f t="shared" si="59"/>
        <v>0</v>
      </c>
      <c r="EK135" s="677"/>
      <c r="EL135" s="608"/>
      <c r="EM135" s="673"/>
      <c r="EN135" s="678">
        <f t="shared" si="57"/>
        <v>0</v>
      </c>
      <c r="EO135" s="221"/>
      <c r="EP135" s="221"/>
      <c r="EQ135" s="678">
        <f t="shared" si="82"/>
        <v>0</v>
      </c>
      <c r="ER135" s="221"/>
      <c r="ES135" s="680"/>
      <c r="ET135" s="221"/>
      <c r="EU135" s="216"/>
      <c r="EV135" s="221"/>
      <c r="EW135" s="680"/>
      <c r="EX135" s="673"/>
      <c r="EY135" s="673"/>
      <c r="EZ135" s="673">
        <f t="shared" si="81"/>
        <v>0</v>
      </c>
      <c r="FA135" s="673"/>
      <c r="FB135" s="673"/>
      <c r="FC135" s="673"/>
      <c r="FD135" s="673"/>
      <c r="FE135" s="673"/>
      <c r="FF135" s="673"/>
      <c r="FG135" s="673"/>
    </row>
    <row r="136" spans="1:163" s="681" customFormat="1">
      <c r="A136" s="671">
        <v>17</v>
      </c>
      <c r="B136" s="672" t="s">
        <v>458</v>
      </c>
      <c r="C136" s="673"/>
      <c r="D136" s="673"/>
      <c r="E136" s="673"/>
      <c r="F136" s="673"/>
      <c r="G136" s="673"/>
      <c r="H136" s="673"/>
      <c r="I136" s="673"/>
      <c r="J136" s="673"/>
      <c r="K136" s="674"/>
      <c r="L136" s="674"/>
      <c r="M136" s="12"/>
      <c r="N136" s="12"/>
      <c r="O136" s="674"/>
      <c r="P136" s="648">
        <f t="shared" si="50"/>
        <v>0</v>
      </c>
      <c r="Q136" s="674"/>
      <c r="R136" s="674"/>
      <c r="S136" s="674"/>
      <c r="T136" s="648">
        <f t="shared" si="65"/>
        <v>0</v>
      </c>
      <c r="U136" s="674"/>
      <c r="V136" s="674"/>
      <c r="W136" s="674"/>
      <c r="X136" s="674"/>
      <c r="Y136" s="674"/>
      <c r="Z136" s="12"/>
      <c r="AA136" s="12"/>
      <c r="AB136" s="674"/>
      <c r="AC136" s="674"/>
      <c r="AD136" s="648">
        <f t="shared" si="78"/>
        <v>0</v>
      </c>
      <c r="AE136" s="674"/>
      <c r="AF136" s="674"/>
      <c r="AG136" s="674"/>
      <c r="AH136" s="648">
        <f t="shared" si="66"/>
        <v>0</v>
      </c>
      <c r="AI136" s="674"/>
      <c r="AJ136" s="674"/>
      <c r="AK136" s="674"/>
      <c r="AL136" s="648">
        <f t="shared" si="67"/>
        <v>0</v>
      </c>
      <c r="AM136" s="674"/>
      <c r="AN136" s="12"/>
      <c r="AO136" s="674"/>
      <c r="AP136" s="648">
        <f t="shared" si="68"/>
        <v>0</v>
      </c>
      <c r="AQ136" s="674"/>
      <c r="AR136" s="674"/>
      <c r="AS136" s="12"/>
      <c r="AT136" s="674"/>
      <c r="AU136" s="674"/>
      <c r="AV136" s="648">
        <f t="shared" si="69"/>
        <v>0</v>
      </c>
      <c r="AW136" s="674"/>
      <c r="AX136" s="674"/>
      <c r="AY136" s="648">
        <f t="shared" si="70"/>
        <v>0</v>
      </c>
      <c r="AZ136" s="674"/>
      <c r="BA136" s="674"/>
      <c r="BB136" s="674"/>
      <c r="BC136" s="648">
        <f t="shared" si="79"/>
        <v>0</v>
      </c>
      <c r="BD136" s="674"/>
      <c r="BE136" s="674"/>
      <c r="BF136" s="648">
        <f t="shared" si="80"/>
        <v>0</v>
      </c>
      <c r="BG136" s="674"/>
      <c r="BH136" s="648">
        <f t="shared" si="71"/>
        <v>0</v>
      </c>
      <c r="BI136" s="674"/>
      <c r="BJ136" s="674">
        <v>10000</v>
      </c>
      <c r="BK136" s="674"/>
      <c r="BL136" s="674"/>
      <c r="BM136" s="674"/>
      <c r="BN136" s="12"/>
      <c r="BO136" s="12"/>
      <c r="BP136" s="12"/>
      <c r="BQ136" s="12"/>
      <c r="BR136" s="674"/>
      <c r="BS136" s="674"/>
      <c r="BT136" s="675">
        <f t="shared" si="51"/>
        <v>10000</v>
      </c>
      <c r="BU136" s="674"/>
      <c r="BV136" s="674"/>
      <c r="BW136" s="674"/>
      <c r="BX136" s="12"/>
      <c r="BY136" s="674"/>
      <c r="BZ136" s="674"/>
      <c r="CA136" s="674"/>
      <c r="CB136" s="12"/>
      <c r="CC136" s="12"/>
      <c r="CD136" s="12"/>
      <c r="CE136" s="12">
        <v>75000</v>
      </c>
      <c r="CF136" s="12"/>
      <c r="CG136" s="648">
        <f t="shared" si="52"/>
        <v>75000</v>
      </c>
      <c r="CH136" s="674"/>
      <c r="CI136" s="674">
        <v>100000</v>
      </c>
      <c r="CJ136" s="12"/>
      <c r="CK136" s="12"/>
      <c r="CL136" s="12"/>
      <c r="CM136" s="674"/>
      <c r="CN136" s="648">
        <f t="shared" si="72"/>
        <v>100000</v>
      </c>
      <c r="CO136" s="674"/>
      <c r="CP136" s="674"/>
      <c r="CQ136" s="674"/>
      <c r="CR136" s="674"/>
      <c r="CS136" s="674"/>
      <c r="CT136" s="648">
        <f t="shared" si="73"/>
        <v>0</v>
      </c>
      <c r="CU136" s="674"/>
      <c r="CV136" s="674"/>
      <c r="CW136" s="674"/>
      <c r="CX136" s="674"/>
      <c r="CY136" s="674"/>
      <c r="CZ136" s="674"/>
      <c r="DA136" s="676"/>
      <c r="DB136" s="674"/>
      <c r="DC136" s="674"/>
      <c r="DD136" s="674"/>
      <c r="DE136" s="674"/>
      <c r="DF136" s="674"/>
      <c r="DG136" s="674"/>
      <c r="DH136" s="674"/>
      <c r="DI136" s="674"/>
      <c r="DJ136" s="674"/>
      <c r="DK136" s="674"/>
      <c r="DL136" s="12"/>
      <c r="DM136" s="12"/>
      <c r="DN136" s="674"/>
      <c r="DO136" s="12"/>
      <c r="DP136" s="674"/>
      <c r="DQ136" s="648">
        <f t="shared" si="74"/>
        <v>0</v>
      </c>
      <c r="DR136" s="674"/>
      <c r="DS136" s="12"/>
      <c r="DT136" s="12"/>
      <c r="DU136" s="12"/>
      <c r="DV136" s="12">
        <f t="shared" si="75"/>
        <v>0</v>
      </c>
      <c r="DW136" s="674"/>
      <c r="DX136" s="674"/>
      <c r="DY136" s="674"/>
      <c r="DZ136" s="648">
        <f t="shared" si="76"/>
        <v>0</v>
      </c>
      <c r="EA136" s="677"/>
      <c r="EB136" s="673"/>
      <c r="EC136" s="678">
        <f t="shared" si="55"/>
        <v>0</v>
      </c>
      <c r="ED136" s="673"/>
      <c r="EE136" s="678">
        <f t="shared" si="56"/>
        <v>0</v>
      </c>
      <c r="EF136" s="673"/>
      <c r="EG136" s="678">
        <f t="shared" si="58"/>
        <v>0</v>
      </c>
      <c r="EH136" s="14"/>
      <c r="EI136" s="679"/>
      <c r="EJ136" s="648">
        <f t="shared" si="59"/>
        <v>0</v>
      </c>
      <c r="EK136" s="677"/>
      <c r="EL136" s="608"/>
      <c r="EM136" s="673">
        <v>70000</v>
      </c>
      <c r="EN136" s="678">
        <f t="shared" si="57"/>
        <v>70000</v>
      </c>
      <c r="EO136" s="221"/>
      <c r="EP136" s="221"/>
      <c r="EQ136" s="678">
        <f t="shared" si="82"/>
        <v>0</v>
      </c>
      <c r="ER136" s="221"/>
      <c r="ES136" s="680"/>
      <c r="ET136" s="221"/>
      <c r="EU136" s="216"/>
      <c r="EV136" s="221"/>
      <c r="EW136" s="680"/>
      <c r="EX136" s="673"/>
      <c r="EY136" s="673"/>
      <c r="EZ136" s="673">
        <f t="shared" si="81"/>
        <v>0</v>
      </c>
      <c r="FA136" s="673"/>
      <c r="FB136" s="673"/>
      <c r="FC136" s="673"/>
      <c r="FD136" s="673"/>
      <c r="FE136" s="673"/>
      <c r="FF136" s="673"/>
      <c r="FG136" s="673"/>
    </row>
    <row r="137" spans="1:163" s="207" customFormat="1">
      <c r="A137" s="669">
        <v>18</v>
      </c>
      <c r="B137" s="220" t="s">
        <v>694</v>
      </c>
      <c r="C137" s="221"/>
      <c r="D137" s="221"/>
      <c r="E137" s="221"/>
      <c r="F137" s="221"/>
      <c r="G137" s="221"/>
      <c r="H137" s="221"/>
      <c r="I137" s="221"/>
      <c r="J137" s="221"/>
      <c r="K137" s="12"/>
      <c r="L137" s="12"/>
      <c r="M137" s="12"/>
      <c r="N137" s="12"/>
      <c r="O137" s="12"/>
      <c r="P137" s="14">
        <f t="shared" si="50"/>
        <v>0</v>
      </c>
      <c r="Q137" s="12"/>
      <c r="R137" s="12"/>
      <c r="S137" s="12"/>
      <c r="T137" s="14">
        <f t="shared" si="65"/>
        <v>0</v>
      </c>
      <c r="U137" s="12"/>
      <c r="V137" s="12"/>
      <c r="W137" s="12"/>
      <c r="X137" s="12"/>
      <c r="Y137" s="12"/>
      <c r="Z137" s="12"/>
      <c r="AA137" s="12"/>
      <c r="AB137" s="12"/>
      <c r="AC137" s="12"/>
      <c r="AD137" s="648">
        <f t="shared" si="78"/>
        <v>0</v>
      </c>
      <c r="AE137" s="12"/>
      <c r="AF137" s="12"/>
      <c r="AG137" s="12">
        <v>1</v>
      </c>
      <c r="AH137" s="14">
        <f t="shared" si="66"/>
        <v>1</v>
      </c>
      <c r="AI137" s="12"/>
      <c r="AJ137" s="12"/>
      <c r="AK137" s="12"/>
      <c r="AL137" s="14">
        <f t="shared" si="67"/>
        <v>0</v>
      </c>
      <c r="AM137" s="12"/>
      <c r="AN137" s="12"/>
      <c r="AO137" s="12"/>
      <c r="AP137" s="14">
        <f t="shared" si="68"/>
        <v>0</v>
      </c>
      <c r="AQ137" s="12"/>
      <c r="AR137" s="12"/>
      <c r="AS137" s="12"/>
      <c r="AT137" s="12"/>
      <c r="AU137" s="12"/>
      <c r="AV137" s="14">
        <f t="shared" si="69"/>
        <v>0</v>
      </c>
      <c r="AW137" s="12"/>
      <c r="AX137" s="12"/>
      <c r="AY137" s="14">
        <f t="shared" si="70"/>
        <v>0</v>
      </c>
      <c r="AZ137" s="12"/>
      <c r="BA137" s="12"/>
      <c r="BB137" s="12">
        <v>1</v>
      </c>
      <c r="BC137" s="14">
        <f t="shared" si="79"/>
        <v>1</v>
      </c>
      <c r="BD137" s="12"/>
      <c r="BE137" s="12">
        <v>11520</v>
      </c>
      <c r="BF137" s="14">
        <f t="shared" si="80"/>
        <v>11520</v>
      </c>
      <c r="BG137" s="12"/>
      <c r="BH137" s="14">
        <f t="shared" si="71"/>
        <v>0</v>
      </c>
      <c r="BI137" s="12"/>
      <c r="BJ137" s="12">
        <v>20000</v>
      </c>
      <c r="BK137" s="12"/>
      <c r="BL137" s="12"/>
      <c r="BM137" s="12"/>
      <c r="BN137" s="12"/>
      <c r="BO137" s="12"/>
      <c r="BP137" s="12"/>
      <c r="BQ137" s="12"/>
      <c r="BR137" s="12"/>
      <c r="BS137" s="12"/>
      <c r="BT137" s="32">
        <f t="shared" si="51"/>
        <v>20000</v>
      </c>
      <c r="BU137" s="12"/>
      <c r="BV137" s="12">
        <v>6000</v>
      </c>
      <c r="BW137" s="12"/>
      <c r="BX137" s="12"/>
      <c r="BY137" s="12"/>
      <c r="BZ137" s="12"/>
      <c r="CA137" s="12"/>
      <c r="CB137" s="12"/>
      <c r="CC137" s="12"/>
      <c r="CD137" s="12"/>
      <c r="CE137" s="12">
        <v>75000</v>
      </c>
      <c r="CF137" s="12"/>
      <c r="CG137" s="14">
        <f t="shared" si="52"/>
        <v>81000</v>
      </c>
      <c r="CH137" s="12"/>
      <c r="CI137" s="12">
        <v>120000</v>
      </c>
      <c r="CJ137" s="12"/>
      <c r="CK137" s="12"/>
      <c r="CL137" s="12"/>
      <c r="CM137" s="12"/>
      <c r="CN137" s="14">
        <f t="shared" si="72"/>
        <v>120000</v>
      </c>
      <c r="CO137" s="12"/>
      <c r="CP137" s="12"/>
      <c r="CQ137" s="12"/>
      <c r="CR137" s="12"/>
      <c r="CS137" s="12"/>
      <c r="CT137" s="14">
        <f t="shared" si="73"/>
        <v>0</v>
      </c>
      <c r="CU137" s="12"/>
      <c r="CV137" s="12"/>
      <c r="CW137" s="12"/>
      <c r="CX137" s="12"/>
      <c r="CY137" s="12"/>
      <c r="CZ137" s="12"/>
      <c r="DA137" s="601"/>
      <c r="DB137" s="12"/>
      <c r="DC137" s="12"/>
      <c r="DD137" s="12"/>
      <c r="DE137" s="12"/>
      <c r="DF137" s="12"/>
      <c r="DG137" s="12"/>
      <c r="DH137" s="12"/>
      <c r="DI137" s="12"/>
      <c r="DJ137" s="12"/>
      <c r="DK137" s="12"/>
      <c r="DL137" s="12"/>
      <c r="DM137" s="12"/>
      <c r="DN137" s="12">
        <v>8120</v>
      </c>
      <c r="DO137" s="12">
        <v>10000</v>
      </c>
      <c r="DP137" s="12"/>
      <c r="DQ137" s="14">
        <f t="shared" si="74"/>
        <v>18120</v>
      </c>
      <c r="DR137" s="12"/>
      <c r="DS137" s="12"/>
      <c r="DT137" s="12"/>
      <c r="DU137" s="12"/>
      <c r="DV137" s="12">
        <f t="shared" si="75"/>
        <v>0</v>
      </c>
      <c r="DW137" s="12"/>
      <c r="DX137" s="12">
        <v>11500</v>
      </c>
      <c r="DY137" s="12"/>
      <c r="DZ137" s="14">
        <f t="shared" si="76"/>
        <v>11500</v>
      </c>
      <c r="EA137" s="608"/>
      <c r="EB137" s="221"/>
      <c r="EC137" s="682">
        <f t="shared" si="55"/>
        <v>0</v>
      </c>
      <c r="ED137" s="221"/>
      <c r="EE137" s="682">
        <f t="shared" si="56"/>
        <v>0</v>
      </c>
      <c r="EF137" s="221"/>
      <c r="EG137" s="682">
        <f t="shared" si="58"/>
        <v>0</v>
      </c>
      <c r="EH137" s="14"/>
      <c r="EI137" s="683"/>
      <c r="EJ137" s="14">
        <f t="shared" si="59"/>
        <v>0</v>
      </c>
      <c r="EK137" s="608"/>
      <c r="EL137" s="608"/>
      <c r="EM137" s="221">
        <v>90000</v>
      </c>
      <c r="EN137" s="682">
        <f t="shared" si="57"/>
        <v>90000</v>
      </c>
      <c r="EO137" s="221"/>
      <c r="EP137" s="221">
        <v>9000</v>
      </c>
      <c r="EQ137" s="682">
        <f t="shared" si="82"/>
        <v>9000</v>
      </c>
      <c r="ER137" s="221"/>
      <c r="ES137" s="216"/>
      <c r="ET137" s="221">
        <v>500</v>
      </c>
      <c r="EU137" s="216">
        <f t="shared" ref="EU137:EU178" si="83">SUM(ET137)</f>
        <v>500</v>
      </c>
      <c r="EV137" s="221"/>
      <c r="EW137" s="216"/>
      <c r="EX137" s="221">
        <v>1000</v>
      </c>
      <c r="EY137" s="221"/>
      <c r="EZ137" s="673">
        <f t="shared" si="81"/>
        <v>1000</v>
      </c>
      <c r="FA137" s="221"/>
      <c r="FB137" s="221"/>
      <c r="FC137" s="221"/>
      <c r="FD137" s="221"/>
      <c r="FE137" s="221"/>
      <c r="FF137" s="221"/>
      <c r="FG137" s="221"/>
    </row>
    <row r="138" spans="1:163" s="681" customFormat="1">
      <c r="A138" s="671">
        <v>19</v>
      </c>
      <c r="B138" s="672" t="s">
        <v>695</v>
      </c>
      <c r="C138" s="673"/>
      <c r="D138" s="673"/>
      <c r="E138" s="673"/>
      <c r="F138" s="673"/>
      <c r="G138" s="673"/>
      <c r="H138" s="673"/>
      <c r="I138" s="673"/>
      <c r="J138" s="673"/>
      <c r="K138" s="674"/>
      <c r="L138" s="674"/>
      <c r="M138" s="12"/>
      <c r="N138" s="12"/>
      <c r="O138" s="674"/>
      <c r="P138" s="648">
        <f t="shared" si="50"/>
        <v>0</v>
      </c>
      <c r="Q138" s="674"/>
      <c r="R138" s="674"/>
      <c r="S138" s="674"/>
      <c r="T138" s="648">
        <f t="shared" si="65"/>
        <v>0</v>
      </c>
      <c r="U138" s="674"/>
      <c r="V138" s="674"/>
      <c r="W138" s="674"/>
      <c r="X138" s="674"/>
      <c r="Y138" s="674"/>
      <c r="Z138" s="12"/>
      <c r="AA138" s="12"/>
      <c r="AB138" s="674">
        <v>0</v>
      </c>
      <c r="AC138" s="674"/>
      <c r="AD138" s="648">
        <f t="shared" si="78"/>
        <v>0</v>
      </c>
      <c r="AE138" s="674"/>
      <c r="AF138" s="674"/>
      <c r="AG138" s="674"/>
      <c r="AH138" s="648">
        <f t="shared" si="66"/>
        <v>0</v>
      </c>
      <c r="AI138" s="674"/>
      <c r="AJ138" s="674"/>
      <c r="AK138" s="674"/>
      <c r="AL138" s="648">
        <f t="shared" si="67"/>
        <v>0</v>
      </c>
      <c r="AM138" s="674"/>
      <c r="AN138" s="12"/>
      <c r="AO138" s="674"/>
      <c r="AP138" s="648">
        <f t="shared" si="68"/>
        <v>0</v>
      </c>
      <c r="AQ138" s="674"/>
      <c r="AR138" s="674"/>
      <c r="AS138" s="12"/>
      <c r="AT138" s="674">
        <v>20</v>
      </c>
      <c r="AU138" s="674"/>
      <c r="AV138" s="648">
        <f t="shared" si="69"/>
        <v>20</v>
      </c>
      <c r="AW138" s="674"/>
      <c r="AX138" s="674"/>
      <c r="AY138" s="648">
        <f t="shared" si="70"/>
        <v>0</v>
      </c>
      <c r="AZ138" s="674"/>
      <c r="BA138" s="674"/>
      <c r="BB138" s="674"/>
      <c r="BC138" s="648">
        <f t="shared" si="79"/>
        <v>0</v>
      </c>
      <c r="BD138" s="674"/>
      <c r="BE138" s="674"/>
      <c r="BF138" s="648">
        <f t="shared" si="80"/>
        <v>0</v>
      </c>
      <c r="BG138" s="674"/>
      <c r="BH138" s="648">
        <f t="shared" si="71"/>
        <v>0</v>
      </c>
      <c r="BI138" s="674"/>
      <c r="BJ138" s="674">
        <v>10000</v>
      </c>
      <c r="BK138" s="674"/>
      <c r="BL138" s="674"/>
      <c r="BM138" s="674"/>
      <c r="BN138" s="12"/>
      <c r="BO138" s="12"/>
      <c r="BP138" s="12"/>
      <c r="BQ138" s="12"/>
      <c r="BR138" s="674"/>
      <c r="BS138" s="674"/>
      <c r="BT138" s="675">
        <f t="shared" si="51"/>
        <v>10000</v>
      </c>
      <c r="BU138" s="674"/>
      <c r="BV138" s="674"/>
      <c r="BW138" s="674"/>
      <c r="BX138" s="12"/>
      <c r="BY138" s="674"/>
      <c r="BZ138" s="674"/>
      <c r="CA138" s="674"/>
      <c r="CB138" s="12"/>
      <c r="CC138" s="12"/>
      <c r="CD138" s="12"/>
      <c r="CE138" s="12">
        <v>75000</v>
      </c>
      <c r="CF138" s="12"/>
      <c r="CG138" s="648">
        <f t="shared" si="52"/>
        <v>75000</v>
      </c>
      <c r="CH138" s="674"/>
      <c r="CI138" s="674">
        <v>120000</v>
      </c>
      <c r="CJ138" s="12"/>
      <c r="CK138" s="12"/>
      <c r="CL138" s="12"/>
      <c r="CM138" s="674"/>
      <c r="CN138" s="648">
        <f t="shared" si="72"/>
        <v>120000</v>
      </c>
      <c r="CO138" s="674"/>
      <c r="CP138" s="674"/>
      <c r="CQ138" s="674"/>
      <c r="CR138" s="674"/>
      <c r="CS138" s="674"/>
      <c r="CT138" s="648">
        <f t="shared" si="73"/>
        <v>0</v>
      </c>
      <c r="CU138" s="674"/>
      <c r="CV138" s="674"/>
      <c r="CW138" s="674"/>
      <c r="CX138" s="674"/>
      <c r="CY138" s="674"/>
      <c r="CZ138" s="674"/>
      <c r="DA138" s="676"/>
      <c r="DB138" s="674"/>
      <c r="DC138" s="674"/>
      <c r="DD138" s="674"/>
      <c r="DE138" s="674"/>
      <c r="DF138" s="674"/>
      <c r="DG138" s="674"/>
      <c r="DH138" s="674"/>
      <c r="DI138" s="674"/>
      <c r="DJ138" s="674"/>
      <c r="DK138" s="674"/>
      <c r="DL138" s="12"/>
      <c r="DM138" s="12"/>
      <c r="DN138" s="674"/>
      <c r="DO138" s="12"/>
      <c r="DP138" s="674"/>
      <c r="DQ138" s="648">
        <f t="shared" si="74"/>
        <v>0</v>
      </c>
      <c r="DR138" s="674"/>
      <c r="DS138" s="12"/>
      <c r="DT138" s="12"/>
      <c r="DU138" s="12"/>
      <c r="DV138" s="12">
        <f t="shared" si="75"/>
        <v>0</v>
      </c>
      <c r="DW138" s="674"/>
      <c r="DX138" s="674"/>
      <c r="DY138" s="674"/>
      <c r="DZ138" s="648">
        <f t="shared" si="76"/>
        <v>0</v>
      </c>
      <c r="EA138" s="677"/>
      <c r="EB138" s="673">
        <v>20</v>
      </c>
      <c r="EC138" s="678">
        <f t="shared" si="55"/>
        <v>20</v>
      </c>
      <c r="ED138" s="673">
        <v>52</v>
      </c>
      <c r="EE138" s="678">
        <f t="shared" si="56"/>
        <v>52</v>
      </c>
      <c r="EF138" s="673">
        <v>15</v>
      </c>
      <c r="EG138" s="678">
        <f t="shared" si="58"/>
        <v>15</v>
      </c>
      <c r="EH138" s="14"/>
      <c r="EI138" s="679">
        <v>0</v>
      </c>
      <c r="EJ138" s="648">
        <f t="shared" si="59"/>
        <v>0</v>
      </c>
      <c r="EK138" s="677">
        <v>0</v>
      </c>
      <c r="EL138" s="608"/>
      <c r="EM138" s="673">
        <v>70000</v>
      </c>
      <c r="EN138" s="678">
        <f t="shared" si="57"/>
        <v>70000</v>
      </c>
      <c r="EO138" s="221"/>
      <c r="EP138" s="221"/>
      <c r="EQ138" s="678">
        <f t="shared" si="82"/>
        <v>0</v>
      </c>
      <c r="ER138" s="221"/>
      <c r="ES138" s="680"/>
      <c r="ET138" s="221"/>
      <c r="EU138" s="216"/>
      <c r="EV138" s="221"/>
      <c r="EW138" s="680"/>
      <c r="EX138" s="673"/>
      <c r="EY138" s="673"/>
      <c r="EZ138" s="673">
        <f t="shared" si="81"/>
        <v>0</v>
      </c>
      <c r="FA138" s="673"/>
      <c r="FB138" s="673"/>
      <c r="FC138" s="673"/>
      <c r="FD138" s="673"/>
      <c r="FE138" s="673"/>
      <c r="FF138" s="673"/>
      <c r="FG138" s="673"/>
    </row>
    <row r="139" spans="1:163" s="681" customFormat="1">
      <c r="A139" s="671">
        <v>20</v>
      </c>
      <c r="B139" s="672" t="s">
        <v>892</v>
      </c>
      <c r="C139" s="673"/>
      <c r="D139" s="673"/>
      <c r="E139" s="673"/>
      <c r="F139" s="673"/>
      <c r="G139" s="673"/>
      <c r="H139" s="673"/>
      <c r="I139" s="673"/>
      <c r="J139" s="673"/>
      <c r="K139" s="674"/>
      <c r="L139" s="674"/>
      <c r="M139" s="12"/>
      <c r="N139" s="12"/>
      <c r="O139" s="674"/>
      <c r="P139" s="648">
        <f t="shared" si="50"/>
        <v>0</v>
      </c>
      <c r="Q139" s="674"/>
      <c r="R139" s="674"/>
      <c r="S139" s="674"/>
      <c r="T139" s="648">
        <f t="shared" si="65"/>
        <v>0</v>
      </c>
      <c r="U139" s="674"/>
      <c r="V139" s="674"/>
      <c r="W139" s="674"/>
      <c r="X139" s="674"/>
      <c r="Y139" s="674"/>
      <c r="Z139" s="12"/>
      <c r="AA139" s="12"/>
      <c r="AB139" s="674"/>
      <c r="AC139" s="674"/>
      <c r="AD139" s="648">
        <f t="shared" si="78"/>
        <v>0</v>
      </c>
      <c r="AE139" s="674"/>
      <c r="AF139" s="674"/>
      <c r="AG139" s="674"/>
      <c r="AH139" s="648">
        <f t="shared" si="66"/>
        <v>0</v>
      </c>
      <c r="AI139" s="674"/>
      <c r="AJ139" s="674"/>
      <c r="AK139" s="674"/>
      <c r="AL139" s="648">
        <f t="shared" si="67"/>
        <v>0</v>
      </c>
      <c r="AM139" s="674"/>
      <c r="AN139" s="12"/>
      <c r="AO139" s="674"/>
      <c r="AP139" s="648">
        <f t="shared" si="68"/>
        <v>0</v>
      </c>
      <c r="AQ139" s="674"/>
      <c r="AR139" s="674"/>
      <c r="AS139" s="12"/>
      <c r="AT139" s="674"/>
      <c r="AU139" s="674"/>
      <c r="AV139" s="648">
        <f t="shared" si="69"/>
        <v>0</v>
      </c>
      <c r="AW139" s="674"/>
      <c r="AX139" s="674"/>
      <c r="AY139" s="648">
        <f t="shared" si="70"/>
        <v>0</v>
      </c>
      <c r="AZ139" s="674"/>
      <c r="BA139" s="674"/>
      <c r="BB139" s="674"/>
      <c r="BC139" s="648">
        <f t="shared" si="79"/>
        <v>0</v>
      </c>
      <c r="BD139" s="674"/>
      <c r="BE139" s="674"/>
      <c r="BF139" s="648">
        <f t="shared" si="80"/>
        <v>0</v>
      </c>
      <c r="BG139" s="674"/>
      <c r="BH139" s="648">
        <f t="shared" si="71"/>
        <v>0</v>
      </c>
      <c r="BI139" s="674"/>
      <c r="BJ139" s="674"/>
      <c r="BK139" s="674"/>
      <c r="BL139" s="674"/>
      <c r="BM139" s="674"/>
      <c r="BN139" s="12"/>
      <c r="BO139" s="12"/>
      <c r="BP139" s="12"/>
      <c r="BQ139" s="12"/>
      <c r="BR139" s="674"/>
      <c r="BS139" s="674"/>
      <c r="BT139" s="675">
        <f t="shared" si="51"/>
        <v>0</v>
      </c>
      <c r="BU139" s="674"/>
      <c r="BV139" s="674"/>
      <c r="BW139" s="674"/>
      <c r="BX139" s="12"/>
      <c r="BY139" s="674"/>
      <c r="BZ139" s="674"/>
      <c r="CA139" s="674"/>
      <c r="CB139" s="12"/>
      <c r="CC139" s="12"/>
      <c r="CD139" s="12"/>
      <c r="CE139" s="12"/>
      <c r="CF139" s="12"/>
      <c r="CG139" s="648">
        <f t="shared" si="52"/>
        <v>0</v>
      </c>
      <c r="CH139" s="674"/>
      <c r="CI139" s="674"/>
      <c r="CJ139" s="12"/>
      <c r="CK139" s="12"/>
      <c r="CL139" s="12"/>
      <c r="CM139" s="674"/>
      <c r="CN139" s="648">
        <f t="shared" si="72"/>
        <v>0</v>
      </c>
      <c r="CO139" s="674"/>
      <c r="CP139" s="674"/>
      <c r="CQ139" s="674"/>
      <c r="CR139" s="674"/>
      <c r="CS139" s="674"/>
      <c r="CT139" s="648">
        <f t="shared" si="73"/>
        <v>0</v>
      </c>
      <c r="CU139" s="674"/>
      <c r="CV139" s="674"/>
      <c r="CW139" s="674"/>
      <c r="CX139" s="674"/>
      <c r="CY139" s="674"/>
      <c r="CZ139" s="674"/>
      <c r="DA139" s="676"/>
      <c r="DB139" s="674"/>
      <c r="DC139" s="674"/>
      <c r="DD139" s="674"/>
      <c r="DE139" s="674"/>
      <c r="DF139" s="674"/>
      <c r="DG139" s="674"/>
      <c r="DH139" s="674"/>
      <c r="DI139" s="674"/>
      <c r="DJ139" s="674"/>
      <c r="DK139" s="674"/>
      <c r="DL139" s="12"/>
      <c r="DM139" s="12"/>
      <c r="DN139" s="674"/>
      <c r="DO139" s="12"/>
      <c r="DP139" s="674"/>
      <c r="DQ139" s="648">
        <f t="shared" si="74"/>
        <v>0</v>
      </c>
      <c r="DR139" s="674"/>
      <c r="DS139" s="12"/>
      <c r="DT139" s="12"/>
      <c r="DU139" s="12"/>
      <c r="DV139" s="12">
        <f t="shared" si="75"/>
        <v>0</v>
      </c>
      <c r="DW139" s="674"/>
      <c r="DX139" s="674"/>
      <c r="DY139" s="674"/>
      <c r="DZ139" s="648">
        <f t="shared" si="76"/>
        <v>0</v>
      </c>
      <c r="EA139" s="677"/>
      <c r="EB139" s="673"/>
      <c r="EC139" s="678">
        <f t="shared" si="55"/>
        <v>0</v>
      </c>
      <c r="ED139" s="673"/>
      <c r="EE139" s="678">
        <f t="shared" si="56"/>
        <v>0</v>
      </c>
      <c r="EF139" s="673"/>
      <c r="EG139" s="678">
        <f t="shared" si="58"/>
        <v>0</v>
      </c>
      <c r="EH139" s="14"/>
      <c r="EI139" s="679"/>
      <c r="EJ139" s="648">
        <f t="shared" si="59"/>
        <v>0</v>
      </c>
      <c r="EK139" s="677"/>
      <c r="EL139" s="608"/>
      <c r="EM139" s="673"/>
      <c r="EN139" s="678">
        <f t="shared" si="57"/>
        <v>0</v>
      </c>
      <c r="EO139" s="221"/>
      <c r="EP139" s="221"/>
      <c r="EQ139" s="678">
        <f t="shared" si="82"/>
        <v>0</v>
      </c>
      <c r="ER139" s="221"/>
      <c r="ES139" s="680"/>
      <c r="ET139" s="221"/>
      <c r="EU139" s="216"/>
      <c r="EV139" s="221"/>
      <c r="EW139" s="680"/>
      <c r="EX139" s="673"/>
      <c r="EY139" s="673"/>
      <c r="EZ139" s="673">
        <f t="shared" si="81"/>
        <v>0</v>
      </c>
      <c r="FA139" s="673"/>
      <c r="FB139" s="673"/>
      <c r="FC139" s="673"/>
      <c r="FD139" s="673"/>
      <c r="FE139" s="673"/>
      <c r="FF139" s="673"/>
      <c r="FG139" s="673"/>
    </row>
    <row r="140" spans="1:163" s="681" customFormat="1">
      <c r="A140" s="671">
        <v>21</v>
      </c>
      <c r="B140" s="672" t="s">
        <v>893</v>
      </c>
      <c r="C140" s="673"/>
      <c r="D140" s="673"/>
      <c r="E140" s="673"/>
      <c r="F140" s="673"/>
      <c r="G140" s="673"/>
      <c r="H140" s="673"/>
      <c r="I140" s="673"/>
      <c r="J140" s="673"/>
      <c r="K140" s="674"/>
      <c r="L140" s="674"/>
      <c r="M140" s="12"/>
      <c r="N140" s="12"/>
      <c r="O140" s="674"/>
      <c r="P140" s="648">
        <f t="shared" si="50"/>
        <v>0</v>
      </c>
      <c r="Q140" s="674"/>
      <c r="R140" s="674"/>
      <c r="S140" s="674"/>
      <c r="T140" s="648">
        <f t="shared" si="65"/>
        <v>0</v>
      </c>
      <c r="U140" s="674"/>
      <c r="V140" s="674"/>
      <c r="W140" s="674"/>
      <c r="X140" s="674"/>
      <c r="Y140" s="674"/>
      <c r="Z140" s="12"/>
      <c r="AA140" s="12"/>
      <c r="AB140" s="674"/>
      <c r="AC140" s="674"/>
      <c r="AD140" s="648">
        <f t="shared" si="78"/>
        <v>0</v>
      </c>
      <c r="AE140" s="674"/>
      <c r="AF140" s="674"/>
      <c r="AG140" s="674"/>
      <c r="AH140" s="648">
        <f t="shared" si="66"/>
        <v>0</v>
      </c>
      <c r="AI140" s="674"/>
      <c r="AJ140" s="674"/>
      <c r="AK140" s="674"/>
      <c r="AL140" s="648">
        <f t="shared" si="67"/>
        <v>0</v>
      </c>
      <c r="AM140" s="674"/>
      <c r="AN140" s="12"/>
      <c r="AO140" s="674"/>
      <c r="AP140" s="648">
        <f t="shared" si="68"/>
        <v>0</v>
      </c>
      <c r="AQ140" s="674"/>
      <c r="AR140" s="674"/>
      <c r="AS140" s="12"/>
      <c r="AT140" s="674"/>
      <c r="AU140" s="674"/>
      <c r="AV140" s="648">
        <f t="shared" si="69"/>
        <v>0</v>
      </c>
      <c r="AW140" s="674"/>
      <c r="AX140" s="674"/>
      <c r="AY140" s="648">
        <f t="shared" si="70"/>
        <v>0</v>
      </c>
      <c r="AZ140" s="674"/>
      <c r="BA140" s="674"/>
      <c r="BB140" s="674"/>
      <c r="BC140" s="648">
        <f t="shared" si="79"/>
        <v>0</v>
      </c>
      <c r="BD140" s="674"/>
      <c r="BE140" s="674"/>
      <c r="BF140" s="648">
        <f t="shared" si="80"/>
        <v>0</v>
      </c>
      <c r="BG140" s="674"/>
      <c r="BH140" s="648">
        <f t="shared" si="71"/>
        <v>0</v>
      </c>
      <c r="BI140" s="674"/>
      <c r="BJ140" s="674"/>
      <c r="BK140" s="674"/>
      <c r="BL140" s="674"/>
      <c r="BM140" s="674"/>
      <c r="BN140" s="12"/>
      <c r="BO140" s="12"/>
      <c r="BP140" s="12"/>
      <c r="BQ140" s="12"/>
      <c r="BR140" s="674"/>
      <c r="BS140" s="674"/>
      <c r="BT140" s="675">
        <f t="shared" si="51"/>
        <v>0</v>
      </c>
      <c r="BU140" s="674"/>
      <c r="BV140" s="674"/>
      <c r="BW140" s="674"/>
      <c r="BX140" s="12"/>
      <c r="BY140" s="674"/>
      <c r="BZ140" s="674"/>
      <c r="CA140" s="674"/>
      <c r="CB140" s="12"/>
      <c r="CC140" s="12"/>
      <c r="CD140" s="12"/>
      <c r="CE140" s="12">
        <v>75000</v>
      </c>
      <c r="CF140" s="12"/>
      <c r="CG140" s="648">
        <f t="shared" si="52"/>
        <v>75000</v>
      </c>
      <c r="CH140" s="674"/>
      <c r="CI140" s="674"/>
      <c r="CJ140" s="12"/>
      <c r="CK140" s="12"/>
      <c r="CL140" s="12"/>
      <c r="CM140" s="674"/>
      <c r="CN140" s="648">
        <f t="shared" si="72"/>
        <v>0</v>
      </c>
      <c r="CO140" s="674"/>
      <c r="CP140" s="674"/>
      <c r="CQ140" s="674"/>
      <c r="CR140" s="674"/>
      <c r="CS140" s="674"/>
      <c r="CT140" s="648">
        <f t="shared" si="73"/>
        <v>0</v>
      </c>
      <c r="CU140" s="674"/>
      <c r="CV140" s="674"/>
      <c r="CW140" s="674"/>
      <c r="CX140" s="674"/>
      <c r="CY140" s="674"/>
      <c r="CZ140" s="674"/>
      <c r="DA140" s="676"/>
      <c r="DB140" s="674"/>
      <c r="DC140" s="674"/>
      <c r="DD140" s="674"/>
      <c r="DE140" s="674"/>
      <c r="DF140" s="674"/>
      <c r="DG140" s="674"/>
      <c r="DH140" s="674"/>
      <c r="DI140" s="674"/>
      <c r="DJ140" s="674"/>
      <c r="DK140" s="674"/>
      <c r="DL140" s="12"/>
      <c r="DM140" s="12"/>
      <c r="DN140" s="674"/>
      <c r="DO140" s="12"/>
      <c r="DP140" s="674"/>
      <c r="DQ140" s="648">
        <f t="shared" si="74"/>
        <v>0</v>
      </c>
      <c r="DR140" s="674"/>
      <c r="DS140" s="12"/>
      <c r="DT140" s="12"/>
      <c r="DU140" s="12"/>
      <c r="DV140" s="12">
        <f t="shared" si="75"/>
        <v>0</v>
      </c>
      <c r="DW140" s="674"/>
      <c r="DX140" s="674"/>
      <c r="DY140" s="674"/>
      <c r="DZ140" s="648">
        <f t="shared" si="76"/>
        <v>0</v>
      </c>
      <c r="EA140" s="677"/>
      <c r="EB140" s="673"/>
      <c r="EC140" s="678">
        <f t="shared" si="55"/>
        <v>0</v>
      </c>
      <c r="ED140" s="673"/>
      <c r="EE140" s="678">
        <f t="shared" si="56"/>
        <v>0</v>
      </c>
      <c r="EF140" s="673"/>
      <c r="EG140" s="678">
        <f t="shared" si="58"/>
        <v>0</v>
      </c>
      <c r="EH140" s="14"/>
      <c r="EI140" s="679"/>
      <c r="EJ140" s="648">
        <f t="shared" si="59"/>
        <v>0</v>
      </c>
      <c r="EK140" s="677"/>
      <c r="EL140" s="608"/>
      <c r="EM140" s="673"/>
      <c r="EN140" s="678">
        <f t="shared" si="57"/>
        <v>0</v>
      </c>
      <c r="EO140" s="221"/>
      <c r="EP140" s="221"/>
      <c r="EQ140" s="678">
        <f t="shared" si="82"/>
        <v>0</v>
      </c>
      <c r="ER140" s="221"/>
      <c r="ES140" s="680"/>
      <c r="ET140" s="221"/>
      <c r="EU140" s="216"/>
      <c r="EV140" s="221"/>
      <c r="EW140" s="680"/>
      <c r="EX140" s="673"/>
      <c r="EY140" s="673"/>
      <c r="EZ140" s="673">
        <f t="shared" si="81"/>
        <v>0</v>
      </c>
      <c r="FA140" s="673"/>
      <c r="FB140" s="673"/>
      <c r="FC140" s="673"/>
      <c r="FD140" s="673"/>
      <c r="FE140" s="673"/>
      <c r="FF140" s="673"/>
      <c r="FG140" s="673"/>
    </row>
    <row r="141" spans="1:163" s="207" customFormat="1" ht="15" customHeight="1">
      <c r="A141" s="669">
        <v>22</v>
      </c>
      <c r="B141" s="220" t="s">
        <v>511</v>
      </c>
      <c r="C141" s="221"/>
      <c r="D141" s="221"/>
      <c r="E141" s="221"/>
      <c r="F141" s="221"/>
      <c r="G141" s="221"/>
      <c r="H141" s="221"/>
      <c r="I141" s="221"/>
      <c r="J141" s="221"/>
      <c r="K141" s="12"/>
      <c r="L141" s="12"/>
      <c r="M141" s="12"/>
      <c r="N141" s="12"/>
      <c r="O141" s="12"/>
      <c r="P141" s="14">
        <f t="shared" si="50"/>
        <v>0</v>
      </c>
      <c r="Q141" s="12"/>
      <c r="R141" s="12"/>
      <c r="S141" s="12"/>
      <c r="T141" s="14">
        <f t="shared" si="65"/>
        <v>0</v>
      </c>
      <c r="U141" s="12"/>
      <c r="V141" s="12"/>
      <c r="W141" s="12"/>
      <c r="X141" s="12"/>
      <c r="Y141" s="12"/>
      <c r="Z141" s="12"/>
      <c r="AA141" s="12"/>
      <c r="AB141" s="12">
        <v>20</v>
      </c>
      <c r="AC141" s="12"/>
      <c r="AD141" s="648">
        <f t="shared" si="78"/>
        <v>20</v>
      </c>
      <c r="AE141" s="12"/>
      <c r="AF141" s="12"/>
      <c r="AG141" s="12"/>
      <c r="AH141" s="14">
        <f t="shared" si="66"/>
        <v>0</v>
      </c>
      <c r="AI141" s="12"/>
      <c r="AJ141" s="12"/>
      <c r="AK141" s="12"/>
      <c r="AL141" s="14">
        <f t="shared" si="67"/>
        <v>0</v>
      </c>
      <c r="AM141" s="12"/>
      <c r="AN141" s="12"/>
      <c r="AO141" s="12"/>
      <c r="AP141" s="14">
        <f t="shared" si="68"/>
        <v>0</v>
      </c>
      <c r="AQ141" s="12"/>
      <c r="AR141" s="12"/>
      <c r="AS141" s="12"/>
      <c r="AT141" s="12"/>
      <c r="AU141" s="12"/>
      <c r="AV141" s="14">
        <f t="shared" si="69"/>
        <v>0</v>
      </c>
      <c r="AW141" s="12"/>
      <c r="AX141" s="12"/>
      <c r="AY141" s="14">
        <f t="shared" si="70"/>
        <v>0</v>
      </c>
      <c r="AZ141" s="12"/>
      <c r="BA141" s="12"/>
      <c r="BB141" s="12"/>
      <c r="BC141" s="648">
        <f t="shared" si="79"/>
        <v>0</v>
      </c>
      <c r="BD141" s="12"/>
      <c r="BE141" s="12"/>
      <c r="BF141" s="648">
        <f t="shared" si="80"/>
        <v>0</v>
      </c>
      <c r="BG141" s="12"/>
      <c r="BH141" s="14">
        <f t="shared" si="71"/>
        <v>0</v>
      </c>
      <c r="BI141" s="12"/>
      <c r="BJ141" s="12"/>
      <c r="BK141" s="12"/>
      <c r="BL141" s="12"/>
      <c r="BM141" s="12"/>
      <c r="BN141" s="12">
        <v>4000</v>
      </c>
      <c r="BO141" s="12"/>
      <c r="BP141" s="12"/>
      <c r="BQ141" s="12"/>
      <c r="BR141" s="12">
        <v>5000</v>
      </c>
      <c r="BS141" s="12"/>
      <c r="BT141" s="32">
        <f t="shared" si="51"/>
        <v>9000</v>
      </c>
      <c r="BU141" s="12"/>
      <c r="BV141" s="12"/>
      <c r="BW141" s="12">
        <v>10000</v>
      </c>
      <c r="BX141" s="12"/>
      <c r="BY141" s="12"/>
      <c r="BZ141" s="12">
        <v>5000</v>
      </c>
      <c r="CA141" s="12"/>
      <c r="CB141" s="12"/>
      <c r="CC141" s="12">
        <v>10000</v>
      </c>
      <c r="CD141" s="12"/>
      <c r="CE141" s="12"/>
      <c r="CF141" s="12">
        <v>5000</v>
      </c>
      <c r="CG141" s="14">
        <f t="shared" si="52"/>
        <v>30000</v>
      </c>
      <c r="CH141" s="12"/>
      <c r="CI141" s="12"/>
      <c r="CJ141" s="12"/>
      <c r="CK141" s="12"/>
      <c r="CL141" s="12"/>
      <c r="CM141" s="12"/>
      <c r="CN141" s="14">
        <f t="shared" si="72"/>
        <v>0</v>
      </c>
      <c r="CO141" s="12"/>
      <c r="CP141" s="12"/>
      <c r="CQ141" s="12"/>
      <c r="CR141" s="12">
        <v>6000</v>
      </c>
      <c r="CS141" s="12"/>
      <c r="CT141" s="14">
        <f t="shared" si="73"/>
        <v>6000</v>
      </c>
      <c r="CU141" s="12"/>
      <c r="CV141" s="12"/>
      <c r="CW141" s="12"/>
      <c r="CX141" s="12"/>
      <c r="CY141" s="12"/>
      <c r="CZ141" s="12"/>
      <c r="DA141" s="601"/>
      <c r="DB141" s="12"/>
      <c r="DC141" s="12"/>
      <c r="DD141" s="12"/>
      <c r="DE141" s="12"/>
      <c r="DF141" s="12"/>
      <c r="DG141" s="12"/>
      <c r="DH141" s="12"/>
      <c r="DI141" s="12"/>
      <c r="DJ141" s="12">
        <v>29200</v>
      </c>
      <c r="DK141" s="12"/>
      <c r="DL141" s="12"/>
      <c r="DM141" s="12">
        <v>10000</v>
      </c>
      <c r="DN141" s="12"/>
      <c r="DO141" s="12"/>
      <c r="DP141" s="12"/>
      <c r="DQ141" s="648">
        <f t="shared" si="74"/>
        <v>39200</v>
      </c>
      <c r="DR141" s="12"/>
      <c r="DS141" s="12"/>
      <c r="DT141" s="12"/>
      <c r="DU141" s="12"/>
      <c r="DV141" s="12">
        <f t="shared" si="75"/>
        <v>0</v>
      </c>
      <c r="DW141" s="12">
        <v>20000</v>
      </c>
      <c r="DX141" s="12"/>
      <c r="DY141" s="12"/>
      <c r="DZ141" s="14">
        <f t="shared" si="76"/>
        <v>20000</v>
      </c>
      <c r="EA141" s="608"/>
      <c r="EB141" s="221">
        <v>20</v>
      </c>
      <c r="EC141" s="682">
        <f t="shared" si="55"/>
        <v>20</v>
      </c>
      <c r="ED141" s="221">
        <v>50</v>
      </c>
      <c r="EE141" s="682">
        <f t="shared" si="56"/>
        <v>50</v>
      </c>
      <c r="EF141" s="221">
        <v>20</v>
      </c>
      <c r="EG141" s="682">
        <f t="shared" si="58"/>
        <v>20</v>
      </c>
      <c r="EH141" s="14"/>
      <c r="EI141" s="702">
        <v>1000</v>
      </c>
      <c r="EJ141" s="14">
        <f>SUM(EH141:EI141)</f>
        <v>1000</v>
      </c>
      <c r="EK141" s="689">
        <v>25000</v>
      </c>
      <c r="EL141" s="689"/>
      <c r="EM141" s="654"/>
      <c r="EN141" s="682">
        <f t="shared" si="57"/>
        <v>25000</v>
      </c>
      <c r="EO141" s="221"/>
      <c r="EP141" s="221"/>
      <c r="EQ141" s="678">
        <f t="shared" si="82"/>
        <v>0</v>
      </c>
      <c r="ER141" s="221"/>
      <c r="ES141" s="216"/>
      <c r="ET141" s="221"/>
      <c r="EU141" s="216"/>
      <c r="EV141" s="221"/>
      <c r="EW141" s="216"/>
      <c r="EX141" s="221"/>
      <c r="EY141" s="221"/>
      <c r="EZ141" s="673">
        <f t="shared" si="81"/>
        <v>0</v>
      </c>
      <c r="FA141" s="221"/>
      <c r="FB141" s="221"/>
      <c r="FC141" s="221"/>
      <c r="FD141" s="221"/>
      <c r="FE141" s="221"/>
      <c r="FF141" s="221"/>
      <c r="FG141" s="221"/>
    </row>
    <row r="142" spans="1:163" s="207" customFormat="1">
      <c r="A142" s="669">
        <v>23</v>
      </c>
      <c r="B142" s="220" t="s">
        <v>697</v>
      </c>
      <c r="C142" s="221"/>
      <c r="D142" s="221"/>
      <c r="E142" s="221"/>
      <c r="F142" s="221"/>
      <c r="G142" s="221"/>
      <c r="H142" s="221"/>
      <c r="I142" s="221"/>
      <c r="J142" s="221"/>
      <c r="K142" s="12"/>
      <c r="L142" s="12"/>
      <c r="M142" s="12"/>
      <c r="N142" s="12"/>
      <c r="O142" s="12"/>
      <c r="P142" s="14">
        <f t="shared" si="50"/>
        <v>0</v>
      </c>
      <c r="Q142" s="12"/>
      <c r="R142" s="12"/>
      <c r="S142" s="12"/>
      <c r="T142" s="14">
        <f t="shared" si="65"/>
        <v>0</v>
      </c>
      <c r="U142" s="12"/>
      <c r="V142" s="12"/>
      <c r="W142" s="12"/>
      <c r="X142" s="12"/>
      <c r="Y142" s="12"/>
      <c r="Z142" s="12"/>
      <c r="AA142" s="12"/>
      <c r="AB142" s="12"/>
      <c r="AC142" s="12"/>
      <c r="AD142" s="648">
        <f t="shared" si="78"/>
        <v>0</v>
      </c>
      <c r="AE142" s="12"/>
      <c r="AF142" s="12"/>
      <c r="AG142" s="12"/>
      <c r="AH142" s="14">
        <f t="shared" si="66"/>
        <v>0</v>
      </c>
      <c r="AI142" s="12"/>
      <c r="AJ142" s="12"/>
      <c r="AK142" s="12"/>
      <c r="AL142" s="14">
        <f t="shared" si="67"/>
        <v>0</v>
      </c>
      <c r="AM142" s="12"/>
      <c r="AN142" s="12"/>
      <c r="AO142" s="12"/>
      <c r="AP142" s="14">
        <f t="shared" si="68"/>
        <v>0</v>
      </c>
      <c r="AQ142" s="12"/>
      <c r="AR142" s="12"/>
      <c r="AS142" s="12"/>
      <c r="AT142" s="12"/>
      <c r="AU142" s="12"/>
      <c r="AV142" s="14">
        <f t="shared" si="69"/>
        <v>0</v>
      </c>
      <c r="AW142" s="12"/>
      <c r="AX142" s="12"/>
      <c r="AY142" s="14">
        <f t="shared" si="70"/>
        <v>0</v>
      </c>
      <c r="AZ142" s="12"/>
      <c r="BA142" s="12"/>
      <c r="BB142" s="12"/>
      <c r="BC142" s="648">
        <f t="shared" si="79"/>
        <v>0</v>
      </c>
      <c r="BD142" s="12"/>
      <c r="BE142" s="12"/>
      <c r="BF142" s="648">
        <f t="shared" si="80"/>
        <v>0</v>
      </c>
      <c r="BG142" s="12"/>
      <c r="BH142" s="14">
        <f t="shared" si="71"/>
        <v>0</v>
      </c>
      <c r="BI142" s="12"/>
      <c r="BJ142" s="12"/>
      <c r="BK142" s="12"/>
      <c r="BL142" s="12"/>
      <c r="BM142" s="12"/>
      <c r="BN142" s="12">
        <v>5000</v>
      </c>
      <c r="BO142" s="12"/>
      <c r="BP142" s="12"/>
      <c r="BQ142" s="12"/>
      <c r="BR142" s="12"/>
      <c r="BS142" s="12"/>
      <c r="BT142" s="32">
        <f t="shared" si="51"/>
        <v>5000</v>
      </c>
      <c r="BU142" s="12"/>
      <c r="BV142" s="12"/>
      <c r="BW142" s="12"/>
      <c r="BX142" s="12"/>
      <c r="BY142" s="12"/>
      <c r="BZ142" s="12"/>
      <c r="CA142" s="12"/>
      <c r="CB142" s="12"/>
      <c r="CC142" s="12"/>
      <c r="CD142" s="12"/>
      <c r="CE142" s="12">
        <v>75000</v>
      </c>
      <c r="CF142" s="12">
        <v>10000</v>
      </c>
      <c r="CG142" s="14">
        <f t="shared" si="52"/>
        <v>85000</v>
      </c>
      <c r="CH142" s="12"/>
      <c r="CI142" s="12"/>
      <c r="CJ142" s="12"/>
      <c r="CK142" s="12"/>
      <c r="CL142" s="12"/>
      <c r="CM142" s="12"/>
      <c r="CN142" s="14">
        <f t="shared" si="72"/>
        <v>0</v>
      </c>
      <c r="CO142" s="12"/>
      <c r="CP142" s="12"/>
      <c r="CQ142" s="12"/>
      <c r="CR142" s="12"/>
      <c r="CS142" s="12"/>
      <c r="CT142" s="14">
        <f t="shared" si="73"/>
        <v>0</v>
      </c>
      <c r="CU142" s="12"/>
      <c r="CV142" s="12"/>
      <c r="CW142" s="12"/>
      <c r="CX142" s="12"/>
      <c r="CY142" s="12"/>
      <c r="CZ142" s="12"/>
      <c r="DA142" s="601"/>
      <c r="DB142" s="12"/>
      <c r="DC142" s="12"/>
      <c r="DD142" s="12"/>
      <c r="DE142" s="12"/>
      <c r="DF142" s="12"/>
      <c r="DG142" s="12"/>
      <c r="DH142" s="12"/>
      <c r="DI142" s="12"/>
      <c r="DJ142" s="12"/>
      <c r="DK142" s="12"/>
      <c r="DL142" s="12"/>
      <c r="DM142" s="12"/>
      <c r="DN142" s="12"/>
      <c r="DO142" s="12"/>
      <c r="DP142" s="12"/>
      <c r="DQ142" s="648">
        <f t="shared" si="74"/>
        <v>0</v>
      </c>
      <c r="DR142" s="12"/>
      <c r="DS142" s="12"/>
      <c r="DT142" s="12"/>
      <c r="DU142" s="12"/>
      <c r="DV142" s="12">
        <f t="shared" si="75"/>
        <v>0</v>
      </c>
      <c r="DW142" s="12"/>
      <c r="DX142" s="12"/>
      <c r="DY142" s="12"/>
      <c r="DZ142" s="14">
        <f t="shared" si="76"/>
        <v>0</v>
      </c>
      <c r="EA142" s="608"/>
      <c r="EB142" s="221"/>
      <c r="EC142" s="682">
        <f t="shared" si="55"/>
        <v>0</v>
      </c>
      <c r="ED142" s="221"/>
      <c r="EE142" s="682">
        <f t="shared" si="56"/>
        <v>0</v>
      </c>
      <c r="EF142" s="221"/>
      <c r="EG142" s="682">
        <f t="shared" si="58"/>
        <v>0</v>
      </c>
      <c r="EH142" s="14"/>
      <c r="EI142" s="683"/>
      <c r="EJ142" s="14">
        <f t="shared" si="59"/>
        <v>0</v>
      </c>
      <c r="EK142" s="608"/>
      <c r="EL142" s="608"/>
      <c r="EM142" s="221"/>
      <c r="EN142" s="682">
        <f t="shared" si="57"/>
        <v>0</v>
      </c>
      <c r="EO142" s="221"/>
      <c r="EP142" s="221"/>
      <c r="EQ142" s="678">
        <f t="shared" si="82"/>
        <v>0</v>
      </c>
      <c r="ER142" s="221"/>
      <c r="ES142" s="216"/>
      <c r="ET142" s="221">
        <v>500</v>
      </c>
      <c r="EU142" s="216">
        <f t="shared" si="83"/>
        <v>500</v>
      </c>
      <c r="EV142" s="221"/>
      <c r="EW142" s="216"/>
      <c r="EX142" s="221">
        <v>1000</v>
      </c>
      <c r="EY142" s="221"/>
      <c r="EZ142" s="673">
        <f t="shared" si="81"/>
        <v>1000</v>
      </c>
      <c r="FA142" s="221"/>
      <c r="FB142" s="221"/>
      <c r="FC142" s="221"/>
      <c r="FD142" s="221"/>
      <c r="FE142" s="221"/>
      <c r="FF142" s="221"/>
      <c r="FG142" s="221"/>
    </row>
    <row r="143" spans="1:163" s="681" customFormat="1">
      <c r="A143" s="671">
        <v>24</v>
      </c>
      <c r="B143" s="672" t="s">
        <v>894</v>
      </c>
      <c r="C143" s="673"/>
      <c r="D143" s="673"/>
      <c r="E143" s="673"/>
      <c r="F143" s="673"/>
      <c r="G143" s="673"/>
      <c r="H143" s="673"/>
      <c r="I143" s="673"/>
      <c r="J143" s="673"/>
      <c r="K143" s="674"/>
      <c r="L143" s="674"/>
      <c r="M143" s="12"/>
      <c r="N143" s="12"/>
      <c r="O143" s="674"/>
      <c r="P143" s="648">
        <f t="shared" ref="P143:P206" si="84">SUM(K143:O143)</f>
        <v>0</v>
      </c>
      <c r="Q143" s="674"/>
      <c r="R143" s="674"/>
      <c r="S143" s="674"/>
      <c r="T143" s="648">
        <f t="shared" si="65"/>
        <v>0</v>
      </c>
      <c r="U143" s="674"/>
      <c r="V143" s="674"/>
      <c r="W143" s="674"/>
      <c r="X143" s="674"/>
      <c r="Y143" s="674"/>
      <c r="Z143" s="12"/>
      <c r="AA143" s="12"/>
      <c r="AB143" s="674"/>
      <c r="AC143" s="674"/>
      <c r="AD143" s="648">
        <f t="shared" si="78"/>
        <v>0</v>
      </c>
      <c r="AE143" s="674"/>
      <c r="AF143" s="674"/>
      <c r="AG143" s="674"/>
      <c r="AH143" s="648">
        <f t="shared" si="66"/>
        <v>0</v>
      </c>
      <c r="AI143" s="674"/>
      <c r="AJ143" s="674"/>
      <c r="AK143" s="674"/>
      <c r="AL143" s="648">
        <f t="shared" si="67"/>
        <v>0</v>
      </c>
      <c r="AM143" s="674"/>
      <c r="AN143" s="12"/>
      <c r="AO143" s="674"/>
      <c r="AP143" s="648">
        <f t="shared" si="68"/>
        <v>0</v>
      </c>
      <c r="AQ143" s="674"/>
      <c r="AR143" s="674"/>
      <c r="AS143" s="12"/>
      <c r="AT143" s="674"/>
      <c r="AU143" s="674"/>
      <c r="AV143" s="648">
        <f t="shared" si="69"/>
        <v>0</v>
      </c>
      <c r="AW143" s="674"/>
      <c r="AX143" s="674"/>
      <c r="AY143" s="648">
        <f t="shared" si="70"/>
        <v>0</v>
      </c>
      <c r="AZ143" s="674"/>
      <c r="BA143" s="674"/>
      <c r="BB143" s="674"/>
      <c r="BC143" s="648">
        <f t="shared" si="79"/>
        <v>0</v>
      </c>
      <c r="BD143" s="674"/>
      <c r="BE143" s="674"/>
      <c r="BF143" s="648">
        <f t="shared" si="80"/>
        <v>0</v>
      </c>
      <c r="BG143" s="674"/>
      <c r="BH143" s="648">
        <f t="shared" si="71"/>
        <v>0</v>
      </c>
      <c r="BI143" s="674"/>
      <c r="BJ143" s="674"/>
      <c r="BK143" s="674"/>
      <c r="BL143" s="674"/>
      <c r="BM143" s="674"/>
      <c r="BN143" s="12"/>
      <c r="BO143" s="12"/>
      <c r="BP143" s="12"/>
      <c r="BQ143" s="12"/>
      <c r="BR143" s="674"/>
      <c r="BS143" s="674"/>
      <c r="BT143" s="675">
        <f t="shared" ref="BT143:BT206" si="85">SUM(BJ143:BS143)</f>
        <v>0</v>
      </c>
      <c r="BU143" s="674"/>
      <c r="BV143" s="674"/>
      <c r="BW143" s="674"/>
      <c r="BX143" s="12"/>
      <c r="BY143" s="674"/>
      <c r="BZ143" s="674"/>
      <c r="CA143" s="674"/>
      <c r="CB143" s="12"/>
      <c r="CC143" s="12"/>
      <c r="CD143" s="12"/>
      <c r="CE143" s="12">
        <v>75000</v>
      </c>
      <c r="CF143" s="12"/>
      <c r="CG143" s="648">
        <f t="shared" ref="CG143:CG206" si="86">SUM(BV143:CF143)</f>
        <v>75000</v>
      </c>
      <c r="CH143" s="674"/>
      <c r="CI143" s="674"/>
      <c r="CJ143" s="12"/>
      <c r="CK143" s="12"/>
      <c r="CL143" s="12"/>
      <c r="CM143" s="674"/>
      <c r="CN143" s="648">
        <f t="shared" si="72"/>
        <v>0</v>
      </c>
      <c r="CO143" s="674"/>
      <c r="CP143" s="674"/>
      <c r="CQ143" s="674"/>
      <c r="CR143" s="674"/>
      <c r="CS143" s="674"/>
      <c r="CT143" s="648">
        <f t="shared" si="73"/>
        <v>0</v>
      </c>
      <c r="CU143" s="674"/>
      <c r="CV143" s="674"/>
      <c r="CW143" s="674"/>
      <c r="CX143" s="674"/>
      <c r="CY143" s="674"/>
      <c r="CZ143" s="674"/>
      <c r="DA143" s="676"/>
      <c r="DB143" s="674"/>
      <c r="DC143" s="674"/>
      <c r="DD143" s="674"/>
      <c r="DE143" s="674"/>
      <c r="DF143" s="674"/>
      <c r="DG143" s="674"/>
      <c r="DH143" s="674"/>
      <c r="DI143" s="674"/>
      <c r="DJ143" s="674"/>
      <c r="DK143" s="674"/>
      <c r="DL143" s="12"/>
      <c r="DM143" s="12"/>
      <c r="DN143" s="674"/>
      <c r="DO143" s="12"/>
      <c r="DP143" s="674"/>
      <c r="DQ143" s="648">
        <f t="shared" si="74"/>
        <v>0</v>
      </c>
      <c r="DR143" s="674"/>
      <c r="DS143" s="12"/>
      <c r="DT143" s="12"/>
      <c r="DU143" s="12"/>
      <c r="DV143" s="12">
        <f t="shared" si="75"/>
        <v>0</v>
      </c>
      <c r="DW143" s="674"/>
      <c r="DX143" s="674"/>
      <c r="DY143" s="674"/>
      <c r="DZ143" s="648">
        <f t="shared" si="76"/>
        <v>0</v>
      </c>
      <c r="EA143" s="677"/>
      <c r="EB143" s="673"/>
      <c r="EC143" s="678">
        <f t="shared" si="55"/>
        <v>0</v>
      </c>
      <c r="ED143" s="673"/>
      <c r="EE143" s="678">
        <f t="shared" si="56"/>
        <v>0</v>
      </c>
      <c r="EF143" s="673"/>
      <c r="EG143" s="678">
        <f t="shared" si="58"/>
        <v>0</v>
      </c>
      <c r="EH143" s="14"/>
      <c r="EI143" s="679"/>
      <c r="EJ143" s="648">
        <f t="shared" si="59"/>
        <v>0</v>
      </c>
      <c r="EK143" s="677"/>
      <c r="EL143" s="608"/>
      <c r="EM143" s="673"/>
      <c r="EN143" s="678">
        <f t="shared" si="57"/>
        <v>0</v>
      </c>
      <c r="EO143" s="221"/>
      <c r="EP143" s="221"/>
      <c r="EQ143" s="678">
        <f t="shared" si="82"/>
        <v>0</v>
      </c>
      <c r="ER143" s="221"/>
      <c r="ES143" s="680"/>
      <c r="ET143" s="221"/>
      <c r="EU143" s="216"/>
      <c r="EV143" s="221"/>
      <c r="EW143" s="680"/>
      <c r="EX143" s="673"/>
      <c r="EY143" s="673"/>
      <c r="EZ143" s="673">
        <f t="shared" si="81"/>
        <v>0</v>
      </c>
      <c r="FA143" s="673"/>
      <c r="FB143" s="673"/>
      <c r="FC143" s="673"/>
      <c r="FD143" s="673"/>
      <c r="FE143" s="673"/>
      <c r="FF143" s="673"/>
      <c r="FG143" s="673"/>
    </row>
    <row r="144" spans="1:163" s="681" customFormat="1">
      <c r="A144" s="671">
        <v>25</v>
      </c>
      <c r="B144" s="672" t="s">
        <v>457</v>
      </c>
      <c r="C144" s="673"/>
      <c r="D144" s="673"/>
      <c r="E144" s="673"/>
      <c r="F144" s="673"/>
      <c r="G144" s="673"/>
      <c r="H144" s="673"/>
      <c r="I144" s="673"/>
      <c r="J144" s="673"/>
      <c r="K144" s="674"/>
      <c r="L144" s="674"/>
      <c r="M144" s="12"/>
      <c r="N144" s="12"/>
      <c r="O144" s="674"/>
      <c r="P144" s="648">
        <f t="shared" si="84"/>
        <v>0</v>
      </c>
      <c r="Q144" s="674"/>
      <c r="R144" s="674"/>
      <c r="S144" s="674"/>
      <c r="T144" s="648">
        <f t="shared" si="65"/>
        <v>0</v>
      </c>
      <c r="U144" s="674"/>
      <c r="V144" s="674"/>
      <c r="W144" s="674"/>
      <c r="X144" s="674"/>
      <c r="Y144" s="674"/>
      <c r="Z144" s="12"/>
      <c r="AA144" s="12"/>
      <c r="AB144" s="674"/>
      <c r="AC144" s="674"/>
      <c r="AD144" s="648">
        <f t="shared" si="78"/>
        <v>0</v>
      </c>
      <c r="AE144" s="674"/>
      <c r="AF144" s="674"/>
      <c r="AG144" s="674"/>
      <c r="AH144" s="648">
        <f t="shared" si="66"/>
        <v>0</v>
      </c>
      <c r="AI144" s="674"/>
      <c r="AJ144" s="674"/>
      <c r="AK144" s="674"/>
      <c r="AL144" s="648">
        <f t="shared" si="67"/>
        <v>0</v>
      </c>
      <c r="AM144" s="674"/>
      <c r="AN144" s="12"/>
      <c r="AO144" s="674"/>
      <c r="AP144" s="648">
        <f t="shared" si="68"/>
        <v>0</v>
      </c>
      <c r="AQ144" s="674"/>
      <c r="AR144" s="674"/>
      <c r="AS144" s="12"/>
      <c r="AT144" s="674"/>
      <c r="AU144" s="674"/>
      <c r="AV144" s="648">
        <f t="shared" si="69"/>
        <v>0</v>
      </c>
      <c r="AW144" s="674"/>
      <c r="AX144" s="674"/>
      <c r="AY144" s="648">
        <f t="shared" si="70"/>
        <v>0</v>
      </c>
      <c r="AZ144" s="674"/>
      <c r="BA144" s="674"/>
      <c r="BB144" s="674"/>
      <c r="BC144" s="648">
        <f t="shared" si="79"/>
        <v>0</v>
      </c>
      <c r="BD144" s="674"/>
      <c r="BE144" s="674"/>
      <c r="BF144" s="648">
        <f t="shared" si="80"/>
        <v>0</v>
      </c>
      <c r="BG144" s="674"/>
      <c r="BH144" s="648">
        <f t="shared" si="71"/>
        <v>0</v>
      </c>
      <c r="BI144" s="674"/>
      <c r="BJ144" s="674"/>
      <c r="BK144" s="674"/>
      <c r="BL144" s="674"/>
      <c r="BM144" s="674"/>
      <c r="BN144" s="12"/>
      <c r="BO144" s="12"/>
      <c r="BP144" s="12"/>
      <c r="BQ144" s="12"/>
      <c r="BR144" s="674"/>
      <c r="BS144" s="674"/>
      <c r="BT144" s="675">
        <f t="shared" si="85"/>
        <v>0</v>
      </c>
      <c r="BU144" s="674"/>
      <c r="BV144" s="674"/>
      <c r="BW144" s="674"/>
      <c r="BX144" s="12"/>
      <c r="BY144" s="674"/>
      <c r="BZ144" s="674"/>
      <c r="CA144" s="674"/>
      <c r="CB144" s="12"/>
      <c r="CC144" s="12"/>
      <c r="CD144" s="12"/>
      <c r="CE144" s="12">
        <v>75000</v>
      </c>
      <c r="CF144" s="12"/>
      <c r="CG144" s="648">
        <f t="shared" si="86"/>
        <v>75000</v>
      </c>
      <c r="CH144" s="674"/>
      <c r="CI144" s="674"/>
      <c r="CJ144" s="12"/>
      <c r="CK144" s="12"/>
      <c r="CL144" s="12"/>
      <c r="CM144" s="674"/>
      <c r="CN144" s="648">
        <f t="shared" si="72"/>
        <v>0</v>
      </c>
      <c r="CO144" s="674"/>
      <c r="CP144" s="674"/>
      <c r="CQ144" s="674"/>
      <c r="CR144" s="674"/>
      <c r="CS144" s="674"/>
      <c r="CT144" s="648">
        <f t="shared" si="73"/>
        <v>0</v>
      </c>
      <c r="CU144" s="674"/>
      <c r="CV144" s="674"/>
      <c r="CW144" s="674"/>
      <c r="CX144" s="674"/>
      <c r="CY144" s="674"/>
      <c r="CZ144" s="674"/>
      <c r="DA144" s="676"/>
      <c r="DB144" s="674"/>
      <c r="DC144" s="674"/>
      <c r="DD144" s="674"/>
      <c r="DE144" s="674"/>
      <c r="DF144" s="674"/>
      <c r="DG144" s="674"/>
      <c r="DH144" s="674"/>
      <c r="DI144" s="674"/>
      <c r="DJ144" s="674"/>
      <c r="DK144" s="674">
        <v>20000</v>
      </c>
      <c r="DL144" s="12"/>
      <c r="DM144" s="12"/>
      <c r="DN144" s="674"/>
      <c r="DO144" s="12"/>
      <c r="DP144" s="674"/>
      <c r="DQ144" s="648">
        <f t="shared" si="74"/>
        <v>20000</v>
      </c>
      <c r="DR144" s="674"/>
      <c r="DS144" s="12"/>
      <c r="DT144" s="12"/>
      <c r="DU144" s="12"/>
      <c r="DV144" s="12">
        <f t="shared" si="75"/>
        <v>0</v>
      </c>
      <c r="DW144" s="674"/>
      <c r="DX144" s="674"/>
      <c r="DY144" s="674"/>
      <c r="DZ144" s="648">
        <f t="shared" si="76"/>
        <v>0</v>
      </c>
      <c r="EA144" s="677"/>
      <c r="EB144" s="673"/>
      <c r="EC144" s="678">
        <f t="shared" ref="EC144:EC207" si="87">SUM(EB144)</f>
        <v>0</v>
      </c>
      <c r="ED144" s="673"/>
      <c r="EE144" s="678">
        <f t="shared" ref="EE144:EE207" si="88">SUM(ED144)</f>
        <v>0</v>
      </c>
      <c r="EF144" s="673"/>
      <c r="EG144" s="678">
        <f t="shared" si="58"/>
        <v>0</v>
      </c>
      <c r="EH144" s="14"/>
      <c r="EI144" s="679"/>
      <c r="EJ144" s="648">
        <f t="shared" si="59"/>
        <v>0</v>
      </c>
      <c r="EK144" s="677"/>
      <c r="EL144" s="608"/>
      <c r="EM144" s="673"/>
      <c r="EN144" s="678">
        <f t="shared" ref="EN144:EN207" si="89">SUM(EK144:EM144)</f>
        <v>0</v>
      </c>
      <c r="EO144" s="221"/>
      <c r="EP144" s="221"/>
      <c r="EQ144" s="678">
        <f t="shared" si="82"/>
        <v>0</v>
      </c>
      <c r="ER144" s="221"/>
      <c r="ES144" s="680"/>
      <c r="ET144" s="221"/>
      <c r="EU144" s="216"/>
      <c r="EV144" s="221"/>
      <c r="EW144" s="680"/>
      <c r="EX144" s="673"/>
      <c r="EY144" s="673"/>
      <c r="EZ144" s="673">
        <f t="shared" si="81"/>
        <v>0</v>
      </c>
      <c r="FA144" s="673"/>
      <c r="FB144" s="673"/>
      <c r="FC144" s="673"/>
      <c r="FD144" s="673"/>
      <c r="FE144" s="673"/>
      <c r="FF144" s="673"/>
      <c r="FG144" s="673"/>
    </row>
    <row r="145" spans="1:163" s="207" customFormat="1" ht="18.75" customHeight="1">
      <c r="A145" s="669">
        <v>26</v>
      </c>
      <c r="B145" s="220" t="s">
        <v>895</v>
      </c>
      <c r="C145" s="221"/>
      <c r="D145" s="221"/>
      <c r="E145" s="221"/>
      <c r="F145" s="221"/>
      <c r="G145" s="221"/>
      <c r="H145" s="221"/>
      <c r="I145" s="221"/>
      <c r="J145" s="221"/>
      <c r="K145" s="12"/>
      <c r="L145" s="12"/>
      <c r="M145" s="12"/>
      <c r="N145" s="12"/>
      <c r="O145" s="12"/>
      <c r="P145" s="14">
        <f t="shared" si="84"/>
        <v>0</v>
      </c>
      <c r="Q145" s="12"/>
      <c r="R145" s="12"/>
      <c r="S145" s="12"/>
      <c r="T145" s="14">
        <f t="shared" si="65"/>
        <v>0</v>
      </c>
      <c r="U145" s="12"/>
      <c r="V145" s="12"/>
      <c r="W145" s="12"/>
      <c r="X145" s="12"/>
      <c r="Y145" s="12"/>
      <c r="Z145" s="12"/>
      <c r="AA145" s="12"/>
      <c r="AB145" s="12"/>
      <c r="AC145" s="12"/>
      <c r="AD145" s="648">
        <f t="shared" si="78"/>
        <v>0</v>
      </c>
      <c r="AE145" s="12"/>
      <c r="AF145" s="12"/>
      <c r="AG145" s="12"/>
      <c r="AH145" s="14">
        <f t="shared" si="66"/>
        <v>0</v>
      </c>
      <c r="AI145" s="12"/>
      <c r="AJ145" s="12"/>
      <c r="AK145" s="12"/>
      <c r="AL145" s="14">
        <f t="shared" si="67"/>
        <v>0</v>
      </c>
      <c r="AM145" s="12"/>
      <c r="AN145" s="12"/>
      <c r="AO145" s="12"/>
      <c r="AP145" s="14">
        <f t="shared" si="68"/>
        <v>0</v>
      </c>
      <c r="AQ145" s="12"/>
      <c r="AR145" s="12"/>
      <c r="AS145" s="12"/>
      <c r="AT145" s="12"/>
      <c r="AU145" s="12"/>
      <c r="AV145" s="14">
        <f t="shared" si="69"/>
        <v>0</v>
      </c>
      <c r="AW145" s="12"/>
      <c r="AX145" s="12"/>
      <c r="AY145" s="14">
        <f t="shared" si="70"/>
        <v>0</v>
      </c>
      <c r="AZ145" s="12"/>
      <c r="BA145" s="12"/>
      <c r="BB145" s="12"/>
      <c r="BC145" s="648">
        <f t="shared" si="79"/>
        <v>0</v>
      </c>
      <c r="BD145" s="12"/>
      <c r="BE145" s="12"/>
      <c r="BF145" s="648">
        <f t="shared" si="80"/>
        <v>0</v>
      </c>
      <c r="BG145" s="12"/>
      <c r="BH145" s="14">
        <f t="shared" si="71"/>
        <v>0</v>
      </c>
      <c r="BI145" s="12"/>
      <c r="BJ145" s="12"/>
      <c r="BK145" s="12"/>
      <c r="BL145" s="12"/>
      <c r="BM145" s="12"/>
      <c r="BN145" s="12"/>
      <c r="BO145" s="12"/>
      <c r="BP145" s="12"/>
      <c r="BQ145" s="12"/>
      <c r="BR145" s="12"/>
      <c r="BS145" s="12"/>
      <c r="BT145" s="32">
        <f t="shared" si="85"/>
        <v>0</v>
      </c>
      <c r="BU145" s="12"/>
      <c r="BV145" s="12"/>
      <c r="BW145" s="12">
        <v>10000</v>
      </c>
      <c r="BX145" s="12"/>
      <c r="BY145" s="12"/>
      <c r="BZ145" s="12"/>
      <c r="CA145" s="12"/>
      <c r="CB145" s="12"/>
      <c r="CC145" s="12"/>
      <c r="CD145" s="12"/>
      <c r="CE145" s="12"/>
      <c r="CF145" s="12"/>
      <c r="CG145" s="14">
        <f t="shared" si="86"/>
        <v>10000</v>
      </c>
      <c r="CH145" s="12"/>
      <c r="CI145" s="12"/>
      <c r="CJ145" s="12"/>
      <c r="CK145" s="12"/>
      <c r="CL145" s="12"/>
      <c r="CM145" s="12"/>
      <c r="CN145" s="14">
        <f t="shared" si="72"/>
        <v>0</v>
      </c>
      <c r="CO145" s="12"/>
      <c r="CP145" s="12"/>
      <c r="CQ145" s="12"/>
      <c r="CR145" s="12">
        <v>6000</v>
      </c>
      <c r="CS145" s="12"/>
      <c r="CT145" s="14">
        <f t="shared" si="73"/>
        <v>6000</v>
      </c>
      <c r="CU145" s="12"/>
      <c r="CV145" s="12"/>
      <c r="CW145" s="12"/>
      <c r="CX145" s="12"/>
      <c r="CY145" s="12"/>
      <c r="CZ145" s="12"/>
      <c r="DA145" s="601"/>
      <c r="DB145" s="12"/>
      <c r="DC145" s="12"/>
      <c r="DD145" s="12"/>
      <c r="DE145" s="12"/>
      <c r="DF145" s="12"/>
      <c r="DG145" s="12"/>
      <c r="DH145" s="12"/>
      <c r="DI145" s="12"/>
      <c r="DJ145" s="12"/>
      <c r="DK145" s="12"/>
      <c r="DL145" s="12"/>
      <c r="DM145" s="12"/>
      <c r="DN145" s="12"/>
      <c r="DO145" s="12"/>
      <c r="DP145" s="12"/>
      <c r="DQ145" s="648">
        <f t="shared" si="74"/>
        <v>0</v>
      </c>
      <c r="DR145" s="12"/>
      <c r="DS145" s="12"/>
      <c r="DT145" s="12"/>
      <c r="DU145" s="12"/>
      <c r="DV145" s="12">
        <f t="shared" si="75"/>
        <v>0</v>
      </c>
      <c r="DW145" s="12"/>
      <c r="DX145" s="12"/>
      <c r="DY145" s="12"/>
      <c r="DZ145" s="14">
        <f t="shared" si="76"/>
        <v>0</v>
      </c>
      <c r="EA145" s="608"/>
      <c r="EB145" s="221"/>
      <c r="EC145" s="682">
        <f t="shared" si="87"/>
        <v>0</v>
      </c>
      <c r="ED145" s="221"/>
      <c r="EE145" s="682">
        <f t="shared" si="88"/>
        <v>0</v>
      </c>
      <c r="EF145" s="221"/>
      <c r="EG145" s="682">
        <f t="shared" ref="EG145:EG208" si="90">SUM(EF145)</f>
        <v>0</v>
      </c>
      <c r="EH145" s="14"/>
      <c r="EI145" s="683"/>
      <c r="EJ145" s="14">
        <f t="shared" si="59"/>
        <v>0</v>
      </c>
      <c r="EK145" s="608"/>
      <c r="EL145" s="608"/>
      <c r="EM145" s="221"/>
      <c r="EN145" s="682">
        <f t="shared" si="89"/>
        <v>0</v>
      </c>
      <c r="EO145" s="221"/>
      <c r="EP145" s="221"/>
      <c r="EQ145" s="678">
        <f t="shared" si="82"/>
        <v>0</v>
      </c>
      <c r="ER145" s="221"/>
      <c r="ES145" s="216"/>
      <c r="ET145" s="221">
        <v>500</v>
      </c>
      <c r="EU145" s="216">
        <f t="shared" si="83"/>
        <v>500</v>
      </c>
      <c r="EV145" s="221"/>
      <c r="EW145" s="216"/>
      <c r="EX145" s="221">
        <v>1000</v>
      </c>
      <c r="EY145" s="221"/>
      <c r="EZ145" s="673">
        <f t="shared" si="81"/>
        <v>1000</v>
      </c>
      <c r="FA145" s="221"/>
      <c r="FB145" s="221"/>
      <c r="FC145" s="221"/>
      <c r="FD145" s="221"/>
      <c r="FE145" s="221"/>
      <c r="FF145" s="221"/>
      <c r="FG145" s="221"/>
    </row>
    <row r="146" spans="1:163" s="681" customFormat="1">
      <c r="A146" s="671">
        <v>27</v>
      </c>
      <c r="B146" s="672" t="s">
        <v>382</v>
      </c>
      <c r="C146" s="673"/>
      <c r="D146" s="673"/>
      <c r="E146" s="673"/>
      <c r="F146" s="673"/>
      <c r="G146" s="673"/>
      <c r="H146" s="673"/>
      <c r="I146" s="673"/>
      <c r="J146" s="673"/>
      <c r="K146" s="674"/>
      <c r="L146" s="674"/>
      <c r="M146" s="12"/>
      <c r="N146" s="12"/>
      <c r="O146" s="674"/>
      <c r="P146" s="648">
        <f t="shared" si="84"/>
        <v>0</v>
      </c>
      <c r="Q146" s="674"/>
      <c r="R146" s="674"/>
      <c r="S146" s="674"/>
      <c r="T146" s="648">
        <f t="shared" si="65"/>
        <v>0</v>
      </c>
      <c r="U146" s="674"/>
      <c r="V146" s="674"/>
      <c r="W146" s="674"/>
      <c r="X146" s="674"/>
      <c r="Y146" s="674"/>
      <c r="Z146" s="12"/>
      <c r="AA146" s="12"/>
      <c r="AB146" s="674"/>
      <c r="AC146" s="674"/>
      <c r="AD146" s="648">
        <f t="shared" si="78"/>
        <v>0</v>
      </c>
      <c r="AE146" s="674"/>
      <c r="AF146" s="674"/>
      <c r="AG146" s="674"/>
      <c r="AH146" s="648">
        <f t="shared" si="66"/>
        <v>0</v>
      </c>
      <c r="AI146" s="674"/>
      <c r="AJ146" s="674"/>
      <c r="AK146" s="674"/>
      <c r="AL146" s="648">
        <f t="shared" si="67"/>
        <v>0</v>
      </c>
      <c r="AM146" s="674"/>
      <c r="AN146" s="12"/>
      <c r="AO146" s="674"/>
      <c r="AP146" s="648">
        <f t="shared" si="68"/>
        <v>0</v>
      </c>
      <c r="AQ146" s="674"/>
      <c r="AR146" s="674"/>
      <c r="AS146" s="12"/>
      <c r="AT146" s="674"/>
      <c r="AU146" s="674">
        <v>7</v>
      </c>
      <c r="AV146" s="648">
        <f t="shared" si="69"/>
        <v>7</v>
      </c>
      <c r="AW146" s="674"/>
      <c r="AX146" s="674"/>
      <c r="AY146" s="648">
        <f t="shared" si="70"/>
        <v>0</v>
      </c>
      <c r="AZ146" s="674"/>
      <c r="BA146" s="674"/>
      <c r="BB146" s="674"/>
      <c r="BC146" s="648">
        <f t="shared" si="79"/>
        <v>0</v>
      </c>
      <c r="BD146" s="674"/>
      <c r="BE146" s="674"/>
      <c r="BF146" s="648">
        <f t="shared" si="80"/>
        <v>0</v>
      </c>
      <c r="BG146" s="674"/>
      <c r="BH146" s="648">
        <f t="shared" si="71"/>
        <v>0</v>
      </c>
      <c r="BI146" s="674"/>
      <c r="BJ146" s="674">
        <v>10000</v>
      </c>
      <c r="BK146" s="674"/>
      <c r="BL146" s="674"/>
      <c r="BM146" s="674"/>
      <c r="BN146" s="12"/>
      <c r="BO146" s="12"/>
      <c r="BP146" s="12"/>
      <c r="BQ146" s="12"/>
      <c r="BR146" s="674"/>
      <c r="BS146" s="674"/>
      <c r="BT146" s="675">
        <f t="shared" si="85"/>
        <v>10000</v>
      </c>
      <c r="BU146" s="674"/>
      <c r="BV146" s="674"/>
      <c r="BW146" s="674"/>
      <c r="BX146" s="12"/>
      <c r="BY146" s="674"/>
      <c r="BZ146" s="674"/>
      <c r="CA146" s="674"/>
      <c r="CB146" s="12"/>
      <c r="CC146" s="12"/>
      <c r="CD146" s="12"/>
      <c r="CE146" s="12">
        <v>75000</v>
      </c>
      <c r="CF146" s="12"/>
      <c r="CG146" s="648">
        <f t="shared" si="86"/>
        <v>75000</v>
      </c>
      <c r="CH146" s="674"/>
      <c r="CI146" s="674">
        <v>150000</v>
      </c>
      <c r="CJ146" s="12"/>
      <c r="CK146" s="12"/>
      <c r="CL146" s="12"/>
      <c r="CM146" s="674"/>
      <c r="CN146" s="648">
        <f t="shared" si="72"/>
        <v>150000</v>
      </c>
      <c r="CO146" s="674"/>
      <c r="CP146" s="674"/>
      <c r="CQ146" s="674"/>
      <c r="CR146" s="674"/>
      <c r="CS146" s="674"/>
      <c r="CT146" s="648">
        <f t="shared" si="73"/>
        <v>0</v>
      </c>
      <c r="CU146" s="674"/>
      <c r="CV146" s="674"/>
      <c r="CW146" s="674"/>
      <c r="CX146" s="674"/>
      <c r="CY146" s="674"/>
      <c r="CZ146" s="674"/>
      <c r="DA146" s="676"/>
      <c r="DB146" s="674"/>
      <c r="DC146" s="674"/>
      <c r="DD146" s="674"/>
      <c r="DE146" s="674"/>
      <c r="DF146" s="674"/>
      <c r="DG146" s="674"/>
      <c r="DH146" s="674"/>
      <c r="DI146" s="674"/>
      <c r="DJ146" s="674"/>
      <c r="DK146" s="674"/>
      <c r="DL146" s="12"/>
      <c r="DM146" s="12"/>
      <c r="DN146" s="674"/>
      <c r="DO146" s="12"/>
      <c r="DP146" s="674"/>
      <c r="DQ146" s="648">
        <f t="shared" si="74"/>
        <v>0</v>
      </c>
      <c r="DR146" s="674"/>
      <c r="DS146" s="12"/>
      <c r="DT146" s="12"/>
      <c r="DU146" s="12"/>
      <c r="DV146" s="12">
        <f t="shared" si="75"/>
        <v>0</v>
      </c>
      <c r="DW146" s="674"/>
      <c r="DX146" s="674"/>
      <c r="DY146" s="674"/>
      <c r="DZ146" s="648">
        <f t="shared" si="76"/>
        <v>0</v>
      </c>
      <c r="EA146" s="677"/>
      <c r="EB146" s="673"/>
      <c r="EC146" s="678">
        <f t="shared" si="87"/>
        <v>0</v>
      </c>
      <c r="ED146" s="673"/>
      <c r="EE146" s="678">
        <f t="shared" si="88"/>
        <v>0</v>
      </c>
      <c r="EF146" s="673"/>
      <c r="EG146" s="678">
        <f t="shared" si="90"/>
        <v>0</v>
      </c>
      <c r="EH146" s="14"/>
      <c r="EI146" s="679"/>
      <c r="EJ146" s="648">
        <f t="shared" si="59"/>
        <v>0</v>
      </c>
      <c r="EK146" s="677"/>
      <c r="EL146" s="608"/>
      <c r="EM146" s="673">
        <v>70000</v>
      </c>
      <c r="EN146" s="678">
        <f t="shared" si="89"/>
        <v>70000</v>
      </c>
      <c r="EO146" s="221"/>
      <c r="EP146" s="221"/>
      <c r="EQ146" s="678">
        <f t="shared" si="82"/>
        <v>0</v>
      </c>
      <c r="ER146" s="221"/>
      <c r="ES146" s="680"/>
      <c r="ET146" s="221"/>
      <c r="EU146" s="216"/>
      <c r="EV146" s="221"/>
      <c r="EW146" s="680"/>
      <c r="EX146" s="673"/>
      <c r="EY146" s="673"/>
      <c r="EZ146" s="673">
        <f t="shared" si="81"/>
        <v>0</v>
      </c>
      <c r="FA146" s="673"/>
      <c r="FB146" s="673"/>
      <c r="FC146" s="673"/>
      <c r="FD146" s="673"/>
      <c r="FE146" s="673"/>
      <c r="FF146" s="673"/>
      <c r="FG146" s="673"/>
    </row>
    <row r="147" spans="1:163" s="681" customFormat="1">
      <c r="A147" s="671">
        <v>28</v>
      </c>
      <c r="B147" s="672" t="s">
        <v>896</v>
      </c>
      <c r="C147" s="673"/>
      <c r="D147" s="673"/>
      <c r="E147" s="673"/>
      <c r="F147" s="673"/>
      <c r="G147" s="673"/>
      <c r="H147" s="673"/>
      <c r="I147" s="673"/>
      <c r="J147" s="673"/>
      <c r="K147" s="674"/>
      <c r="L147" s="674"/>
      <c r="M147" s="12"/>
      <c r="N147" s="12"/>
      <c r="O147" s="674"/>
      <c r="P147" s="648">
        <f t="shared" si="84"/>
        <v>0</v>
      </c>
      <c r="Q147" s="674"/>
      <c r="R147" s="674"/>
      <c r="S147" s="674"/>
      <c r="T147" s="648">
        <f t="shared" si="65"/>
        <v>0</v>
      </c>
      <c r="U147" s="674"/>
      <c r="V147" s="674"/>
      <c r="W147" s="674"/>
      <c r="X147" s="674"/>
      <c r="Y147" s="674"/>
      <c r="Z147" s="12"/>
      <c r="AA147" s="12"/>
      <c r="AB147" s="674"/>
      <c r="AC147" s="674"/>
      <c r="AD147" s="648">
        <f t="shared" si="78"/>
        <v>0</v>
      </c>
      <c r="AE147" s="674"/>
      <c r="AF147" s="674"/>
      <c r="AG147" s="674"/>
      <c r="AH147" s="648">
        <f t="shared" si="66"/>
        <v>0</v>
      </c>
      <c r="AI147" s="674"/>
      <c r="AJ147" s="674"/>
      <c r="AK147" s="674"/>
      <c r="AL147" s="648">
        <f t="shared" si="67"/>
        <v>0</v>
      </c>
      <c r="AM147" s="674"/>
      <c r="AN147" s="12"/>
      <c r="AO147" s="674"/>
      <c r="AP147" s="648">
        <f t="shared" si="68"/>
        <v>0</v>
      </c>
      <c r="AQ147" s="674"/>
      <c r="AR147" s="674"/>
      <c r="AS147" s="12"/>
      <c r="AT147" s="674"/>
      <c r="AU147" s="674"/>
      <c r="AV147" s="648">
        <f t="shared" si="69"/>
        <v>0</v>
      </c>
      <c r="AW147" s="674"/>
      <c r="AX147" s="674"/>
      <c r="AY147" s="648">
        <f t="shared" si="70"/>
        <v>0</v>
      </c>
      <c r="AZ147" s="674"/>
      <c r="BA147" s="674"/>
      <c r="BB147" s="674"/>
      <c r="BC147" s="648">
        <f t="shared" si="79"/>
        <v>0</v>
      </c>
      <c r="BD147" s="674"/>
      <c r="BE147" s="674"/>
      <c r="BF147" s="648">
        <f t="shared" si="80"/>
        <v>0</v>
      </c>
      <c r="BG147" s="674"/>
      <c r="BH147" s="648">
        <f t="shared" si="71"/>
        <v>0</v>
      </c>
      <c r="BI147" s="674"/>
      <c r="BJ147" s="674">
        <v>10000</v>
      </c>
      <c r="BK147" s="674"/>
      <c r="BL147" s="674"/>
      <c r="BM147" s="674"/>
      <c r="BN147" s="12"/>
      <c r="BO147" s="12"/>
      <c r="BP147" s="12"/>
      <c r="BQ147" s="12"/>
      <c r="BR147" s="674"/>
      <c r="BS147" s="674"/>
      <c r="BT147" s="675">
        <f t="shared" si="85"/>
        <v>10000</v>
      </c>
      <c r="BU147" s="674"/>
      <c r="BV147" s="674"/>
      <c r="BW147" s="674"/>
      <c r="BX147" s="12"/>
      <c r="BY147" s="674"/>
      <c r="BZ147" s="674"/>
      <c r="CA147" s="674"/>
      <c r="CB147" s="12"/>
      <c r="CC147" s="12"/>
      <c r="CD147" s="12"/>
      <c r="CE147" s="12">
        <v>75000</v>
      </c>
      <c r="CF147" s="12"/>
      <c r="CG147" s="648">
        <f t="shared" si="86"/>
        <v>75000</v>
      </c>
      <c r="CH147" s="674"/>
      <c r="CI147" s="674">
        <v>120000</v>
      </c>
      <c r="CJ147" s="12"/>
      <c r="CK147" s="12"/>
      <c r="CL147" s="12"/>
      <c r="CM147" s="674"/>
      <c r="CN147" s="648">
        <f t="shared" si="72"/>
        <v>120000</v>
      </c>
      <c r="CO147" s="674"/>
      <c r="CP147" s="674"/>
      <c r="CQ147" s="674"/>
      <c r="CR147" s="674"/>
      <c r="CS147" s="674"/>
      <c r="CT147" s="648">
        <f t="shared" si="73"/>
        <v>0</v>
      </c>
      <c r="CU147" s="674"/>
      <c r="CV147" s="674"/>
      <c r="CW147" s="674"/>
      <c r="CX147" s="674"/>
      <c r="CY147" s="674"/>
      <c r="CZ147" s="674"/>
      <c r="DA147" s="676"/>
      <c r="DB147" s="674"/>
      <c r="DC147" s="674"/>
      <c r="DD147" s="674"/>
      <c r="DE147" s="674"/>
      <c r="DF147" s="674"/>
      <c r="DG147" s="674"/>
      <c r="DH147" s="674"/>
      <c r="DI147" s="674"/>
      <c r="DJ147" s="674"/>
      <c r="DK147" s="674"/>
      <c r="DL147" s="12"/>
      <c r="DM147" s="12"/>
      <c r="DN147" s="674"/>
      <c r="DO147" s="12"/>
      <c r="DP147" s="674"/>
      <c r="DQ147" s="648">
        <f t="shared" si="74"/>
        <v>0</v>
      </c>
      <c r="DR147" s="674"/>
      <c r="DS147" s="12"/>
      <c r="DT147" s="12"/>
      <c r="DU147" s="12"/>
      <c r="DV147" s="12">
        <f t="shared" si="75"/>
        <v>0</v>
      </c>
      <c r="DW147" s="674"/>
      <c r="DX147" s="674"/>
      <c r="DY147" s="674"/>
      <c r="DZ147" s="648">
        <f t="shared" si="76"/>
        <v>0</v>
      </c>
      <c r="EA147" s="677"/>
      <c r="EB147" s="673"/>
      <c r="EC147" s="678">
        <f t="shared" si="87"/>
        <v>0</v>
      </c>
      <c r="ED147" s="673"/>
      <c r="EE147" s="678">
        <f t="shared" si="88"/>
        <v>0</v>
      </c>
      <c r="EF147" s="673"/>
      <c r="EG147" s="678">
        <f t="shared" si="90"/>
        <v>0</v>
      </c>
      <c r="EH147" s="14"/>
      <c r="EI147" s="679"/>
      <c r="EJ147" s="648">
        <f t="shared" si="59"/>
        <v>0</v>
      </c>
      <c r="EK147" s="677"/>
      <c r="EL147" s="608"/>
      <c r="EM147" s="673">
        <v>70000</v>
      </c>
      <c r="EN147" s="678">
        <f t="shared" si="89"/>
        <v>70000</v>
      </c>
      <c r="EO147" s="221"/>
      <c r="EP147" s="221"/>
      <c r="EQ147" s="678">
        <f t="shared" si="82"/>
        <v>0</v>
      </c>
      <c r="ER147" s="221"/>
      <c r="ES147" s="680"/>
      <c r="ET147" s="221"/>
      <c r="EU147" s="216"/>
      <c r="EV147" s="221"/>
      <c r="EW147" s="680"/>
      <c r="EX147" s="673"/>
      <c r="EY147" s="673"/>
      <c r="EZ147" s="673">
        <f t="shared" si="81"/>
        <v>0</v>
      </c>
      <c r="FA147" s="673"/>
      <c r="FB147" s="673"/>
      <c r="FC147" s="673"/>
      <c r="FD147" s="673"/>
      <c r="FE147" s="673"/>
      <c r="FF147" s="673"/>
      <c r="FG147" s="673"/>
    </row>
    <row r="148" spans="1:163" s="681" customFormat="1">
      <c r="A148" s="671">
        <v>29</v>
      </c>
      <c r="B148" s="672" t="s">
        <v>698</v>
      </c>
      <c r="C148" s="673"/>
      <c r="D148" s="673"/>
      <c r="E148" s="673"/>
      <c r="F148" s="673"/>
      <c r="G148" s="673"/>
      <c r="H148" s="673"/>
      <c r="I148" s="673"/>
      <c r="J148" s="673"/>
      <c r="K148" s="674"/>
      <c r="L148" s="674"/>
      <c r="M148" s="12"/>
      <c r="N148" s="12"/>
      <c r="O148" s="674"/>
      <c r="P148" s="648">
        <f t="shared" si="84"/>
        <v>0</v>
      </c>
      <c r="Q148" s="674"/>
      <c r="R148" s="674"/>
      <c r="S148" s="674"/>
      <c r="T148" s="648">
        <f t="shared" si="65"/>
        <v>0</v>
      </c>
      <c r="U148" s="674"/>
      <c r="V148" s="674"/>
      <c r="W148" s="674"/>
      <c r="X148" s="674"/>
      <c r="Y148" s="674"/>
      <c r="Z148" s="12"/>
      <c r="AA148" s="12"/>
      <c r="AB148" s="674"/>
      <c r="AC148" s="674"/>
      <c r="AD148" s="648">
        <f t="shared" si="78"/>
        <v>0</v>
      </c>
      <c r="AE148" s="674"/>
      <c r="AF148" s="674"/>
      <c r="AG148" s="674"/>
      <c r="AH148" s="648">
        <f t="shared" si="66"/>
        <v>0</v>
      </c>
      <c r="AI148" s="674"/>
      <c r="AJ148" s="674"/>
      <c r="AK148" s="674"/>
      <c r="AL148" s="648">
        <f t="shared" si="67"/>
        <v>0</v>
      </c>
      <c r="AM148" s="674"/>
      <c r="AN148" s="12"/>
      <c r="AO148" s="674"/>
      <c r="AP148" s="648">
        <f t="shared" si="68"/>
        <v>0</v>
      </c>
      <c r="AQ148" s="674"/>
      <c r="AR148" s="674"/>
      <c r="AS148" s="12"/>
      <c r="AT148" s="674"/>
      <c r="AU148" s="674"/>
      <c r="AV148" s="648">
        <f t="shared" si="69"/>
        <v>0</v>
      </c>
      <c r="AW148" s="674"/>
      <c r="AX148" s="674"/>
      <c r="AY148" s="648">
        <f t="shared" si="70"/>
        <v>0</v>
      </c>
      <c r="AZ148" s="674"/>
      <c r="BA148" s="674"/>
      <c r="BB148" s="674"/>
      <c r="BC148" s="648">
        <f t="shared" si="79"/>
        <v>0</v>
      </c>
      <c r="BD148" s="674"/>
      <c r="BE148" s="674"/>
      <c r="BF148" s="648">
        <f t="shared" si="80"/>
        <v>0</v>
      </c>
      <c r="BG148" s="674"/>
      <c r="BH148" s="648">
        <f t="shared" si="71"/>
        <v>0</v>
      </c>
      <c r="BI148" s="674"/>
      <c r="BJ148" s="674"/>
      <c r="BK148" s="674"/>
      <c r="BL148" s="674"/>
      <c r="BM148" s="674"/>
      <c r="BN148" s="12"/>
      <c r="BO148" s="12"/>
      <c r="BP148" s="12"/>
      <c r="BQ148" s="12"/>
      <c r="BR148" s="674"/>
      <c r="BS148" s="674"/>
      <c r="BT148" s="675">
        <f t="shared" si="85"/>
        <v>0</v>
      </c>
      <c r="BU148" s="674"/>
      <c r="BV148" s="674"/>
      <c r="BW148" s="674"/>
      <c r="BX148" s="12"/>
      <c r="BY148" s="674"/>
      <c r="BZ148" s="674"/>
      <c r="CA148" s="674"/>
      <c r="CB148" s="12"/>
      <c r="CC148" s="12"/>
      <c r="CD148" s="12"/>
      <c r="CE148" s="12"/>
      <c r="CF148" s="12"/>
      <c r="CG148" s="648">
        <f t="shared" si="86"/>
        <v>0</v>
      </c>
      <c r="CH148" s="674"/>
      <c r="CI148" s="674"/>
      <c r="CJ148" s="12"/>
      <c r="CK148" s="12"/>
      <c r="CL148" s="12"/>
      <c r="CM148" s="674"/>
      <c r="CN148" s="648">
        <f t="shared" si="72"/>
        <v>0</v>
      </c>
      <c r="CO148" s="674"/>
      <c r="CP148" s="674"/>
      <c r="CQ148" s="674"/>
      <c r="CR148" s="674"/>
      <c r="CS148" s="674"/>
      <c r="CT148" s="648">
        <f t="shared" si="73"/>
        <v>0</v>
      </c>
      <c r="CU148" s="674"/>
      <c r="CV148" s="674"/>
      <c r="CW148" s="674"/>
      <c r="CX148" s="674"/>
      <c r="CY148" s="674"/>
      <c r="CZ148" s="674"/>
      <c r="DA148" s="676"/>
      <c r="DB148" s="674"/>
      <c r="DC148" s="674"/>
      <c r="DD148" s="674"/>
      <c r="DE148" s="674"/>
      <c r="DF148" s="674"/>
      <c r="DG148" s="674"/>
      <c r="DH148" s="674"/>
      <c r="DI148" s="674"/>
      <c r="DJ148" s="674"/>
      <c r="DK148" s="674"/>
      <c r="DL148" s="12"/>
      <c r="DM148" s="12"/>
      <c r="DN148" s="674"/>
      <c r="DO148" s="12"/>
      <c r="DP148" s="674"/>
      <c r="DQ148" s="648">
        <f t="shared" si="74"/>
        <v>0</v>
      </c>
      <c r="DR148" s="674"/>
      <c r="DS148" s="12"/>
      <c r="DT148" s="12"/>
      <c r="DU148" s="12"/>
      <c r="DV148" s="12">
        <f t="shared" si="75"/>
        <v>0</v>
      </c>
      <c r="DW148" s="674"/>
      <c r="DX148" s="674"/>
      <c r="DY148" s="674"/>
      <c r="DZ148" s="648">
        <f t="shared" si="76"/>
        <v>0</v>
      </c>
      <c r="EA148" s="677"/>
      <c r="EB148" s="673"/>
      <c r="EC148" s="678">
        <f t="shared" si="87"/>
        <v>0</v>
      </c>
      <c r="ED148" s="673"/>
      <c r="EE148" s="678">
        <f t="shared" si="88"/>
        <v>0</v>
      </c>
      <c r="EF148" s="673"/>
      <c r="EG148" s="678">
        <f t="shared" si="90"/>
        <v>0</v>
      </c>
      <c r="EH148" s="14"/>
      <c r="EI148" s="679"/>
      <c r="EJ148" s="648">
        <f t="shared" si="59"/>
        <v>0</v>
      </c>
      <c r="EK148" s="677"/>
      <c r="EL148" s="608"/>
      <c r="EM148" s="673"/>
      <c r="EN148" s="678">
        <f t="shared" si="89"/>
        <v>0</v>
      </c>
      <c r="EO148" s="221"/>
      <c r="EP148" s="221"/>
      <c r="EQ148" s="678">
        <f t="shared" si="82"/>
        <v>0</v>
      </c>
      <c r="ER148" s="221"/>
      <c r="ES148" s="680"/>
      <c r="ET148" s="221"/>
      <c r="EU148" s="216"/>
      <c r="EV148" s="221"/>
      <c r="EW148" s="680"/>
      <c r="EX148" s="673"/>
      <c r="EY148" s="673"/>
      <c r="EZ148" s="673">
        <f t="shared" si="81"/>
        <v>0</v>
      </c>
      <c r="FA148" s="673"/>
      <c r="FB148" s="673"/>
      <c r="FC148" s="673"/>
      <c r="FD148" s="673"/>
      <c r="FE148" s="673"/>
      <c r="FF148" s="673"/>
      <c r="FG148" s="673"/>
    </row>
    <row r="149" spans="1:163" s="681" customFormat="1">
      <c r="A149" s="671">
        <v>30</v>
      </c>
      <c r="B149" s="672" t="s">
        <v>699</v>
      </c>
      <c r="C149" s="673"/>
      <c r="D149" s="673"/>
      <c r="E149" s="673"/>
      <c r="F149" s="673"/>
      <c r="G149" s="673"/>
      <c r="H149" s="673"/>
      <c r="I149" s="673"/>
      <c r="J149" s="673"/>
      <c r="K149" s="674"/>
      <c r="L149" s="674"/>
      <c r="M149" s="12"/>
      <c r="N149" s="12"/>
      <c r="O149" s="674"/>
      <c r="P149" s="648">
        <f t="shared" si="84"/>
        <v>0</v>
      </c>
      <c r="Q149" s="674"/>
      <c r="R149" s="674"/>
      <c r="S149" s="674"/>
      <c r="T149" s="648">
        <f t="shared" si="65"/>
        <v>0</v>
      </c>
      <c r="U149" s="674"/>
      <c r="V149" s="674"/>
      <c r="W149" s="674"/>
      <c r="X149" s="674"/>
      <c r="Y149" s="674"/>
      <c r="Z149" s="12"/>
      <c r="AA149" s="12"/>
      <c r="AB149" s="674"/>
      <c r="AC149" s="674"/>
      <c r="AD149" s="648">
        <f t="shared" si="78"/>
        <v>0</v>
      </c>
      <c r="AE149" s="674"/>
      <c r="AF149" s="674"/>
      <c r="AG149" s="674"/>
      <c r="AH149" s="648">
        <f t="shared" si="66"/>
        <v>0</v>
      </c>
      <c r="AI149" s="674"/>
      <c r="AJ149" s="674"/>
      <c r="AK149" s="674"/>
      <c r="AL149" s="648">
        <f t="shared" si="67"/>
        <v>0</v>
      </c>
      <c r="AM149" s="674"/>
      <c r="AN149" s="12"/>
      <c r="AO149" s="674"/>
      <c r="AP149" s="648">
        <f t="shared" si="68"/>
        <v>0</v>
      </c>
      <c r="AQ149" s="674"/>
      <c r="AR149" s="674"/>
      <c r="AS149" s="12"/>
      <c r="AT149" s="674"/>
      <c r="AU149" s="674"/>
      <c r="AV149" s="648">
        <f t="shared" si="69"/>
        <v>0</v>
      </c>
      <c r="AW149" s="674"/>
      <c r="AX149" s="674"/>
      <c r="AY149" s="648">
        <f t="shared" si="70"/>
        <v>0</v>
      </c>
      <c r="AZ149" s="674"/>
      <c r="BA149" s="674"/>
      <c r="BB149" s="674"/>
      <c r="BC149" s="648">
        <f t="shared" si="79"/>
        <v>0</v>
      </c>
      <c r="BD149" s="674"/>
      <c r="BE149" s="674"/>
      <c r="BF149" s="648">
        <f t="shared" si="80"/>
        <v>0</v>
      </c>
      <c r="BG149" s="674"/>
      <c r="BH149" s="648">
        <f t="shared" si="71"/>
        <v>0</v>
      </c>
      <c r="BI149" s="674"/>
      <c r="BJ149" s="674"/>
      <c r="BK149" s="674"/>
      <c r="BL149" s="674"/>
      <c r="BM149" s="674"/>
      <c r="BN149" s="12"/>
      <c r="BO149" s="12"/>
      <c r="BP149" s="12"/>
      <c r="BQ149" s="12"/>
      <c r="BR149" s="674"/>
      <c r="BS149" s="674"/>
      <c r="BT149" s="675">
        <f t="shared" si="85"/>
        <v>0</v>
      </c>
      <c r="BU149" s="674"/>
      <c r="BV149" s="674"/>
      <c r="BW149" s="674"/>
      <c r="BX149" s="12"/>
      <c r="BY149" s="674"/>
      <c r="BZ149" s="674"/>
      <c r="CA149" s="674"/>
      <c r="CB149" s="12"/>
      <c r="CC149" s="12"/>
      <c r="CD149" s="12"/>
      <c r="CE149" s="12"/>
      <c r="CF149" s="12"/>
      <c r="CG149" s="648">
        <f t="shared" si="86"/>
        <v>0</v>
      </c>
      <c r="CH149" s="674"/>
      <c r="CI149" s="674"/>
      <c r="CJ149" s="12"/>
      <c r="CK149" s="12"/>
      <c r="CL149" s="12"/>
      <c r="CM149" s="674"/>
      <c r="CN149" s="648">
        <f t="shared" si="72"/>
        <v>0</v>
      </c>
      <c r="CO149" s="674"/>
      <c r="CP149" s="674"/>
      <c r="CQ149" s="674"/>
      <c r="CR149" s="674"/>
      <c r="CS149" s="674"/>
      <c r="CT149" s="648">
        <f t="shared" si="73"/>
        <v>0</v>
      </c>
      <c r="CU149" s="674"/>
      <c r="CV149" s="674"/>
      <c r="CW149" s="674"/>
      <c r="CX149" s="674"/>
      <c r="CY149" s="674"/>
      <c r="CZ149" s="674"/>
      <c r="DA149" s="676"/>
      <c r="DB149" s="674"/>
      <c r="DC149" s="674"/>
      <c r="DD149" s="674"/>
      <c r="DE149" s="674"/>
      <c r="DF149" s="674"/>
      <c r="DG149" s="674"/>
      <c r="DH149" s="674"/>
      <c r="DI149" s="674"/>
      <c r="DJ149" s="674"/>
      <c r="DK149" s="674"/>
      <c r="DL149" s="12"/>
      <c r="DM149" s="12"/>
      <c r="DN149" s="674"/>
      <c r="DO149" s="12"/>
      <c r="DP149" s="674"/>
      <c r="DQ149" s="648">
        <f t="shared" si="74"/>
        <v>0</v>
      </c>
      <c r="DR149" s="674"/>
      <c r="DS149" s="12"/>
      <c r="DT149" s="12"/>
      <c r="DU149" s="12"/>
      <c r="DV149" s="12">
        <f t="shared" si="75"/>
        <v>0</v>
      </c>
      <c r="DW149" s="674"/>
      <c r="DX149" s="674"/>
      <c r="DY149" s="674"/>
      <c r="DZ149" s="648">
        <f t="shared" si="76"/>
        <v>0</v>
      </c>
      <c r="EA149" s="677"/>
      <c r="EB149" s="673"/>
      <c r="EC149" s="678">
        <f t="shared" si="87"/>
        <v>0</v>
      </c>
      <c r="ED149" s="673"/>
      <c r="EE149" s="678">
        <f t="shared" si="88"/>
        <v>0</v>
      </c>
      <c r="EF149" s="673"/>
      <c r="EG149" s="678">
        <f t="shared" si="90"/>
        <v>0</v>
      </c>
      <c r="EH149" s="14"/>
      <c r="EI149" s="679"/>
      <c r="EJ149" s="648">
        <f t="shared" si="59"/>
        <v>0</v>
      </c>
      <c r="EK149" s="677"/>
      <c r="EL149" s="608"/>
      <c r="EM149" s="673"/>
      <c r="EN149" s="678">
        <f t="shared" si="89"/>
        <v>0</v>
      </c>
      <c r="EO149" s="221"/>
      <c r="EP149" s="221"/>
      <c r="EQ149" s="678">
        <f t="shared" si="82"/>
        <v>0</v>
      </c>
      <c r="ER149" s="221"/>
      <c r="ES149" s="680"/>
      <c r="ET149" s="221"/>
      <c r="EU149" s="216"/>
      <c r="EV149" s="221"/>
      <c r="EW149" s="680"/>
      <c r="EX149" s="673"/>
      <c r="EY149" s="673"/>
      <c r="EZ149" s="673">
        <f t="shared" si="81"/>
        <v>0</v>
      </c>
      <c r="FA149" s="673"/>
      <c r="FB149" s="673"/>
      <c r="FC149" s="673"/>
      <c r="FD149" s="673"/>
      <c r="FE149" s="673"/>
      <c r="FF149" s="673"/>
      <c r="FG149" s="673"/>
    </row>
    <row r="150" spans="1:163" s="681" customFormat="1">
      <c r="A150" s="671">
        <v>31</v>
      </c>
      <c r="B150" s="672" t="s">
        <v>897</v>
      </c>
      <c r="C150" s="673"/>
      <c r="D150" s="673"/>
      <c r="E150" s="673"/>
      <c r="F150" s="673"/>
      <c r="G150" s="673"/>
      <c r="H150" s="673"/>
      <c r="I150" s="673"/>
      <c r="J150" s="673"/>
      <c r="K150" s="674"/>
      <c r="L150" s="674"/>
      <c r="M150" s="12"/>
      <c r="N150" s="12"/>
      <c r="O150" s="674"/>
      <c r="P150" s="648">
        <f t="shared" si="84"/>
        <v>0</v>
      </c>
      <c r="Q150" s="674"/>
      <c r="R150" s="674"/>
      <c r="S150" s="674"/>
      <c r="T150" s="648">
        <f t="shared" si="65"/>
        <v>0</v>
      </c>
      <c r="U150" s="674"/>
      <c r="V150" s="674"/>
      <c r="W150" s="674"/>
      <c r="X150" s="674"/>
      <c r="Y150" s="674"/>
      <c r="Z150" s="12"/>
      <c r="AA150" s="12"/>
      <c r="AB150" s="674"/>
      <c r="AC150" s="674"/>
      <c r="AD150" s="648">
        <f t="shared" si="78"/>
        <v>0</v>
      </c>
      <c r="AE150" s="674"/>
      <c r="AF150" s="674"/>
      <c r="AG150" s="674"/>
      <c r="AH150" s="648">
        <f t="shared" si="66"/>
        <v>0</v>
      </c>
      <c r="AI150" s="674"/>
      <c r="AJ150" s="674"/>
      <c r="AK150" s="674"/>
      <c r="AL150" s="648">
        <f t="shared" si="67"/>
        <v>0</v>
      </c>
      <c r="AM150" s="674"/>
      <c r="AN150" s="12"/>
      <c r="AO150" s="674"/>
      <c r="AP150" s="648">
        <f t="shared" si="68"/>
        <v>0</v>
      </c>
      <c r="AQ150" s="674"/>
      <c r="AR150" s="674"/>
      <c r="AS150" s="12"/>
      <c r="AT150" s="674"/>
      <c r="AU150" s="674"/>
      <c r="AV150" s="648">
        <f t="shared" si="69"/>
        <v>0</v>
      </c>
      <c r="AW150" s="674"/>
      <c r="AX150" s="674"/>
      <c r="AY150" s="648">
        <f t="shared" si="70"/>
        <v>0</v>
      </c>
      <c r="AZ150" s="674"/>
      <c r="BA150" s="674"/>
      <c r="BB150" s="674"/>
      <c r="BC150" s="648">
        <f t="shared" si="79"/>
        <v>0</v>
      </c>
      <c r="BD150" s="674"/>
      <c r="BE150" s="674"/>
      <c r="BF150" s="648">
        <f t="shared" si="80"/>
        <v>0</v>
      </c>
      <c r="BG150" s="674"/>
      <c r="BH150" s="648">
        <f t="shared" si="71"/>
        <v>0</v>
      </c>
      <c r="BI150" s="674"/>
      <c r="BJ150" s="674"/>
      <c r="BK150" s="674"/>
      <c r="BL150" s="674"/>
      <c r="BM150" s="674"/>
      <c r="BN150" s="12"/>
      <c r="BO150" s="12"/>
      <c r="BP150" s="12"/>
      <c r="BQ150" s="12"/>
      <c r="BR150" s="674"/>
      <c r="BS150" s="674"/>
      <c r="BT150" s="675">
        <f t="shared" si="85"/>
        <v>0</v>
      </c>
      <c r="BU150" s="674"/>
      <c r="BV150" s="674"/>
      <c r="BW150" s="674"/>
      <c r="BX150" s="12"/>
      <c r="BY150" s="674"/>
      <c r="BZ150" s="674"/>
      <c r="CA150" s="674"/>
      <c r="CB150" s="12"/>
      <c r="CC150" s="12"/>
      <c r="CD150" s="12"/>
      <c r="CE150" s="12"/>
      <c r="CF150" s="12"/>
      <c r="CG150" s="648">
        <f t="shared" si="86"/>
        <v>0</v>
      </c>
      <c r="CH150" s="674"/>
      <c r="CI150" s="674"/>
      <c r="CJ150" s="12"/>
      <c r="CK150" s="12"/>
      <c r="CL150" s="12"/>
      <c r="CM150" s="674"/>
      <c r="CN150" s="648">
        <f t="shared" si="72"/>
        <v>0</v>
      </c>
      <c r="CO150" s="674"/>
      <c r="CP150" s="674"/>
      <c r="CQ150" s="674"/>
      <c r="CR150" s="674"/>
      <c r="CS150" s="674"/>
      <c r="CT150" s="648">
        <f t="shared" si="73"/>
        <v>0</v>
      </c>
      <c r="CU150" s="674"/>
      <c r="CV150" s="674"/>
      <c r="CW150" s="674"/>
      <c r="CX150" s="674"/>
      <c r="CY150" s="674"/>
      <c r="CZ150" s="674"/>
      <c r="DA150" s="676"/>
      <c r="DB150" s="674"/>
      <c r="DC150" s="674"/>
      <c r="DD150" s="674"/>
      <c r="DE150" s="674"/>
      <c r="DF150" s="674"/>
      <c r="DG150" s="674"/>
      <c r="DH150" s="674"/>
      <c r="DI150" s="674"/>
      <c r="DJ150" s="674"/>
      <c r="DK150" s="674"/>
      <c r="DL150" s="12"/>
      <c r="DM150" s="12"/>
      <c r="DN150" s="674"/>
      <c r="DO150" s="12"/>
      <c r="DP150" s="674"/>
      <c r="DQ150" s="648">
        <f t="shared" si="74"/>
        <v>0</v>
      </c>
      <c r="DR150" s="674"/>
      <c r="DS150" s="12"/>
      <c r="DT150" s="12"/>
      <c r="DU150" s="12"/>
      <c r="DV150" s="12">
        <f t="shared" si="75"/>
        <v>0</v>
      </c>
      <c r="DW150" s="674"/>
      <c r="DX150" s="674"/>
      <c r="DY150" s="674"/>
      <c r="DZ150" s="648">
        <f t="shared" si="76"/>
        <v>0</v>
      </c>
      <c r="EA150" s="677"/>
      <c r="EB150" s="673"/>
      <c r="EC150" s="678">
        <f t="shared" si="87"/>
        <v>0</v>
      </c>
      <c r="ED150" s="673"/>
      <c r="EE150" s="678">
        <f t="shared" si="88"/>
        <v>0</v>
      </c>
      <c r="EF150" s="673"/>
      <c r="EG150" s="678">
        <f t="shared" si="90"/>
        <v>0</v>
      </c>
      <c r="EH150" s="14"/>
      <c r="EI150" s="679"/>
      <c r="EJ150" s="648">
        <f t="shared" si="59"/>
        <v>0</v>
      </c>
      <c r="EK150" s="677"/>
      <c r="EL150" s="608"/>
      <c r="EM150" s="673"/>
      <c r="EN150" s="678">
        <f t="shared" si="89"/>
        <v>0</v>
      </c>
      <c r="EO150" s="221"/>
      <c r="EP150" s="221"/>
      <c r="EQ150" s="678">
        <f t="shared" si="82"/>
        <v>0</v>
      </c>
      <c r="ER150" s="221"/>
      <c r="ES150" s="680"/>
      <c r="ET150" s="221"/>
      <c r="EU150" s="216"/>
      <c r="EV150" s="221"/>
      <c r="EW150" s="680"/>
      <c r="EX150" s="673"/>
      <c r="EY150" s="673"/>
      <c r="EZ150" s="673">
        <f t="shared" si="81"/>
        <v>0</v>
      </c>
      <c r="FA150" s="673"/>
      <c r="FB150" s="673"/>
      <c r="FC150" s="673"/>
      <c r="FD150" s="673"/>
      <c r="FE150" s="673"/>
      <c r="FF150" s="673"/>
      <c r="FG150" s="673"/>
    </row>
    <row r="151" spans="1:163" s="681" customFormat="1">
      <c r="A151" s="671">
        <v>32</v>
      </c>
      <c r="B151" s="672" t="s">
        <v>898</v>
      </c>
      <c r="C151" s="673"/>
      <c r="D151" s="673"/>
      <c r="E151" s="673"/>
      <c r="F151" s="673"/>
      <c r="G151" s="673"/>
      <c r="H151" s="673"/>
      <c r="I151" s="673"/>
      <c r="J151" s="673"/>
      <c r="K151" s="674"/>
      <c r="L151" s="674"/>
      <c r="M151" s="12"/>
      <c r="N151" s="12"/>
      <c r="O151" s="674"/>
      <c r="P151" s="648">
        <f t="shared" si="84"/>
        <v>0</v>
      </c>
      <c r="Q151" s="674"/>
      <c r="R151" s="674"/>
      <c r="S151" s="674"/>
      <c r="T151" s="648">
        <f t="shared" si="65"/>
        <v>0</v>
      </c>
      <c r="U151" s="674"/>
      <c r="V151" s="674"/>
      <c r="W151" s="674"/>
      <c r="X151" s="674"/>
      <c r="Y151" s="674"/>
      <c r="Z151" s="12"/>
      <c r="AA151" s="12"/>
      <c r="AB151" s="674"/>
      <c r="AC151" s="674"/>
      <c r="AD151" s="648">
        <f t="shared" si="78"/>
        <v>0</v>
      </c>
      <c r="AE151" s="674"/>
      <c r="AF151" s="674"/>
      <c r="AG151" s="674"/>
      <c r="AH151" s="648">
        <f t="shared" si="66"/>
        <v>0</v>
      </c>
      <c r="AI151" s="674"/>
      <c r="AJ151" s="674"/>
      <c r="AK151" s="674"/>
      <c r="AL151" s="648">
        <f t="shared" si="67"/>
        <v>0</v>
      </c>
      <c r="AM151" s="674"/>
      <c r="AN151" s="12"/>
      <c r="AO151" s="674"/>
      <c r="AP151" s="648">
        <f t="shared" si="68"/>
        <v>0</v>
      </c>
      <c r="AQ151" s="674"/>
      <c r="AR151" s="674"/>
      <c r="AS151" s="12"/>
      <c r="AT151" s="674"/>
      <c r="AU151" s="674"/>
      <c r="AV151" s="648">
        <f t="shared" si="69"/>
        <v>0</v>
      </c>
      <c r="AW151" s="674"/>
      <c r="AX151" s="674"/>
      <c r="AY151" s="648">
        <f t="shared" si="70"/>
        <v>0</v>
      </c>
      <c r="AZ151" s="674"/>
      <c r="BA151" s="674"/>
      <c r="BB151" s="674"/>
      <c r="BC151" s="648">
        <f t="shared" si="79"/>
        <v>0</v>
      </c>
      <c r="BD151" s="674"/>
      <c r="BE151" s="674"/>
      <c r="BF151" s="648">
        <f t="shared" si="80"/>
        <v>0</v>
      </c>
      <c r="BG151" s="674"/>
      <c r="BH151" s="648">
        <f t="shared" si="71"/>
        <v>0</v>
      </c>
      <c r="BI151" s="674"/>
      <c r="BJ151" s="674">
        <v>10000</v>
      </c>
      <c r="BK151" s="674"/>
      <c r="BL151" s="674"/>
      <c r="BM151" s="674"/>
      <c r="BN151" s="12"/>
      <c r="BO151" s="12"/>
      <c r="BP151" s="12"/>
      <c r="BQ151" s="12"/>
      <c r="BR151" s="674"/>
      <c r="BS151" s="674"/>
      <c r="BT151" s="675">
        <f t="shared" si="85"/>
        <v>10000</v>
      </c>
      <c r="BU151" s="674"/>
      <c r="BV151" s="674"/>
      <c r="BW151" s="674"/>
      <c r="BX151" s="12"/>
      <c r="BY151" s="674"/>
      <c r="BZ151" s="674"/>
      <c r="CA151" s="674"/>
      <c r="CB151" s="12"/>
      <c r="CC151" s="12"/>
      <c r="CD151" s="12"/>
      <c r="CE151" s="12">
        <v>75000</v>
      </c>
      <c r="CF151" s="12"/>
      <c r="CG151" s="648">
        <f t="shared" si="86"/>
        <v>75000</v>
      </c>
      <c r="CH151" s="674"/>
      <c r="CI151" s="674">
        <v>120000</v>
      </c>
      <c r="CJ151" s="12"/>
      <c r="CK151" s="12"/>
      <c r="CL151" s="12"/>
      <c r="CM151" s="674"/>
      <c r="CN151" s="648">
        <f t="shared" si="72"/>
        <v>120000</v>
      </c>
      <c r="CO151" s="674"/>
      <c r="CP151" s="674"/>
      <c r="CQ151" s="674"/>
      <c r="CR151" s="674"/>
      <c r="CS151" s="674"/>
      <c r="CT151" s="648">
        <f t="shared" si="73"/>
        <v>0</v>
      </c>
      <c r="CU151" s="674"/>
      <c r="CV151" s="674"/>
      <c r="CW151" s="674"/>
      <c r="CX151" s="674"/>
      <c r="CY151" s="674"/>
      <c r="CZ151" s="674"/>
      <c r="DA151" s="676"/>
      <c r="DB151" s="674"/>
      <c r="DC151" s="674"/>
      <c r="DD151" s="674"/>
      <c r="DE151" s="674"/>
      <c r="DF151" s="674"/>
      <c r="DG151" s="674"/>
      <c r="DH151" s="674"/>
      <c r="DI151" s="674"/>
      <c r="DJ151" s="674"/>
      <c r="DK151" s="674"/>
      <c r="DL151" s="12"/>
      <c r="DM151" s="12"/>
      <c r="DN151" s="674"/>
      <c r="DO151" s="12"/>
      <c r="DP151" s="674"/>
      <c r="DQ151" s="648">
        <f t="shared" si="74"/>
        <v>0</v>
      </c>
      <c r="DR151" s="674"/>
      <c r="DS151" s="12"/>
      <c r="DT151" s="12"/>
      <c r="DU151" s="12"/>
      <c r="DV151" s="12">
        <f t="shared" si="75"/>
        <v>0</v>
      </c>
      <c r="DW151" s="674"/>
      <c r="DX151" s="674"/>
      <c r="DY151" s="674"/>
      <c r="DZ151" s="648">
        <f t="shared" si="76"/>
        <v>0</v>
      </c>
      <c r="EA151" s="677"/>
      <c r="EB151" s="673"/>
      <c r="EC151" s="678">
        <f t="shared" si="87"/>
        <v>0</v>
      </c>
      <c r="ED151" s="673"/>
      <c r="EE151" s="678">
        <f t="shared" si="88"/>
        <v>0</v>
      </c>
      <c r="EF151" s="673"/>
      <c r="EG151" s="678">
        <f t="shared" si="90"/>
        <v>0</v>
      </c>
      <c r="EH151" s="14"/>
      <c r="EI151" s="679"/>
      <c r="EJ151" s="648">
        <f t="shared" si="59"/>
        <v>0</v>
      </c>
      <c r="EK151" s="677"/>
      <c r="EL151" s="608"/>
      <c r="EM151" s="673">
        <v>70000</v>
      </c>
      <c r="EN151" s="678">
        <f t="shared" si="89"/>
        <v>70000</v>
      </c>
      <c r="EO151" s="221"/>
      <c r="EP151" s="221"/>
      <c r="EQ151" s="678">
        <f t="shared" si="82"/>
        <v>0</v>
      </c>
      <c r="ER151" s="221"/>
      <c r="ES151" s="680"/>
      <c r="ET151" s="221"/>
      <c r="EU151" s="216"/>
      <c r="EV151" s="221"/>
      <c r="EW151" s="680"/>
      <c r="EX151" s="673"/>
      <c r="EY151" s="673"/>
      <c r="EZ151" s="673">
        <f t="shared" si="81"/>
        <v>0</v>
      </c>
      <c r="FA151" s="673"/>
      <c r="FB151" s="673"/>
      <c r="FC151" s="673"/>
      <c r="FD151" s="673"/>
      <c r="FE151" s="673"/>
      <c r="FF151" s="673"/>
      <c r="FG151" s="673"/>
    </row>
    <row r="152" spans="1:163" s="681" customFormat="1">
      <c r="A152" s="671">
        <v>33</v>
      </c>
      <c r="B152" s="672" t="s">
        <v>899</v>
      </c>
      <c r="C152" s="673"/>
      <c r="D152" s="673"/>
      <c r="E152" s="673"/>
      <c r="F152" s="673"/>
      <c r="G152" s="673"/>
      <c r="H152" s="673"/>
      <c r="I152" s="673"/>
      <c r="J152" s="673"/>
      <c r="K152" s="674"/>
      <c r="L152" s="674"/>
      <c r="M152" s="12"/>
      <c r="N152" s="12"/>
      <c r="O152" s="674"/>
      <c r="P152" s="648">
        <f t="shared" si="84"/>
        <v>0</v>
      </c>
      <c r="Q152" s="674"/>
      <c r="R152" s="674"/>
      <c r="S152" s="674"/>
      <c r="T152" s="648">
        <f t="shared" si="65"/>
        <v>0</v>
      </c>
      <c r="U152" s="674"/>
      <c r="V152" s="674"/>
      <c r="W152" s="674"/>
      <c r="X152" s="674"/>
      <c r="Y152" s="674"/>
      <c r="Z152" s="12"/>
      <c r="AA152" s="12"/>
      <c r="AB152" s="674"/>
      <c r="AC152" s="674"/>
      <c r="AD152" s="648">
        <f t="shared" si="78"/>
        <v>0</v>
      </c>
      <c r="AE152" s="674"/>
      <c r="AF152" s="674"/>
      <c r="AG152" s="674"/>
      <c r="AH152" s="648">
        <f t="shared" si="66"/>
        <v>0</v>
      </c>
      <c r="AI152" s="674"/>
      <c r="AJ152" s="674"/>
      <c r="AK152" s="674"/>
      <c r="AL152" s="648">
        <f t="shared" si="67"/>
        <v>0</v>
      </c>
      <c r="AM152" s="674"/>
      <c r="AN152" s="12"/>
      <c r="AO152" s="674"/>
      <c r="AP152" s="648">
        <f t="shared" si="68"/>
        <v>0</v>
      </c>
      <c r="AQ152" s="674"/>
      <c r="AR152" s="674"/>
      <c r="AS152" s="12"/>
      <c r="AT152" s="674"/>
      <c r="AU152" s="674"/>
      <c r="AV152" s="648">
        <f t="shared" si="69"/>
        <v>0</v>
      </c>
      <c r="AW152" s="674"/>
      <c r="AX152" s="674"/>
      <c r="AY152" s="648">
        <f t="shared" si="70"/>
        <v>0</v>
      </c>
      <c r="AZ152" s="674"/>
      <c r="BA152" s="674"/>
      <c r="BB152" s="674"/>
      <c r="BC152" s="648">
        <f t="shared" si="79"/>
        <v>0</v>
      </c>
      <c r="BD152" s="674"/>
      <c r="BE152" s="674"/>
      <c r="BF152" s="648">
        <f t="shared" si="80"/>
        <v>0</v>
      </c>
      <c r="BG152" s="674"/>
      <c r="BH152" s="648">
        <f t="shared" si="71"/>
        <v>0</v>
      </c>
      <c r="BI152" s="674"/>
      <c r="BJ152" s="674"/>
      <c r="BK152" s="674"/>
      <c r="BL152" s="674"/>
      <c r="BM152" s="674"/>
      <c r="BN152" s="12"/>
      <c r="BO152" s="12"/>
      <c r="BP152" s="12"/>
      <c r="BQ152" s="12"/>
      <c r="BR152" s="674"/>
      <c r="BS152" s="674"/>
      <c r="BT152" s="675">
        <f t="shared" si="85"/>
        <v>0</v>
      </c>
      <c r="BU152" s="674"/>
      <c r="BV152" s="674"/>
      <c r="BW152" s="674"/>
      <c r="BX152" s="12"/>
      <c r="BY152" s="674"/>
      <c r="BZ152" s="674"/>
      <c r="CA152" s="674"/>
      <c r="CB152" s="12"/>
      <c r="CC152" s="12"/>
      <c r="CD152" s="12"/>
      <c r="CE152" s="12"/>
      <c r="CF152" s="12"/>
      <c r="CG152" s="648">
        <f t="shared" si="86"/>
        <v>0</v>
      </c>
      <c r="CH152" s="674"/>
      <c r="CI152" s="674"/>
      <c r="CJ152" s="12"/>
      <c r="CK152" s="12"/>
      <c r="CL152" s="12"/>
      <c r="CM152" s="674"/>
      <c r="CN152" s="648">
        <f t="shared" si="72"/>
        <v>0</v>
      </c>
      <c r="CO152" s="674"/>
      <c r="CP152" s="674"/>
      <c r="CQ152" s="674"/>
      <c r="CR152" s="674"/>
      <c r="CS152" s="674"/>
      <c r="CT152" s="648">
        <f t="shared" si="73"/>
        <v>0</v>
      </c>
      <c r="CU152" s="674"/>
      <c r="CV152" s="674"/>
      <c r="CW152" s="674"/>
      <c r="CX152" s="674"/>
      <c r="CY152" s="674"/>
      <c r="CZ152" s="674"/>
      <c r="DA152" s="676"/>
      <c r="DB152" s="674"/>
      <c r="DC152" s="674"/>
      <c r="DD152" s="674"/>
      <c r="DE152" s="674"/>
      <c r="DF152" s="674"/>
      <c r="DG152" s="674"/>
      <c r="DH152" s="674"/>
      <c r="DI152" s="674"/>
      <c r="DJ152" s="674"/>
      <c r="DK152" s="674"/>
      <c r="DL152" s="12"/>
      <c r="DM152" s="12"/>
      <c r="DN152" s="674"/>
      <c r="DO152" s="12"/>
      <c r="DP152" s="674"/>
      <c r="DQ152" s="648">
        <f t="shared" si="74"/>
        <v>0</v>
      </c>
      <c r="DR152" s="674"/>
      <c r="DS152" s="12"/>
      <c r="DT152" s="12"/>
      <c r="DU152" s="12"/>
      <c r="DV152" s="12">
        <f t="shared" si="75"/>
        <v>0</v>
      </c>
      <c r="DW152" s="674"/>
      <c r="DX152" s="674"/>
      <c r="DY152" s="674"/>
      <c r="DZ152" s="648">
        <f t="shared" si="76"/>
        <v>0</v>
      </c>
      <c r="EA152" s="677"/>
      <c r="EB152" s="673"/>
      <c r="EC152" s="678">
        <f t="shared" si="87"/>
        <v>0</v>
      </c>
      <c r="ED152" s="673"/>
      <c r="EE152" s="678">
        <f t="shared" si="88"/>
        <v>0</v>
      </c>
      <c r="EF152" s="673"/>
      <c r="EG152" s="678">
        <f t="shared" si="90"/>
        <v>0</v>
      </c>
      <c r="EH152" s="14"/>
      <c r="EI152" s="679"/>
      <c r="EJ152" s="648">
        <f t="shared" si="59"/>
        <v>0</v>
      </c>
      <c r="EK152" s="677"/>
      <c r="EL152" s="608"/>
      <c r="EM152" s="673"/>
      <c r="EN152" s="678">
        <f t="shared" si="89"/>
        <v>0</v>
      </c>
      <c r="EO152" s="221"/>
      <c r="EP152" s="221"/>
      <c r="EQ152" s="678">
        <f t="shared" si="82"/>
        <v>0</v>
      </c>
      <c r="ER152" s="221"/>
      <c r="ES152" s="680"/>
      <c r="ET152" s="221"/>
      <c r="EU152" s="216"/>
      <c r="EV152" s="221"/>
      <c r="EW152" s="680"/>
      <c r="EX152" s="673"/>
      <c r="EY152" s="673"/>
      <c r="EZ152" s="673">
        <f t="shared" si="81"/>
        <v>0</v>
      </c>
      <c r="FA152" s="673"/>
      <c r="FB152" s="673"/>
      <c r="FC152" s="673"/>
      <c r="FD152" s="673"/>
      <c r="FE152" s="673"/>
      <c r="FF152" s="673"/>
      <c r="FG152" s="673"/>
    </row>
    <row r="153" spans="1:163" s="681" customFormat="1">
      <c r="A153" s="671">
        <v>34</v>
      </c>
      <c r="B153" s="672" t="s">
        <v>900</v>
      </c>
      <c r="C153" s="673"/>
      <c r="D153" s="673"/>
      <c r="E153" s="673"/>
      <c r="F153" s="673"/>
      <c r="G153" s="673"/>
      <c r="H153" s="673"/>
      <c r="I153" s="673"/>
      <c r="J153" s="673"/>
      <c r="K153" s="674"/>
      <c r="L153" s="674"/>
      <c r="M153" s="12"/>
      <c r="N153" s="12"/>
      <c r="O153" s="674"/>
      <c r="P153" s="648">
        <f t="shared" si="84"/>
        <v>0</v>
      </c>
      <c r="Q153" s="674"/>
      <c r="R153" s="674"/>
      <c r="S153" s="674"/>
      <c r="T153" s="648">
        <f t="shared" si="65"/>
        <v>0</v>
      </c>
      <c r="U153" s="674"/>
      <c r="V153" s="674"/>
      <c r="W153" s="674"/>
      <c r="X153" s="674"/>
      <c r="Y153" s="674"/>
      <c r="Z153" s="12"/>
      <c r="AA153" s="12"/>
      <c r="AB153" s="674"/>
      <c r="AC153" s="674"/>
      <c r="AD153" s="648">
        <f t="shared" si="78"/>
        <v>0</v>
      </c>
      <c r="AE153" s="674"/>
      <c r="AF153" s="674"/>
      <c r="AG153" s="674"/>
      <c r="AH153" s="648">
        <f t="shared" si="66"/>
        <v>0</v>
      </c>
      <c r="AI153" s="674"/>
      <c r="AJ153" s="674"/>
      <c r="AK153" s="674"/>
      <c r="AL153" s="648">
        <f t="shared" si="67"/>
        <v>0</v>
      </c>
      <c r="AM153" s="674"/>
      <c r="AN153" s="12"/>
      <c r="AO153" s="674"/>
      <c r="AP153" s="648">
        <f t="shared" si="68"/>
        <v>0</v>
      </c>
      <c r="AQ153" s="674"/>
      <c r="AR153" s="674"/>
      <c r="AS153" s="12"/>
      <c r="AT153" s="674"/>
      <c r="AU153" s="674"/>
      <c r="AV153" s="648">
        <f t="shared" si="69"/>
        <v>0</v>
      </c>
      <c r="AW153" s="674"/>
      <c r="AX153" s="674"/>
      <c r="AY153" s="648">
        <f t="shared" si="70"/>
        <v>0</v>
      </c>
      <c r="AZ153" s="674"/>
      <c r="BA153" s="674"/>
      <c r="BB153" s="674"/>
      <c r="BC153" s="648">
        <f t="shared" si="79"/>
        <v>0</v>
      </c>
      <c r="BD153" s="674"/>
      <c r="BE153" s="674"/>
      <c r="BF153" s="648">
        <f t="shared" si="80"/>
        <v>0</v>
      </c>
      <c r="BG153" s="674"/>
      <c r="BH153" s="648">
        <f t="shared" si="71"/>
        <v>0</v>
      </c>
      <c r="BI153" s="674"/>
      <c r="BJ153" s="674"/>
      <c r="BK153" s="674"/>
      <c r="BL153" s="674"/>
      <c r="BM153" s="674"/>
      <c r="BN153" s="12"/>
      <c r="BO153" s="12"/>
      <c r="BP153" s="12"/>
      <c r="BQ153" s="12"/>
      <c r="BR153" s="674"/>
      <c r="BS153" s="674"/>
      <c r="BT153" s="675">
        <f t="shared" si="85"/>
        <v>0</v>
      </c>
      <c r="BU153" s="674"/>
      <c r="BV153" s="674"/>
      <c r="BW153" s="674"/>
      <c r="BX153" s="12"/>
      <c r="BY153" s="674"/>
      <c r="BZ153" s="674"/>
      <c r="CA153" s="674"/>
      <c r="CB153" s="12"/>
      <c r="CC153" s="12"/>
      <c r="CD153" s="12"/>
      <c r="CE153" s="12"/>
      <c r="CF153" s="12"/>
      <c r="CG153" s="648">
        <f t="shared" si="86"/>
        <v>0</v>
      </c>
      <c r="CH153" s="674"/>
      <c r="CI153" s="674"/>
      <c r="CJ153" s="12"/>
      <c r="CK153" s="12"/>
      <c r="CL153" s="12"/>
      <c r="CM153" s="674"/>
      <c r="CN153" s="648">
        <f t="shared" si="72"/>
        <v>0</v>
      </c>
      <c r="CO153" s="674"/>
      <c r="CP153" s="674"/>
      <c r="CQ153" s="674"/>
      <c r="CR153" s="674"/>
      <c r="CS153" s="674"/>
      <c r="CT153" s="648">
        <f t="shared" si="73"/>
        <v>0</v>
      </c>
      <c r="CU153" s="674"/>
      <c r="CV153" s="674"/>
      <c r="CW153" s="674"/>
      <c r="CX153" s="674"/>
      <c r="CY153" s="674"/>
      <c r="CZ153" s="674"/>
      <c r="DA153" s="676"/>
      <c r="DB153" s="674"/>
      <c r="DC153" s="674"/>
      <c r="DD153" s="674"/>
      <c r="DE153" s="674"/>
      <c r="DF153" s="674"/>
      <c r="DG153" s="674"/>
      <c r="DH153" s="674"/>
      <c r="DI153" s="674"/>
      <c r="DJ153" s="674"/>
      <c r="DK153" s="674"/>
      <c r="DL153" s="12"/>
      <c r="DM153" s="12"/>
      <c r="DN153" s="674"/>
      <c r="DO153" s="12"/>
      <c r="DP153" s="674"/>
      <c r="DQ153" s="648">
        <f t="shared" si="74"/>
        <v>0</v>
      </c>
      <c r="DR153" s="674"/>
      <c r="DS153" s="12"/>
      <c r="DT153" s="12"/>
      <c r="DU153" s="12"/>
      <c r="DV153" s="12">
        <f t="shared" si="75"/>
        <v>0</v>
      </c>
      <c r="DW153" s="674"/>
      <c r="DX153" s="674"/>
      <c r="DY153" s="674"/>
      <c r="DZ153" s="648">
        <f t="shared" si="76"/>
        <v>0</v>
      </c>
      <c r="EA153" s="677"/>
      <c r="EB153" s="673"/>
      <c r="EC153" s="678">
        <f t="shared" si="87"/>
        <v>0</v>
      </c>
      <c r="ED153" s="673"/>
      <c r="EE153" s="678">
        <f t="shared" si="88"/>
        <v>0</v>
      </c>
      <c r="EF153" s="673"/>
      <c r="EG153" s="678">
        <f t="shared" si="90"/>
        <v>0</v>
      </c>
      <c r="EH153" s="14"/>
      <c r="EI153" s="679"/>
      <c r="EJ153" s="648">
        <f t="shared" si="59"/>
        <v>0</v>
      </c>
      <c r="EK153" s="677"/>
      <c r="EL153" s="608"/>
      <c r="EM153" s="673"/>
      <c r="EN153" s="678">
        <f t="shared" si="89"/>
        <v>0</v>
      </c>
      <c r="EO153" s="221"/>
      <c r="EP153" s="221"/>
      <c r="EQ153" s="678">
        <f t="shared" si="82"/>
        <v>0</v>
      </c>
      <c r="ER153" s="221"/>
      <c r="ES153" s="680"/>
      <c r="ET153" s="221"/>
      <c r="EU153" s="216"/>
      <c r="EV153" s="221"/>
      <c r="EW153" s="680"/>
      <c r="EX153" s="673"/>
      <c r="EY153" s="673"/>
      <c r="EZ153" s="673">
        <f t="shared" si="81"/>
        <v>0</v>
      </c>
      <c r="FA153" s="673"/>
      <c r="FB153" s="673"/>
      <c r="FC153" s="673"/>
      <c r="FD153" s="673"/>
      <c r="FE153" s="673"/>
      <c r="FF153" s="673"/>
      <c r="FG153" s="673"/>
    </row>
    <row r="154" spans="1:163" s="681" customFormat="1">
      <c r="A154" s="671">
        <v>35</v>
      </c>
      <c r="B154" s="672" t="s">
        <v>700</v>
      </c>
      <c r="C154" s="673"/>
      <c r="D154" s="673"/>
      <c r="E154" s="673"/>
      <c r="F154" s="673"/>
      <c r="G154" s="673"/>
      <c r="H154" s="673"/>
      <c r="I154" s="673"/>
      <c r="J154" s="673"/>
      <c r="K154" s="674"/>
      <c r="L154" s="674"/>
      <c r="M154" s="12"/>
      <c r="N154" s="12"/>
      <c r="O154" s="674"/>
      <c r="P154" s="648">
        <f t="shared" si="84"/>
        <v>0</v>
      </c>
      <c r="Q154" s="674"/>
      <c r="R154" s="674"/>
      <c r="S154" s="674"/>
      <c r="T154" s="648">
        <f t="shared" si="65"/>
        <v>0</v>
      </c>
      <c r="U154" s="674"/>
      <c r="V154" s="674"/>
      <c r="W154" s="674"/>
      <c r="X154" s="674"/>
      <c r="Y154" s="674"/>
      <c r="Z154" s="12"/>
      <c r="AA154" s="12"/>
      <c r="AB154" s="674"/>
      <c r="AC154" s="674"/>
      <c r="AD154" s="648">
        <f t="shared" si="78"/>
        <v>0</v>
      </c>
      <c r="AE154" s="674"/>
      <c r="AF154" s="674"/>
      <c r="AG154" s="674"/>
      <c r="AH154" s="648">
        <f t="shared" si="66"/>
        <v>0</v>
      </c>
      <c r="AI154" s="674"/>
      <c r="AJ154" s="674"/>
      <c r="AK154" s="674"/>
      <c r="AL154" s="648">
        <f t="shared" si="67"/>
        <v>0</v>
      </c>
      <c r="AM154" s="674"/>
      <c r="AN154" s="12"/>
      <c r="AO154" s="674"/>
      <c r="AP154" s="648">
        <f t="shared" si="68"/>
        <v>0</v>
      </c>
      <c r="AQ154" s="674"/>
      <c r="AR154" s="674"/>
      <c r="AS154" s="12"/>
      <c r="AT154" s="674"/>
      <c r="AU154" s="674"/>
      <c r="AV154" s="648">
        <f t="shared" si="69"/>
        <v>0</v>
      </c>
      <c r="AW154" s="674"/>
      <c r="AX154" s="674"/>
      <c r="AY154" s="648">
        <f t="shared" si="70"/>
        <v>0</v>
      </c>
      <c r="AZ154" s="674"/>
      <c r="BA154" s="674"/>
      <c r="BB154" s="674"/>
      <c r="BC154" s="648">
        <f t="shared" si="79"/>
        <v>0</v>
      </c>
      <c r="BD154" s="674"/>
      <c r="BE154" s="674"/>
      <c r="BF154" s="648">
        <f t="shared" si="80"/>
        <v>0</v>
      </c>
      <c r="BG154" s="674"/>
      <c r="BH154" s="648">
        <f t="shared" si="71"/>
        <v>0</v>
      </c>
      <c r="BI154" s="674"/>
      <c r="BJ154" s="674"/>
      <c r="BK154" s="674"/>
      <c r="BL154" s="674"/>
      <c r="BM154" s="674"/>
      <c r="BN154" s="12"/>
      <c r="BO154" s="12"/>
      <c r="BP154" s="12"/>
      <c r="BQ154" s="12"/>
      <c r="BR154" s="674"/>
      <c r="BS154" s="674"/>
      <c r="BT154" s="675">
        <f t="shared" si="85"/>
        <v>0</v>
      </c>
      <c r="BU154" s="674"/>
      <c r="BV154" s="674"/>
      <c r="BW154" s="674"/>
      <c r="BX154" s="12"/>
      <c r="BY154" s="674"/>
      <c r="BZ154" s="674"/>
      <c r="CA154" s="674"/>
      <c r="CB154" s="12"/>
      <c r="CC154" s="12"/>
      <c r="CD154" s="12"/>
      <c r="CE154" s="12"/>
      <c r="CF154" s="12"/>
      <c r="CG154" s="648">
        <f t="shared" si="86"/>
        <v>0</v>
      </c>
      <c r="CH154" s="674"/>
      <c r="CI154" s="674"/>
      <c r="CJ154" s="12"/>
      <c r="CK154" s="12"/>
      <c r="CL154" s="12"/>
      <c r="CM154" s="674"/>
      <c r="CN154" s="648">
        <f t="shared" si="72"/>
        <v>0</v>
      </c>
      <c r="CO154" s="674"/>
      <c r="CP154" s="674"/>
      <c r="CQ154" s="674"/>
      <c r="CR154" s="674"/>
      <c r="CS154" s="674"/>
      <c r="CT154" s="648">
        <f t="shared" si="73"/>
        <v>0</v>
      </c>
      <c r="CU154" s="674"/>
      <c r="CV154" s="674"/>
      <c r="CW154" s="674"/>
      <c r="CX154" s="674"/>
      <c r="CY154" s="674"/>
      <c r="CZ154" s="674"/>
      <c r="DA154" s="676"/>
      <c r="DB154" s="674"/>
      <c r="DC154" s="674"/>
      <c r="DD154" s="674"/>
      <c r="DE154" s="674"/>
      <c r="DF154" s="674"/>
      <c r="DG154" s="674"/>
      <c r="DH154" s="674"/>
      <c r="DI154" s="674"/>
      <c r="DJ154" s="674"/>
      <c r="DK154" s="674"/>
      <c r="DL154" s="12"/>
      <c r="DM154" s="12"/>
      <c r="DN154" s="674"/>
      <c r="DO154" s="12"/>
      <c r="DP154" s="674"/>
      <c r="DQ154" s="648">
        <f t="shared" si="74"/>
        <v>0</v>
      </c>
      <c r="DR154" s="674"/>
      <c r="DS154" s="12"/>
      <c r="DT154" s="12"/>
      <c r="DU154" s="12"/>
      <c r="DV154" s="12">
        <f t="shared" si="75"/>
        <v>0</v>
      </c>
      <c r="DW154" s="674"/>
      <c r="DX154" s="674"/>
      <c r="DY154" s="674"/>
      <c r="DZ154" s="648">
        <f t="shared" si="76"/>
        <v>0</v>
      </c>
      <c r="EA154" s="677"/>
      <c r="EB154" s="673"/>
      <c r="EC154" s="678">
        <f t="shared" si="87"/>
        <v>0</v>
      </c>
      <c r="ED154" s="673"/>
      <c r="EE154" s="678">
        <f t="shared" si="88"/>
        <v>0</v>
      </c>
      <c r="EF154" s="673"/>
      <c r="EG154" s="678">
        <f t="shared" si="90"/>
        <v>0</v>
      </c>
      <c r="EH154" s="14"/>
      <c r="EI154" s="679"/>
      <c r="EJ154" s="648">
        <f t="shared" si="59"/>
        <v>0</v>
      </c>
      <c r="EK154" s="677"/>
      <c r="EL154" s="608"/>
      <c r="EM154" s="673"/>
      <c r="EN154" s="678">
        <f t="shared" si="89"/>
        <v>0</v>
      </c>
      <c r="EO154" s="221"/>
      <c r="EP154" s="221"/>
      <c r="EQ154" s="678">
        <f t="shared" si="82"/>
        <v>0</v>
      </c>
      <c r="ER154" s="221"/>
      <c r="ES154" s="680"/>
      <c r="ET154" s="221"/>
      <c r="EU154" s="216"/>
      <c r="EV154" s="221"/>
      <c r="EW154" s="680"/>
      <c r="EX154" s="673"/>
      <c r="EY154" s="673"/>
      <c r="EZ154" s="673">
        <f t="shared" si="81"/>
        <v>0</v>
      </c>
      <c r="FA154" s="673"/>
      <c r="FB154" s="673"/>
      <c r="FC154" s="673"/>
      <c r="FD154" s="673"/>
      <c r="FE154" s="673"/>
      <c r="FF154" s="673"/>
      <c r="FG154" s="673"/>
    </row>
    <row r="155" spans="1:163" s="681" customFormat="1">
      <c r="A155" s="671">
        <v>36</v>
      </c>
      <c r="B155" s="672" t="s">
        <v>901</v>
      </c>
      <c r="C155" s="673"/>
      <c r="D155" s="673"/>
      <c r="E155" s="673"/>
      <c r="F155" s="673"/>
      <c r="G155" s="673"/>
      <c r="H155" s="673"/>
      <c r="I155" s="673"/>
      <c r="J155" s="673"/>
      <c r="K155" s="674"/>
      <c r="L155" s="674"/>
      <c r="M155" s="12"/>
      <c r="N155" s="12"/>
      <c r="O155" s="674"/>
      <c r="P155" s="648">
        <f t="shared" si="84"/>
        <v>0</v>
      </c>
      <c r="Q155" s="674"/>
      <c r="R155" s="674"/>
      <c r="S155" s="674"/>
      <c r="T155" s="648">
        <f t="shared" si="65"/>
        <v>0</v>
      </c>
      <c r="U155" s="674"/>
      <c r="V155" s="674"/>
      <c r="W155" s="674"/>
      <c r="X155" s="674"/>
      <c r="Y155" s="674"/>
      <c r="Z155" s="12"/>
      <c r="AA155" s="12"/>
      <c r="AB155" s="674"/>
      <c r="AC155" s="674"/>
      <c r="AD155" s="648">
        <f t="shared" si="78"/>
        <v>0</v>
      </c>
      <c r="AE155" s="674"/>
      <c r="AF155" s="674"/>
      <c r="AG155" s="674"/>
      <c r="AH155" s="648">
        <f t="shared" si="66"/>
        <v>0</v>
      </c>
      <c r="AI155" s="674"/>
      <c r="AJ155" s="674"/>
      <c r="AK155" s="674"/>
      <c r="AL155" s="648">
        <f t="shared" si="67"/>
        <v>0</v>
      </c>
      <c r="AM155" s="674"/>
      <c r="AN155" s="12"/>
      <c r="AO155" s="674"/>
      <c r="AP155" s="648">
        <f t="shared" si="68"/>
        <v>0</v>
      </c>
      <c r="AQ155" s="674"/>
      <c r="AR155" s="674"/>
      <c r="AS155" s="12"/>
      <c r="AT155" s="674"/>
      <c r="AU155" s="674"/>
      <c r="AV155" s="648">
        <f t="shared" si="69"/>
        <v>0</v>
      </c>
      <c r="AW155" s="674"/>
      <c r="AX155" s="674"/>
      <c r="AY155" s="648">
        <f t="shared" si="70"/>
        <v>0</v>
      </c>
      <c r="AZ155" s="674"/>
      <c r="BA155" s="674"/>
      <c r="BB155" s="674"/>
      <c r="BC155" s="648">
        <f t="shared" si="79"/>
        <v>0</v>
      </c>
      <c r="BD155" s="674"/>
      <c r="BE155" s="674"/>
      <c r="BF155" s="648">
        <f t="shared" si="80"/>
        <v>0</v>
      </c>
      <c r="BG155" s="674"/>
      <c r="BH155" s="648">
        <f t="shared" si="71"/>
        <v>0</v>
      </c>
      <c r="BI155" s="674"/>
      <c r="BJ155" s="674"/>
      <c r="BK155" s="674"/>
      <c r="BL155" s="674"/>
      <c r="BM155" s="674"/>
      <c r="BN155" s="12"/>
      <c r="BO155" s="12"/>
      <c r="BP155" s="12"/>
      <c r="BQ155" s="12"/>
      <c r="BR155" s="674"/>
      <c r="BS155" s="674"/>
      <c r="BT155" s="675">
        <f t="shared" si="85"/>
        <v>0</v>
      </c>
      <c r="BU155" s="674"/>
      <c r="BV155" s="674"/>
      <c r="BW155" s="674"/>
      <c r="BX155" s="12"/>
      <c r="BY155" s="674"/>
      <c r="BZ155" s="674"/>
      <c r="CA155" s="674"/>
      <c r="CB155" s="12"/>
      <c r="CC155" s="12"/>
      <c r="CD155" s="12"/>
      <c r="CE155" s="12"/>
      <c r="CF155" s="12"/>
      <c r="CG155" s="648">
        <f t="shared" si="86"/>
        <v>0</v>
      </c>
      <c r="CH155" s="674"/>
      <c r="CI155" s="674"/>
      <c r="CJ155" s="12"/>
      <c r="CK155" s="12"/>
      <c r="CL155" s="12"/>
      <c r="CM155" s="674"/>
      <c r="CN155" s="648">
        <f t="shared" si="72"/>
        <v>0</v>
      </c>
      <c r="CO155" s="674"/>
      <c r="CP155" s="674"/>
      <c r="CQ155" s="674"/>
      <c r="CR155" s="674"/>
      <c r="CS155" s="674"/>
      <c r="CT155" s="648">
        <f t="shared" si="73"/>
        <v>0</v>
      </c>
      <c r="CU155" s="674"/>
      <c r="CV155" s="674"/>
      <c r="CW155" s="674"/>
      <c r="CX155" s="674"/>
      <c r="CY155" s="674"/>
      <c r="CZ155" s="674"/>
      <c r="DA155" s="676"/>
      <c r="DB155" s="674"/>
      <c r="DC155" s="674"/>
      <c r="DD155" s="674"/>
      <c r="DE155" s="674"/>
      <c r="DF155" s="674"/>
      <c r="DG155" s="674"/>
      <c r="DH155" s="674"/>
      <c r="DI155" s="674"/>
      <c r="DJ155" s="674"/>
      <c r="DK155" s="674"/>
      <c r="DL155" s="12"/>
      <c r="DM155" s="12"/>
      <c r="DN155" s="674"/>
      <c r="DO155" s="12"/>
      <c r="DP155" s="674"/>
      <c r="DQ155" s="648">
        <f t="shared" si="74"/>
        <v>0</v>
      </c>
      <c r="DR155" s="674"/>
      <c r="DS155" s="12"/>
      <c r="DT155" s="12"/>
      <c r="DU155" s="12"/>
      <c r="DV155" s="12">
        <f t="shared" si="75"/>
        <v>0</v>
      </c>
      <c r="DW155" s="674"/>
      <c r="DX155" s="674"/>
      <c r="DY155" s="674"/>
      <c r="DZ155" s="648">
        <f t="shared" si="76"/>
        <v>0</v>
      </c>
      <c r="EA155" s="677"/>
      <c r="EB155" s="673"/>
      <c r="EC155" s="678">
        <f t="shared" si="87"/>
        <v>0</v>
      </c>
      <c r="ED155" s="673"/>
      <c r="EE155" s="678">
        <f t="shared" si="88"/>
        <v>0</v>
      </c>
      <c r="EF155" s="673"/>
      <c r="EG155" s="678">
        <f t="shared" si="90"/>
        <v>0</v>
      </c>
      <c r="EH155" s="14"/>
      <c r="EI155" s="679"/>
      <c r="EJ155" s="648">
        <f t="shared" si="59"/>
        <v>0</v>
      </c>
      <c r="EK155" s="677"/>
      <c r="EL155" s="608"/>
      <c r="EM155" s="673"/>
      <c r="EN155" s="678">
        <f t="shared" si="89"/>
        <v>0</v>
      </c>
      <c r="EO155" s="221"/>
      <c r="EP155" s="221"/>
      <c r="EQ155" s="678">
        <f t="shared" si="82"/>
        <v>0</v>
      </c>
      <c r="ER155" s="221"/>
      <c r="ES155" s="680"/>
      <c r="ET155" s="221"/>
      <c r="EU155" s="216"/>
      <c r="EV155" s="221"/>
      <c r="EW155" s="680"/>
      <c r="EX155" s="673"/>
      <c r="EY155" s="673"/>
      <c r="EZ155" s="673">
        <f t="shared" si="81"/>
        <v>0</v>
      </c>
      <c r="FA155" s="673"/>
      <c r="FB155" s="673"/>
      <c r="FC155" s="673"/>
      <c r="FD155" s="673"/>
      <c r="FE155" s="673"/>
      <c r="FF155" s="673"/>
      <c r="FG155" s="673"/>
    </row>
    <row r="156" spans="1:163" s="681" customFormat="1">
      <c r="A156" s="671">
        <v>37</v>
      </c>
      <c r="B156" s="672" t="s">
        <v>263</v>
      </c>
      <c r="C156" s="673"/>
      <c r="D156" s="673"/>
      <c r="E156" s="673"/>
      <c r="F156" s="673"/>
      <c r="G156" s="673"/>
      <c r="H156" s="673"/>
      <c r="I156" s="673"/>
      <c r="J156" s="673"/>
      <c r="K156" s="674"/>
      <c r="L156" s="674"/>
      <c r="M156" s="12"/>
      <c r="N156" s="12"/>
      <c r="O156" s="674"/>
      <c r="P156" s="648">
        <f t="shared" si="84"/>
        <v>0</v>
      </c>
      <c r="Q156" s="674"/>
      <c r="R156" s="674"/>
      <c r="S156" s="674"/>
      <c r="T156" s="648">
        <f t="shared" si="65"/>
        <v>0</v>
      </c>
      <c r="U156" s="674"/>
      <c r="V156" s="674"/>
      <c r="W156" s="674"/>
      <c r="X156" s="674"/>
      <c r="Y156" s="674"/>
      <c r="Z156" s="12"/>
      <c r="AA156" s="12"/>
      <c r="AB156" s="674"/>
      <c r="AC156" s="674"/>
      <c r="AD156" s="648">
        <f t="shared" si="78"/>
        <v>0</v>
      </c>
      <c r="AE156" s="674"/>
      <c r="AF156" s="674"/>
      <c r="AG156" s="674"/>
      <c r="AH156" s="648">
        <f t="shared" si="66"/>
        <v>0</v>
      </c>
      <c r="AI156" s="674"/>
      <c r="AJ156" s="674"/>
      <c r="AK156" s="674"/>
      <c r="AL156" s="648">
        <f t="shared" si="67"/>
        <v>0</v>
      </c>
      <c r="AM156" s="674"/>
      <c r="AN156" s="12">
        <v>7</v>
      </c>
      <c r="AO156" s="674"/>
      <c r="AP156" s="648">
        <f t="shared" si="68"/>
        <v>7</v>
      </c>
      <c r="AQ156" s="674"/>
      <c r="AR156" s="674"/>
      <c r="AS156" s="12"/>
      <c r="AT156" s="674"/>
      <c r="AU156" s="674"/>
      <c r="AV156" s="648">
        <f t="shared" si="69"/>
        <v>0</v>
      </c>
      <c r="AW156" s="674"/>
      <c r="AX156" s="674"/>
      <c r="AY156" s="648">
        <f t="shared" si="70"/>
        <v>0</v>
      </c>
      <c r="AZ156" s="674"/>
      <c r="BA156" s="674"/>
      <c r="BB156" s="674"/>
      <c r="BC156" s="648">
        <f t="shared" si="79"/>
        <v>0</v>
      </c>
      <c r="BD156" s="674"/>
      <c r="BE156" s="674"/>
      <c r="BF156" s="648">
        <f t="shared" si="80"/>
        <v>0</v>
      </c>
      <c r="BG156" s="674"/>
      <c r="BH156" s="648">
        <f t="shared" si="71"/>
        <v>0</v>
      </c>
      <c r="BI156" s="674"/>
      <c r="BJ156" s="674"/>
      <c r="BK156" s="674"/>
      <c r="BL156" s="674"/>
      <c r="BM156" s="674"/>
      <c r="BN156" s="12"/>
      <c r="BO156" s="12"/>
      <c r="BP156" s="12"/>
      <c r="BQ156" s="12"/>
      <c r="BR156" s="674"/>
      <c r="BS156" s="674"/>
      <c r="BT156" s="675">
        <f t="shared" si="85"/>
        <v>0</v>
      </c>
      <c r="BU156" s="674"/>
      <c r="BV156" s="674"/>
      <c r="BW156" s="674"/>
      <c r="BX156" s="12"/>
      <c r="BY156" s="674"/>
      <c r="BZ156" s="674"/>
      <c r="CA156" s="674"/>
      <c r="CB156" s="12"/>
      <c r="CC156" s="12"/>
      <c r="CD156" s="12"/>
      <c r="CE156" s="12"/>
      <c r="CF156" s="12"/>
      <c r="CG156" s="648">
        <f t="shared" si="86"/>
        <v>0</v>
      </c>
      <c r="CH156" s="674"/>
      <c r="CI156" s="674"/>
      <c r="CJ156" s="12"/>
      <c r="CK156" s="12"/>
      <c r="CL156" s="12"/>
      <c r="CM156" s="674"/>
      <c r="CN156" s="648">
        <f t="shared" si="72"/>
        <v>0</v>
      </c>
      <c r="CO156" s="674"/>
      <c r="CP156" s="674"/>
      <c r="CQ156" s="674"/>
      <c r="CR156" s="674"/>
      <c r="CS156" s="674"/>
      <c r="CT156" s="648">
        <f t="shared" si="73"/>
        <v>0</v>
      </c>
      <c r="CU156" s="674"/>
      <c r="CV156" s="674"/>
      <c r="CW156" s="674"/>
      <c r="CX156" s="674"/>
      <c r="CY156" s="674"/>
      <c r="CZ156" s="674"/>
      <c r="DA156" s="676"/>
      <c r="DB156" s="674"/>
      <c r="DC156" s="674"/>
      <c r="DD156" s="674"/>
      <c r="DE156" s="674"/>
      <c r="DF156" s="674"/>
      <c r="DG156" s="674"/>
      <c r="DH156" s="674"/>
      <c r="DI156" s="674"/>
      <c r="DJ156" s="674"/>
      <c r="DK156" s="674"/>
      <c r="DL156" s="12"/>
      <c r="DM156" s="12"/>
      <c r="DN156" s="674"/>
      <c r="DO156" s="12"/>
      <c r="DP156" s="674"/>
      <c r="DQ156" s="648">
        <f t="shared" si="74"/>
        <v>0</v>
      </c>
      <c r="DR156" s="674"/>
      <c r="DS156" s="12">
        <v>14700</v>
      </c>
      <c r="DT156" s="12"/>
      <c r="DU156" s="12"/>
      <c r="DV156" s="12">
        <f t="shared" si="75"/>
        <v>14700</v>
      </c>
      <c r="DW156" s="674"/>
      <c r="DX156" s="674"/>
      <c r="DY156" s="674"/>
      <c r="DZ156" s="648">
        <f t="shared" si="76"/>
        <v>0</v>
      </c>
      <c r="EA156" s="677"/>
      <c r="EB156" s="673"/>
      <c r="EC156" s="678">
        <f t="shared" si="87"/>
        <v>0</v>
      </c>
      <c r="ED156" s="673"/>
      <c r="EE156" s="678">
        <f t="shared" si="88"/>
        <v>0</v>
      </c>
      <c r="EF156" s="673"/>
      <c r="EG156" s="678">
        <f t="shared" si="90"/>
        <v>0</v>
      </c>
      <c r="EH156" s="14"/>
      <c r="EI156" s="679"/>
      <c r="EJ156" s="648">
        <f t="shared" si="59"/>
        <v>0</v>
      </c>
      <c r="EK156" s="677"/>
      <c r="EL156" s="608"/>
      <c r="EM156" s="673"/>
      <c r="EN156" s="678">
        <f t="shared" si="89"/>
        <v>0</v>
      </c>
      <c r="EO156" s="221"/>
      <c r="EP156" s="221"/>
      <c r="EQ156" s="678">
        <f t="shared" si="82"/>
        <v>0</v>
      </c>
      <c r="ER156" s="221"/>
      <c r="ES156" s="680"/>
      <c r="ET156" s="221"/>
      <c r="EU156" s="216"/>
      <c r="EV156" s="221"/>
      <c r="EW156" s="680"/>
      <c r="EX156" s="673"/>
      <c r="EY156" s="673"/>
      <c r="EZ156" s="673">
        <f t="shared" si="81"/>
        <v>0</v>
      </c>
      <c r="FA156" s="673"/>
      <c r="FB156" s="673"/>
      <c r="FC156" s="673"/>
      <c r="FD156" s="673"/>
      <c r="FE156" s="673"/>
      <c r="FF156" s="673"/>
      <c r="FG156" s="673"/>
    </row>
    <row r="157" spans="1:163" s="681" customFormat="1">
      <c r="A157" s="671">
        <v>38</v>
      </c>
      <c r="B157" s="672" t="s">
        <v>701</v>
      </c>
      <c r="C157" s="673"/>
      <c r="D157" s="673"/>
      <c r="E157" s="673"/>
      <c r="F157" s="673"/>
      <c r="G157" s="673"/>
      <c r="H157" s="673"/>
      <c r="I157" s="673"/>
      <c r="J157" s="673"/>
      <c r="K157" s="674"/>
      <c r="L157" s="674"/>
      <c r="M157" s="12"/>
      <c r="N157" s="12"/>
      <c r="O157" s="674"/>
      <c r="P157" s="648">
        <f t="shared" si="84"/>
        <v>0</v>
      </c>
      <c r="Q157" s="674"/>
      <c r="R157" s="674"/>
      <c r="S157" s="674"/>
      <c r="T157" s="648">
        <f t="shared" si="65"/>
        <v>0</v>
      </c>
      <c r="U157" s="674"/>
      <c r="V157" s="674"/>
      <c r="W157" s="674"/>
      <c r="X157" s="674"/>
      <c r="Y157" s="674"/>
      <c r="Z157" s="12"/>
      <c r="AA157" s="12"/>
      <c r="AB157" s="674"/>
      <c r="AC157" s="674"/>
      <c r="AD157" s="648">
        <f t="shared" si="78"/>
        <v>0</v>
      </c>
      <c r="AE157" s="674"/>
      <c r="AF157" s="674"/>
      <c r="AG157" s="674"/>
      <c r="AH157" s="648">
        <f t="shared" si="66"/>
        <v>0</v>
      </c>
      <c r="AI157" s="674"/>
      <c r="AJ157" s="674"/>
      <c r="AK157" s="674"/>
      <c r="AL157" s="648">
        <f t="shared" si="67"/>
        <v>0</v>
      </c>
      <c r="AM157" s="674"/>
      <c r="AN157" s="12"/>
      <c r="AO157" s="674"/>
      <c r="AP157" s="648">
        <f t="shared" si="68"/>
        <v>0</v>
      </c>
      <c r="AQ157" s="674"/>
      <c r="AR157" s="674"/>
      <c r="AS157" s="12"/>
      <c r="AT157" s="674"/>
      <c r="AU157" s="674"/>
      <c r="AV157" s="648">
        <f t="shared" si="69"/>
        <v>0</v>
      </c>
      <c r="AW157" s="674"/>
      <c r="AX157" s="674"/>
      <c r="AY157" s="648">
        <f t="shared" si="70"/>
        <v>0</v>
      </c>
      <c r="AZ157" s="674"/>
      <c r="BA157" s="674"/>
      <c r="BB157" s="674"/>
      <c r="BC157" s="648">
        <f t="shared" si="79"/>
        <v>0</v>
      </c>
      <c r="BD157" s="674"/>
      <c r="BE157" s="674"/>
      <c r="BF157" s="648">
        <f t="shared" si="80"/>
        <v>0</v>
      </c>
      <c r="BG157" s="674"/>
      <c r="BH157" s="648">
        <f t="shared" si="71"/>
        <v>0</v>
      </c>
      <c r="BI157" s="674"/>
      <c r="BJ157" s="674"/>
      <c r="BK157" s="674"/>
      <c r="BL157" s="674"/>
      <c r="BM157" s="674"/>
      <c r="BN157" s="12"/>
      <c r="BO157" s="12"/>
      <c r="BP157" s="12"/>
      <c r="BQ157" s="12"/>
      <c r="BR157" s="674"/>
      <c r="BS157" s="674"/>
      <c r="BT157" s="675">
        <f t="shared" si="85"/>
        <v>0</v>
      </c>
      <c r="BU157" s="674"/>
      <c r="BV157" s="674"/>
      <c r="BW157" s="674"/>
      <c r="BX157" s="12"/>
      <c r="BY157" s="674"/>
      <c r="BZ157" s="674"/>
      <c r="CA157" s="674"/>
      <c r="CB157" s="12"/>
      <c r="CC157" s="12"/>
      <c r="CD157" s="12"/>
      <c r="CE157" s="12"/>
      <c r="CF157" s="12"/>
      <c r="CG157" s="648">
        <f t="shared" si="86"/>
        <v>0</v>
      </c>
      <c r="CH157" s="674"/>
      <c r="CI157" s="674"/>
      <c r="CJ157" s="12"/>
      <c r="CK157" s="12"/>
      <c r="CL157" s="12"/>
      <c r="CM157" s="674"/>
      <c r="CN157" s="648">
        <f t="shared" si="72"/>
        <v>0</v>
      </c>
      <c r="CO157" s="674"/>
      <c r="CP157" s="674"/>
      <c r="CQ157" s="674"/>
      <c r="CR157" s="674"/>
      <c r="CS157" s="674"/>
      <c r="CT157" s="648">
        <f t="shared" si="73"/>
        <v>0</v>
      </c>
      <c r="CU157" s="674"/>
      <c r="CV157" s="674"/>
      <c r="CW157" s="674"/>
      <c r="CX157" s="674"/>
      <c r="CY157" s="674"/>
      <c r="CZ157" s="674"/>
      <c r="DA157" s="676"/>
      <c r="DB157" s="674"/>
      <c r="DC157" s="674"/>
      <c r="DD157" s="674"/>
      <c r="DE157" s="674"/>
      <c r="DF157" s="674"/>
      <c r="DG157" s="674"/>
      <c r="DH157" s="674"/>
      <c r="DI157" s="674"/>
      <c r="DJ157" s="674"/>
      <c r="DK157" s="674"/>
      <c r="DL157" s="12"/>
      <c r="DM157" s="12"/>
      <c r="DN157" s="674"/>
      <c r="DO157" s="12"/>
      <c r="DP157" s="674"/>
      <c r="DQ157" s="648">
        <f t="shared" si="74"/>
        <v>0</v>
      </c>
      <c r="DR157" s="674"/>
      <c r="DS157" s="12">
        <v>10000</v>
      </c>
      <c r="DT157" s="12">
        <v>211</v>
      </c>
      <c r="DU157" s="12"/>
      <c r="DV157" s="12">
        <f t="shared" si="75"/>
        <v>10211</v>
      </c>
      <c r="DW157" s="674"/>
      <c r="DX157" s="674"/>
      <c r="DY157" s="674"/>
      <c r="DZ157" s="648">
        <f t="shared" si="76"/>
        <v>0</v>
      </c>
      <c r="EA157" s="677"/>
      <c r="EB157" s="673"/>
      <c r="EC157" s="678">
        <f t="shared" si="87"/>
        <v>0</v>
      </c>
      <c r="ED157" s="673"/>
      <c r="EE157" s="678">
        <f t="shared" si="88"/>
        <v>0</v>
      </c>
      <c r="EF157" s="673"/>
      <c r="EG157" s="678">
        <f t="shared" si="90"/>
        <v>0</v>
      </c>
      <c r="EH157" s="14"/>
      <c r="EI157" s="679"/>
      <c r="EJ157" s="648">
        <f t="shared" si="59"/>
        <v>0</v>
      </c>
      <c r="EK157" s="677"/>
      <c r="EL157" s="608"/>
      <c r="EM157" s="673"/>
      <c r="EN157" s="678">
        <f t="shared" si="89"/>
        <v>0</v>
      </c>
      <c r="EO157" s="221"/>
      <c r="EP157" s="221"/>
      <c r="EQ157" s="678">
        <f t="shared" si="82"/>
        <v>0</v>
      </c>
      <c r="ER157" s="221"/>
      <c r="ES157" s="680"/>
      <c r="ET157" s="221"/>
      <c r="EU157" s="216"/>
      <c r="EV157" s="221"/>
      <c r="EW157" s="680"/>
      <c r="EX157" s="673"/>
      <c r="EY157" s="673"/>
      <c r="EZ157" s="673">
        <f t="shared" si="81"/>
        <v>0</v>
      </c>
      <c r="FA157" s="673"/>
      <c r="FB157" s="673"/>
      <c r="FC157" s="673"/>
      <c r="FD157" s="673"/>
      <c r="FE157" s="673"/>
      <c r="FF157" s="673"/>
      <c r="FG157" s="673"/>
    </row>
    <row r="158" spans="1:163" s="681" customFormat="1">
      <c r="A158" s="671">
        <v>39</v>
      </c>
      <c r="B158" s="672" t="s">
        <v>702</v>
      </c>
      <c r="C158" s="673"/>
      <c r="D158" s="673"/>
      <c r="E158" s="673"/>
      <c r="F158" s="673"/>
      <c r="G158" s="673"/>
      <c r="H158" s="673"/>
      <c r="I158" s="673"/>
      <c r="J158" s="673"/>
      <c r="K158" s="674"/>
      <c r="L158" s="674"/>
      <c r="M158" s="12"/>
      <c r="N158" s="12"/>
      <c r="O158" s="674"/>
      <c r="P158" s="648">
        <f t="shared" si="84"/>
        <v>0</v>
      </c>
      <c r="Q158" s="674"/>
      <c r="R158" s="674"/>
      <c r="S158" s="674"/>
      <c r="T158" s="648">
        <f t="shared" si="65"/>
        <v>0</v>
      </c>
      <c r="U158" s="674"/>
      <c r="V158" s="674"/>
      <c r="W158" s="674"/>
      <c r="X158" s="674"/>
      <c r="Y158" s="674"/>
      <c r="Z158" s="12"/>
      <c r="AA158" s="12"/>
      <c r="AB158" s="674"/>
      <c r="AC158" s="674"/>
      <c r="AD158" s="648">
        <f t="shared" si="78"/>
        <v>0</v>
      </c>
      <c r="AE158" s="674"/>
      <c r="AF158" s="674"/>
      <c r="AG158" s="674"/>
      <c r="AH158" s="648">
        <f t="shared" si="66"/>
        <v>0</v>
      </c>
      <c r="AI158" s="674"/>
      <c r="AJ158" s="674"/>
      <c r="AK158" s="674"/>
      <c r="AL158" s="648">
        <f t="shared" si="67"/>
        <v>0</v>
      </c>
      <c r="AM158" s="674"/>
      <c r="AN158" s="12"/>
      <c r="AO158" s="674"/>
      <c r="AP158" s="648">
        <f t="shared" si="68"/>
        <v>0</v>
      </c>
      <c r="AQ158" s="674"/>
      <c r="AR158" s="674"/>
      <c r="AS158" s="12"/>
      <c r="AT158" s="674"/>
      <c r="AU158" s="674"/>
      <c r="AV158" s="648">
        <f t="shared" si="69"/>
        <v>0</v>
      </c>
      <c r="AW158" s="674"/>
      <c r="AX158" s="674"/>
      <c r="AY158" s="648">
        <f t="shared" si="70"/>
        <v>0</v>
      </c>
      <c r="AZ158" s="674"/>
      <c r="BA158" s="674"/>
      <c r="BB158" s="674"/>
      <c r="BC158" s="648">
        <f t="shared" si="79"/>
        <v>0</v>
      </c>
      <c r="BD158" s="674"/>
      <c r="BE158" s="674"/>
      <c r="BF158" s="648">
        <f t="shared" si="80"/>
        <v>0</v>
      </c>
      <c r="BG158" s="674"/>
      <c r="BH158" s="648">
        <f t="shared" si="71"/>
        <v>0</v>
      </c>
      <c r="BI158" s="674"/>
      <c r="BJ158" s="674"/>
      <c r="BK158" s="674"/>
      <c r="BL158" s="674"/>
      <c r="BM158" s="674"/>
      <c r="BN158" s="12"/>
      <c r="BO158" s="12"/>
      <c r="BP158" s="12"/>
      <c r="BQ158" s="12"/>
      <c r="BR158" s="674"/>
      <c r="BS158" s="674"/>
      <c r="BT158" s="675">
        <f t="shared" si="85"/>
        <v>0</v>
      </c>
      <c r="BU158" s="674"/>
      <c r="BV158" s="674"/>
      <c r="BW158" s="674"/>
      <c r="BX158" s="12"/>
      <c r="BY158" s="674"/>
      <c r="BZ158" s="674"/>
      <c r="CA158" s="674"/>
      <c r="CB158" s="12"/>
      <c r="CC158" s="12"/>
      <c r="CD158" s="12"/>
      <c r="CE158" s="12"/>
      <c r="CF158" s="12"/>
      <c r="CG158" s="648">
        <f t="shared" si="86"/>
        <v>0</v>
      </c>
      <c r="CH158" s="674"/>
      <c r="CI158" s="674"/>
      <c r="CJ158" s="12"/>
      <c r="CK158" s="12"/>
      <c r="CL158" s="12"/>
      <c r="CM158" s="674"/>
      <c r="CN158" s="648">
        <f t="shared" si="72"/>
        <v>0</v>
      </c>
      <c r="CO158" s="674"/>
      <c r="CP158" s="674"/>
      <c r="CQ158" s="674"/>
      <c r="CR158" s="674"/>
      <c r="CS158" s="674"/>
      <c r="CT158" s="648">
        <f t="shared" si="73"/>
        <v>0</v>
      </c>
      <c r="CU158" s="674"/>
      <c r="CV158" s="674"/>
      <c r="CW158" s="674"/>
      <c r="CX158" s="674"/>
      <c r="CY158" s="674"/>
      <c r="CZ158" s="674"/>
      <c r="DA158" s="676"/>
      <c r="DB158" s="674"/>
      <c r="DC158" s="674"/>
      <c r="DD158" s="674"/>
      <c r="DE158" s="674"/>
      <c r="DF158" s="674"/>
      <c r="DG158" s="674"/>
      <c r="DH158" s="674"/>
      <c r="DI158" s="674"/>
      <c r="DJ158" s="674"/>
      <c r="DK158" s="674"/>
      <c r="DL158" s="12"/>
      <c r="DM158" s="12"/>
      <c r="DN158" s="674"/>
      <c r="DO158" s="12"/>
      <c r="DP158" s="674"/>
      <c r="DQ158" s="648">
        <f t="shared" si="74"/>
        <v>0</v>
      </c>
      <c r="DR158" s="674"/>
      <c r="DS158" s="12"/>
      <c r="DT158" s="12"/>
      <c r="DU158" s="12"/>
      <c r="DV158" s="12">
        <f t="shared" si="75"/>
        <v>0</v>
      </c>
      <c r="DW158" s="674"/>
      <c r="DX158" s="674"/>
      <c r="DY158" s="674"/>
      <c r="DZ158" s="648">
        <f t="shared" si="76"/>
        <v>0</v>
      </c>
      <c r="EA158" s="677"/>
      <c r="EB158" s="673"/>
      <c r="EC158" s="678">
        <f t="shared" si="87"/>
        <v>0</v>
      </c>
      <c r="ED158" s="673"/>
      <c r="EE158" s="678">
        <f t="shared" si="88"/>
        <v>0</v>
      </c>
      <c r="EF158" s="673"/>
      <c r="EG158" s="678">
        <f t="shared" si="90"/>
        <v>0</v>
      </c>
      <c r="EH158" s="14"/>
      <c r="EI158" s="679"/>
      <c r="EJ158" s="648">
        <f t="shared" si="59"/>
        <v>0</v>
      </c>
      <c r="EK158" s="677"/>
      <c r="EL158" s="608"/>
      <c r="EM158" s="673"/>
      <c r="EN158" s="678">
        <f t="shared" si="89"/>
        <v>0</v>
      </c>
      <c r="EO158" s="221"/>
      <c r="EP158" s="221"/>
      <c r="EQ158" s="678">
        <f t="shared" si="82"/>
        <v>0</v>
      </c>
      <c r="ER158" s="221"/>
      <c r="ES158" s="680"/>
      <c r="ET158" s="221"/>
      <c r="EU158" s="216"/>
      <c r="EV158" s="221"/>
      <c r="EW158" s="680"/>
      <c r="EX158" s="673"/>
      <c r="EY158" s="673"/>
      <c r="EZ158" s="673">
        <f t="shared" si="81"/>
        <v>0</v>
      </c>
      <c r="FA158" s="673"/>
      <c r="FB158" s="673"/>
      <c r="FC158" s="673"/>
      <c r="FD158" s="673"/>
      <c r="FE158" s="673"/>
      <c r="FF158" s="673"/>
      <c r="FG158" s="673"/>
    </row>
    <row r="159" spans="1:163" s="681" customFormat="1">
      <c r="A159" s="671">
        <v>40</v>
      </c>
      <c r="B159" s="672" t="s">
        <v>516</v>
      </c>
      <c r="C159" s="673"/>
      <c r="D159" s="673"/>
      <c r="E159" s="673"/>
      <c r="F159" s="673"/>
      <c r="G159" s="673"/>
      <c r="H159" s="673"/>
      <c r="I159" s="673"/>
      <c r="J159" s="673"/>
      <c r="K159" s="674"/>
      <c r="L159" s="674"/>
      <c r="M159" s="12"/>
      <c r="N159" s="12"/>
      <c r="O159" s="674"/>
      <c r="P159" s="648">
        <f t="shared" si="84"/>
        <v>0</v>
      </c>
      <c r="Q159" s="674"/>
      <c r="R159" s="674"/>
      <c r="S159" s="674"/>
      <c r="T159" s="648">
        <f t="shared" si="65"/>
        <v>0</v>
      </c>
      <c r="U159" s="674"/>
      <c r="V159" s="674"/>
      <c r="W159" s="674"/>
      <c r="X159" s="674"/>
      <c r="Y159" s="674"/>
      <c r="Z159" s="12"/>
      <c r="AA159" s="12"/>
      <c r="AB159" s="674"/>
      <c r="AC159" s="674"/>
      <c r="AD159" s="648">
        <f t="shared" si="78"/>
        <v>0</v>
      </c>
      <c r="AE159" s="674"/>
      <c r="AF159" s="674"/>
      <c r="AG159" s="674"/>
      <c r="AH159" s="648">
        <f t="shared" si="66"/>
        <v>0</v>
      </c>
      <c r="AI159" s="674"/>
      <c r="AJ159" s="674"/>
      <c r="AK159" s="674"/>
      <c r="AL159" s="648">
        <f t="shared" si="67"/>
        <v>0</v>
      </c>
      <c r="AM159" s="674"/>
      <c r="AN159" s="12">
        <v>4</v>
      </c>
      <c r="AO159" s="674"/>
      <c r="AP159" s="648">
        <f t="shared" si="68"/>
        <v>4</v>
      </c>
      <c r="AQ159" s="674"/>
      <c r="AR159" s="674"/>
      <c r="AS159" s="12"/>
      <c r="AT159" s="674"/>
      <c r="AU159" s="674"/>
      <c r="AV159" s="648">
        <f t="shared" si="69"/>
        <v>0</v>
      </c>
      <c r="AW159" s="674"/>
      <c r="AX159" s="674"/>
      <c r="AY159" s="648">
        <f t="shared" si="70"/>
        <v>0</v>
      </c>
      <c r="AZ159" s="674"/>
      <c r="BA159" s="674"/>
      <c r="BB159" s="674"/>
      <c r="BC159" s="648">
        <f t="shared" si="79"/>
        <v>0</v>
      </c>
      <c r="BD159" s="674"/>
      <c r="BE159" s="674"/>
      <c r="BF159" s="648">
        <f t="shared" si="80"/>
        <v>0</v>
      </c>
      <c r="BG159" s="674"/>
      <c r="BH159" s="648">
        <f t="shared" si="71"/>
        <v>0</v>
      </c>
      <c r="BI159" s="674"/>
      <c r="BJ159" s="674"/>
      <c r="BK159" s="674"/>
      <c r="BL159" s="674"/>
      <c r="BM159" s="674"/>
      <c r="BN159" s="12"/>
      <c r="BO159" s="12"/>
      <c r="BP159" s="12"/>
      <c r="BQ159" s="12"/>
      <c r="BR159" s="674"/>
      <c r="BS159" s="674"/>
      <c r="BT159" s="675">
        <f t="shared" si="85"/>
        <v>0</v>
      </c>
      <c r="BU159" s="674"/>
      <c r="BV159" s="674"/>
      <c r="BW159" s="674"/>
      <c r="BX159" s="12"/>
      <c r="BY159" s="674"/>
      <c r="BZ159" s="674"/>
      <c r="CA159" s="674"/>
      <c r="CB159" s="12"/>
      <c r="CC159" s="12"/>
      <c r="CD159" s="12"/>
      <c r="CE159" s="12"/>
      <c r="CF159" s="12"/>
      <c r="CG159" s="648">
        <f t="shared" si="86"/>
        <v>0</v>
      </c>
      <c r="CH159" s="674"/>
      <c r="CI159" s="674"/>
      <c r="CJ159" s="12"/>
      <c r="CK159" s="12"/>
      <c r="CL159" s="12"/>
      <c r="CM159" s="674"/>
      <c r="CN159" s="648">
        <f t="shared" si="72"/>
        <v>0</v>
      </c>
      <c r="CO159" s="674"/>
      <c r="CP159" s="674"/>
      <c r="CQ159" s="674"/>
      <c r="CR159" s="674"/>
      <c r="CS159" s="674"/>
      <c r="CT159" s="648">
        <f t="shared" si="73"/>
        <v>0</v>
      </c>
      <c r="CU159" s="674"/>
      <c r="CV159" s="674"/>
      <c r="CW159" s="674"/>
      <c r="CX159" s="674"/>
      <c r="CY159" s="674"/>
      <c r="CZ159" s="674"/>
      <c r="DA159" s="676"/>
      <c r="DB159" s="674"/>
      <c r="DC159" s="674"/>
      <c r="DD159" s="674"/>
      <c r="DE159" s="674"/>
      <c r="DF159" s="674"/>
      <c r="DG159" s="674"/>
      <c r="DH159" s="674"/>
      <c r="DI159" s="674"/>
      <c r="DJ159" s="674"/>
      <c r="DK159" s="674"/>
      <c r="DL159" s="12"/>
      <c r="DM159" s="12"/>
      <c r="DN159" s="674"/>
      <c r="DO159" s="12"/>
      <c r="DP159" s="674"/>
      <c r="DQ159" s="648">
        <f t="shared" si="74"/>
        <v>0</v>
      </c>
      <c r="DR159" s="674"/>
      <c r="DS159" s="12">
        <v>15000</v>
      </c>
      <c r="DT159" s="12"/>
      <c r="DU159" s="12"/>
      <c r="DV159" s="12">
        <f t="shared" si="75"/>
        <v>15000</v>
      </c>
      <c r="DW159" s="674">
        <v>45000</v>
      </c>
      <c r="DX159" s="674"/>
      <c r="DY159" s="674"/>
      <c r="DZ159" s="648">
        <f t="shared" si="76"/>
        <v>45000</v>
      </c>
      <c r="EA159" s="677"/>
      <c r="EB159" s="673"/>
      <c r="EC159" s="678">
        <f t="shared" si="87"/>
        <v>0</v>
      </c>
      <c r="ED159" s="673"/>
      <c r="EE159" s="678">
        <f t="shared" si="88"/>
        <v>0</v>
      </c>
      <c r="EF159" s="673"/>
      <c r="EG159" s="678">
        <f t="shared" si="90"/>
        <v>0</v>
      </c>
      <c r="EH159" s="14"/>
      <c r="EI159" s="679"/>
      <c r="EJ159" s="648">
        <f t="shared" si="59"/>
        <v>0</v>
      </c>
      <c r="EK159" s="677"/>
      <c r="EL159" s="608"/>
      <c r="EM159" s="673"/>
      <c r="EN159" s="678">
        <f t="shared" si="89"/>
        <v>0</v>
      </c>
      <c r="EO159" s="221"/>
      <c r="EP159" s="221"/>
      <c r="EQ159" s="678">
        <f t="shared" si="82"/>
        <v>0</v>
      </c>
      <c r="ER159" s="221"/>
      <c r="ES159" s="680"/>
      <c r="ET159" s="221"/>
      <c r="EU159" s="216"/>
      <c r="EV159" s="221"/>
      <c r="EW159" s="680"/>
      <c r="EX159" s="673"/>
      <c r="EY159" s="673"/>
      <c r="EZ159" s="673">
        <f t="shared" si="81"/>
        <v>0</v>
      </c>
      <c r="FA159" s="673"/>
      <c r="FB159" s="673"/>
      <c r="FC159" s="673"/>
      <c r="FD159" s="673"/>
      <c r="FE159" s="673"/>
      <c r="FF159" s="673"/>
      <c r="FG159" s="673"/>
    </row>
    <row r="160" spans="1:163" s="681" customFormat="1">
      <c r="A160" s="671">
        <v>41</v>
      </c>
      <c r="B160" s="672" t="s">
        <v>772</v>
      </c>
      <c r="C160" s="673"/>
      <c r="D160" s="673"/>
      <c r="E160" s="673"/>
      <c r="F160" s="673"/>
      <c r="G160" s="673"/>
      <c r="H160" s="673"/>
      <c r="I160" s="673"/>
      <c r="J160" s="673"/>
      <c r="K160" s="674"/>
      <c r="L160" s="674"/>
      <c r="M160" s="12"/>
      <c r="N160" s="12"/>
      <c r="O160" s="674"/>
      <c r="P160" s="648">
        <f t="shared" si="84"/>
        <v>0</v>
      </c>
      <c r="Q160" s="674"/>
      <c r="R160" s="674"/>
      <c r="S160" s="674"/>
      <c r="T160" s="648">
        <f t="shared" si="65"/>
        <v>0</v>
      </c>
      <c r="U160" s="674"/>
      <c r="V160" s="674"/>
      <c r="W160" s="674"/>
      <c r="X160" s="674"/>
      <c r="Y160" s="674"/>
      <c r="Z160" s="12"/>
      <c r="AA160" s="12"/>
      <c r="AB160" s="674"/>
      <c r="AC160" s="674"/>
      <c r="AD160" s="648">
        <f t="shared" si="78"/>
        <v>0</v>
      </c>
      <c r="AE160" s="674"/>
      <c r="AF160" s="674"/>
      <c r="AG160" s="674"/>
      <c r="AH160" s="648">
        <f t="shared" si="66"/>
        <v>0</v>
      </c>
      <c r="AI160" s="674"/>
      <c r="AJ160" s="674">
        <v>10</v>
      </c>
      <c r="AK160" s="674"/>
      <c r="AL160" s="648">
        <f t="shared" si="67"/>
        <v>10</v>
      </c>
      <c r="AM160" s="674"/>
      <c r="AN160" s="12">
        <v>14</v>
      </c>
      <c r="AO160" s="674"/>
      <c r="AP160" s="648">
        <f t="shared" si="68"/>
        <v>14</v>
      </c>
      <c r="AQ160" s="674"/>
      <c r="AR160" s="674"/>
      <c r="AS160" s="12"/>
      <c r="AT160" s="674"/>
      <c r="AU160" s="674"/>
      <c r="AV160" s="648">
        <f t="shared" si="69"/>
        <v>0</v>
      </c>
      <c r="AW160" s="674"/>
      <c r="AX160" s="674"/>
      <c r="AY160" s="648">
        <f t="shared" si="70"/>
        <v>0</v>
      </c>
      <c r="AZ160" s="674"/>
      <c r="BA160" s="674"/>
      <c r="BB160" s="674"/>
      <c r="BC160" s="648">
        <f t="shared" si="79"/>
        <v>0</v>
      </c>
      <c r="BD160" s="674"/>
      <c r="BE160" s="674"/>
      <c r="BF160" s="648">
        <f t="shared" si="80"/>
        <v>0</v>
      </c>
      <c r="BG160" s="674"/>
      <c r="BH160" s="648">
        <f t="shared" si="71"/>
        <v>0</v>
      </c>
      <c r="BI160" s="674"/>
      <c r="BJ160" s="674"/>
      <c r="BK160" s="674"/>
      <c r="BL160" s="674"/>
      <c r="BM160" s="674"/>
      <c r="BN160" s="12"/>
      <c r="BO160" s="12"/>
      <c r="BP160" s="12"/>
      <c r="BQ160" s="12"/>
      <c r="BR160" s="674"/>
      <c r="BS160" s="674"/>
      <c r="BT160" s="675">
        <f t="shared" si="85"/>
        <v>0</v>
      </c>
      <c r="BU160" s="674"/>
      <c r="BV160" s="674"/>
      <c r="BW160" s="674"/>
      <c r="BX160" s="12"/>
      <c r="BY160" s="674"/>
      <c r="BZ160" s="674"/>
      <c r="CA160" s="674"/>
      <c r="CB160" s="12"/>
      <c r="CC160" s="12"/>
      <c r="CD160" s="12"/>
      <c r="CE160" s="12"/>
      <c r="CF160" s="12"/>
      <c r="CG160" s="648">
        <f t="shared" si="86"/>
        <v>0</v>
      </c>
      <c r="CH160" s="674"/>
      <c r="CI160" s="674"/>
      <c r="CJ160" s="12"/>
      <c r="CK160" s="12"/>
      <c r="CL160" s="12"/>
      <c r="CM160" s="674"/>
      <c r="CN160" s="648">
        <f t="shared" si="72"/>
        <v>0</v>
      </c>
      <c r="CO160" s="674"/>
      <c r="CP160" s="674"/>
      <c r="CQ160" s="674"/>
      <c r="CR160" s="674"/>
      <c r="CS160" s="674"/>
      <c r="CT160" s="648">
        <f t="shared" si="73"/>
        <v>0</v>
      </c>
      <c r="CU160" s="674"/>
      <c r="CV160" s="674"/>
      <c r="CW160" s="674"/>
      <c r="CX160" s="674"/>
      <c r="CY160" s="674"/>
      <c r="CZ160" s="674"/>
      <c r="DA160" s="676"/>
      <c r="DB160" s="674"/>
      <c r="DC160" s="674"/>
      <c r="DD160" s="674">
        <v>202176</v>
      </c>
      <c r="DE160" s="674"/>
      <c r="DF160" s="674">
        <v>185184</v>
      </c>
      <c r="DG160" s="674"/>
      <c r="DH160" s="674">
        <v>4150</v>
      </c>
      <c r="DI160" s="674"/>
      <c r="DJ160" s="674"/>
      <c r="DK160" s="674">
        <v>3000</v>
      </c>
      <c r="DL160" s="12"/>
      <c r="DM160" s="12"/>
      <c r="DN160" s="674">
        <v>200</v>
      </c>
      <c r="DO160" s="12"/>
      <c r="DP160" s="674">
        <v>2000</v>
      </c>
      <c r="DQ160" s="648">
        <f t="shared" si="74"/>
        <v>9350</v>
      </c>
      <c r="DR160" s="674"/>
      <c r="DS160" s="12">
        <v>15000</v>
      </c>
      <c r="DT160" s="12"/>
      <c r="DU160" s="12"/>
      <c r="DV160" s="12">
        <f t="shared" si="75"/>
        <v>15000</v>
      </c>
      <c r="DW160" s="674"/>
      <c r="DX160" s="674"/>
      <c r="DY160" s="674"/>
      <c r="DZ160" s="648">
        <f t="shared" si="76"/>
        <v>0</v>
      </c>
      <c r="EA160" s="677"/>
      <c r="EB160" s="673"/>
      <c r="EC160" s="678">
        <f t="shared" si="87"/>
        <v>0</v>
      </c>
      <c r="ED160" s="673"/>
      <c r="EE160" s="678">
        <f t="shared" si="88"/>
        <v>0</v>
      </c>
      <c r="EF160" s="673"/>
      <c r="EG160" s="678">
        <f t="shared" si="90"/>
        <v>0</v>
      </c>
      <c r="EH160" s="14"/>
      <c r="EI160" s="679"/>
      <c r="EJ160" s="648">
        <f t="shared" si="59"/>
        <v>0</v>
      </c>
      <c r="EK160" s="677"/>
      <c r="EL160" s="608"/>
      <c r="EM160" s="673"/>
      <c r="EN160" s="678">
        <f t="shared" si="89"/>
        <v>0</v>
      </c>
      <c r="EO160" s="221"/>
      <c r="EP160" s="221"/>
      <c r="EQ160" s="678">
        <f t="shared" si="82"/>
        <v>0</v>
      </c>
      <c r="ER160" s="221"/>
      <c r="ES160" s="680"/>
      <c r="ET160" s="221"/>
      <c r="EU160" s="216"/>
      <c r="EV160" s="221"/>
      <c r="EW160" s="680"/>
      <c r="EX160" s="673"/>
      <c r="EY160" s="673"/>
      <c r="EZ160" s="673">
        <f t="shared" si="81"/>
        <v>0</v>
      </c>
      <c r="FA160" s="673"/>
      <c r="FB160" s="673"/>
      <c r="FC160" s="673"/>
      <c r="FD160" s="673"/>
      <c r="FE160" s="673"/>
      <c r="FF160" s="673"/>
      <c r="FG160" s="673"/>
    </row>
    <row r="161" spans="1:163" s="207" customFormat="1">
      <c r="A161" s="669">
        <v>42</v>
      </c>
      <c r="B161" s="220" t="s">
        <v>491</v>
      </c>
      <c r="C161" s="221"/>
      <c r="D161" s="221"/>
      <c r="E161" s="221"/>
      <c r="F161" s="221"/>
      <c r="G161" s="221"/>
      <c r="H161" s="221"/>
      <c r="I161" s="221"/>
      <c r="J161" s="221"/>
      <c r="K161" s="12"/>
      <c r="L161" s="12"/>
      <c r="M161" s="12"/>
      <c r="N161" s="12"/>
      <c r="O161" s="12"/>
      <c r="P161" s="14">
        <f t="shared" si="84"/>
        <v>0</v>
      </c>
      <c r="Q161" s="12"/>
      <c r="R161" s="12"/>
      <c r="S161" s="12"/>
      <c r="T161" s="14">
        <f t="shared" si="65"/>
        <v>0</v>
      </c>
      <c r="U161" s="12"/>
      <c r="V161" s="12"/>
      <c r="W161" s="12"/>
      <c r="X161" s="12"/>
      <c r="Y161" s="12"/>
      <c r="Z161" s="12"/>
      <c r="AA161" s="12"/>
      <c r="AB161" s="12"/>
      <c r="AC161" s="12"/>
      <c r="AD161" s="648">
        <f t="shared" si="78"/>
        <v>0</v>
      </c>
      <c r="AE161" s="12"/>
      <c r="AF161" s="12"/>
      <c r="AG161" s="12"/>
      <c r="AH161" s="14">
        <f t="shared" si="66"/>
        <v>0</v>
      </c>
      <c r="AI161" s="12"/>
      <c r="AJ161" s="12"/>
      <c r="AK161" s="12"/>
      <c r="AL161" s="14">
        <f t="shared" si="67"/>
        <v>0</v>
      </c>
      <c r="AM161" s="12"/>
      <c r="AN161" s="12"/>
      <c r="AO161" s="12"/>
      <c r="AP161" s="14">
        <f t="shared" si="68"/>
        <v>0</v>
      </c>
      <c r="AQ161" s="12"/>
      <c r="AR161" s="12"/>
      <c r="AS161" s="12"/>
      <c r="AT161" s="12"/>
      <c r="AU161" s="12"/>
      <c r="AV161" s="14">
        <f t="shared" si="69"/>
        <v>0</v>
      </c>
      <c r="AW161" s="12"/>
      <c r="AX161" s="12"/>
      <c r="AY161" s="14">
        <f t="shared" si="70"/>
        <v>0</v>
      </c>
      <c r="AZ161" s="12"/>
      <c r="BA161" s="12"/>
      <c r="BB161" s="12"/>
      <c r="BC161" s="648">
        <f t="shared" si="79"/>
        <v>0</v>
      </c>
      <c r="BD161" s="12"/>
      <c r="BE161" s="12"/>
      <c r="BF161" s="648">
        <f t="shared" si="80"/>
        <v>0</v>
      </c>
      <c r="BG161" s="12"/>
      <c r="BH161" s="14">
        <f t="shared" si="71"/>
        <v>0</v>
      </c>
      <c r="BI161" s="12"/>
      <c r="BJ161" s="12"/>
      <c r="BK161" s="12"/>
      <c r="BL161" s="12"/>
      <c r="BM161" s="12"/>
      <c r="BN161" s="12">
        <v>5000</v>
      </c>
      <c r="BO161" s="12"/>
      <c r="BP161" s="12"/>
      <c r="BQ161" s="12"/>
      <c r="BR161" s="12"/>
      <c r="BS161" s="12"/>
      <c r="BT161" s="32">
        <f t="shared" si="85"/>
        <v>5000</v>
      </c>
      <c r="BU161" s="12"/>
      <c r="BV161" s="12"/>
      <c r="BW161" s="12"/>
      <c r="BX161" s="12"/>
      <c r="BY161" s="12"/>
      <c r="BZ161" s="12"/>
      <c r="CA161" s="12"/>
      <c r="CB161" s="12"/>
      <c r="CC161" s="12"/>
      <c r="CD161" s="12">
        <v>5000</v>
      </c>
      <c r="CE161" s="12"/>
      <c r="CF161" s="12"/>
      <c r="CG161" s="14">
        <f t="shared" si="86"/>
        <v>5000</v>
      </c>
      <c r="CH161" s="12"/>
      <c r="CI161" s="12"/>
      <c r="CJ161" s="12"/>
      <c r="CK161" s="12"/>
      <c r="CL161" s="12"/>
      <c r="CM161" s="12"/>
      <c r="CN161" s="14">
        <f t="shared" si="72"/>
        <v>0</v>
      </c>
      <c r="CO161" s="12"/>
      <c r="CP161" s="12"/>
      <c r="CQ161" s="12"/>
      <c r="CR161" s="12"/>
      <c r="CS161" s="12"/>
      <c r="CT161" s="14">
        <f t="shared" si="73"/>
        <v>0</v>
      </c>
      <c r="CU161" s="12"/>
      <c r="CV161" s="12"/>
      <c r="CW161" s="12"/>
      <c r="CX161" s="12"/>
      <c r="CY161" s="12"/>
      <c r="CZ161" s="12"/>
      <c r="DA161" s="601"/>
      <c r="DB161" s="12"/>
      <c r="DC161" s="12"/>
      <c r="DD161" s="12"/>
      <c r="DE161" s="12"/>
      <c r="DF161" s="12"/>
      <c r="DG161" s="12"/>
      <c r="DH161" s="12">
        <v>16105</v>
      </c>
      <c r="DI161" s="12"/>
      <c r="DJ161" s="12"/>
      <c r="DK161" s="12"/>
      <c r="DL161" s="12"/>
      <c r="DM161" s="12"/>
      <c r="DN161" s="12"/>
      <c r="DO161" s="12"/>
      <c r="DP161" s="12"/>
      <c r="DQ161" s="648">
        <f t="shared" si="74"/>
        <v>16105</v>
      </c>
      <c r="DR161" s="12"/>
      <c r="DS161" s="12">
        <v>15000</v>
      </c>
      <c r="DT161" s="12">
        <v>19</v>
      </c>
      <c r="DU161" s="12"/>
      <c r="DV161" s="12">
        <f t="shared" si="75"/>
        <v>15019</v>
      </c>
      <c r="DW161" s="12">
        <v>84000</v>
      </c>
      <c r="DX161" s="12"/>
      <c r="DY161" s="12"/>
      <c r="DZ161" s="14">
        <f t="shared" si="76"/>
        <v>84000</v>
      </c>
      <c r="EA161" s="608"/>
      <c r="EB161" s="221"/>
      <c r="EC161" s="682">
        <f t="shared" si="87"/>
        <v>0</v>
      </c>
      <c r="ED161" s="221"/>
      <c r="EE161" s="682">
        <f t="shared" si="88"/>
        <v>0</v>
      </c>
      <c r="EF161" s="221"/>
      <c r="EG161" s="682">
        <f t="shared" si="90"/>
        <v>0</v>
      </c>
      <c r="EH161" s="14">
        <v>3000</v>
      </c>
      <c r="EI161" s="683"/>
      <c r="EJ161" s="14">
        <f>SUM(EH161:EI161)</f>
        <v>3000</v>
      </c>
      <c r="EK161" s="608"/>
      <c r="EL161" s="608"/>
      <c r="EM161" s="221"/>
      <c r="EN161" s="682">
        <f t="shared" si="89"/>
        <v>0</v>
      </c>
      <c r="EO161" s="221"/>
      <c r="EP161" s="221"/>
      <c r="EQ161" s="678">
        <f t="shared" si="82"/>
        <v>0</v>
      </c>
      <c r="ER161" s="221"/>
      <c r="ES161" s="216"/>
      <c r="ET161" s="221"/>
      <c r="EU161" s="216"/>
      <c r="EV161" s="221"/>
      <c r="EW161" s="216"/>
      <c r="EX161" s="221"/>
      <c r="EY161" s="221"/>
      <c r="EZ161" s="673">
        <f t="shared" si="81"/>
        <v>0</v>
      </c>
      <c r="FA161" s="221"/>
      <c r="FB161" s="221"/>
      <c r="FC161" s="221"/>
      <c r="FD161" s="221"/>
      <c r="FE161" s="221"/>
      <c r="FF161" s="221"/>
      <c r="FG161" s="221"/>
    </row>
    <row r="162" spans="1:163" s="681" customFormat="1">
      <c r="A162" s="671">
        <v>43</v>
      </c>
      <c r="B162" s="672" t="s">
        <v>1470</v>
      </c>
      <c r="C162" s="673"/>
      <c r="D162" s="673"/>
      <c r="E162" s="673"/>
      <c r="F162" s="673"/>
      <c r="G162" s="673"/>
      <c r="H162" s="673"/>
      <c r="I162" s="673"/>
      <c r="J162" s="673"/>
      <c r="K162" s="674"/>
      <c r="L162" s="674"/>
      <c r="M162" s="12"/>
      <c r="N162" s="12"/>
      <c r="O162" s="674"/>
      <c r="P162" s="648">
        <f t="shared" si="84"/>
        <v>0</v>
      </c>
      <c r="Q162" s="674"/>
      <c r="R162" s="674"/>
      <c r="S162" s="674"/>
      <c r="T162" s="648">
        <f t="shared" si="65"/>
        <v>0</v>
      </c>
      <c r="U162" s="674"/>
      <c r="V162" s="674"/>
      <c r="W162" s="674"/>
      <c r="X162" s="674"/>
      <c r="Y162" s="674"/>
      <c r="Z162" s="12"/>
      <c r="AA162" s="12"/>
      <c r="AB162" s="674"/>
      <c r="AC162" s="674"/>
      <c r="AD162" s="648">
        <f t="shared" si="78"/>
        <v>0</v>
      </c>
      <c r="AE162" s="674"/>
      <c r="AF162" s="674"/>
      <c r="AG162" s="674"/>
      <c r="AH162" s="648">
        <f t="shared" si="66"/>
        <v>0</v>
      </c>
      <c r="AI162" s="674"/>
      <c r="AJ162" s="674"/>
      <c r="AK162" s="674"/>
      <c r="AL162" s="648">
        <f t="shared" si="67"/>
        <v>0</v>
      </c>
      <c r="AM162" s="674"/>
      <c r="AN162" s="12"/>
      <c r="AO162" s="674"/>
      <c r="AP162" s="648">
        <f t="shared" si="68"/>
        <v>0</v>
      </c>
      <c r="AQ162" s="674"/>
      <c r="AR162" s="674"/>
      <c r="AS162" s="12"/>
      <c r="AT162" s="674"/>
      <c r="AU162" s="674"/>
      <c r="AV162" s="648">
        <f t="shared" si="69"/>
        <v>0</v>
      </c>
      <c r="AW162" s="674"/>
      <c r="AX162" s="674"/>
      <c r="AY162" s="648">
        <f t="shared" si="70"/>
        <v>0</v>
      </c>
      <c r="AZ162" s="674"/>
      <c r="BA162" s="674"/>
      <c r="BB162" s="674"/>
      <c r="BC162" s="648">
        <f t="shared" si="79"/>
        <v>0</v>
      </c>
      <c r="BD162" s="674"/>
      <c r="BE162" s="674"/>
      <c r="BF162" s="648">
        <f t="shared" si="80"/>
        <v>0</v>
      </c>
      <c r="BG162" s="674"/>
      <c r="BH162" s="648">
        <f t="shared" si="71"/>
        <v>0</v>
      </c>
      <c r="BI162" s="674"/>
      <c r="BJ162" s="674"/>
      <c r="BK162" s="674"/>
      <c r="BL162" s="674">
        <v>210</v>
      </c>
      <c r="BM162" s="674"/>
      <c r="BN162" s="12"/>
      <c r="BO162" s="12"/>
      <c r="BP162" s="12"/>
      <c r="BQ162" s="12"/>
      <c r="BR162" s="674"/>
      <c r="BS162" s="674"/>
      <c r="BT162" s="675">
        <f t="shared" si="85"/>
        <v>210</v>
      </c>
      <c r="BU162" s="674"/>
      <c r="BV162" s="674"/>
      <c r="BW162" s="674"/>
      <c r="BX162" s="12"/>
      <c r="BY162" s="674"/>
      <c r="BZ162" s="674"/>
      <c r="CA162" s="674"/>
      <c r="CB162" s="12"/>
      <c r="CC162" s="12"/>
      <c r="CD162" s="12"/>
      <c r="CE162" s="12"/>
      <c r="CF162" s="12"/>
      <c r="CG162" s="648">
        <f t="shared" si="86"/>
        <v>0</v>
      </c>
      <c r="CH162" s="674"/>
      <c r="CI162" s="674"/>
      <c r="CJ162" s="12"/>
      <c r="CK162" s="12"/>
      <c r="CL162" s="12"/>
      <c r="CM162" s="674"/>
      <c r="CN162" s="648">
        <f t="shared" si="72"/>
        <v>0</v>
      </c>
      <c r="CO162" s="674"/>
      <c r="CP162" s="674"/>
      <c r="CQ162" s="674"/>
      <c r="CR162" s="674"/>
      <c r="CS162" s="674"/>
      <c r="CT162" s="648">
        <f t="shared" si="73"/>
        <v>0</v>
      </c>
      <c r="CU162" s="674"/>
      <c r="CV162" s="674"/>
      <c r="CW162" s="674"/>
      <c r="CX162" s="674"/>
      <c r="CY162" s="674"/>
      <c r="CZ162" s="674"/>
      <c r="DA162" s="676"/>
      <c r="DB162" s="674"/>
      <c r="DC162" s="674"/>
      <c r="DD162" s="674"/>
      <c r="DE162" s="674"/>
      <c r="DF162" s="674"/>
      <c r="DG162" s="674"/>
      <c r="DH162" s="674"/>
      <c r="DI162" s="674"/>
      <c r="DJ162" s="674"/>
      <c r="DK162" s="674"/>
      <c r="DL162" s="12"/>
      <c r="DM162" s="12"/>
      <c r="DN162" s="674"/>
      <c r="DO162" s="12"/>
      <c r="DP162" s="674"/>
      <c r="DQ162" s="648">
        <f t="shared" si="74"/>
        <v>0</v>
      </c>
      <c r="DR162" s="674"/>
      <c r="DS162" s="12">
        <v>10000</v>
      </c>
      <c r="DT162" s="12"/>
      <c r="DU162" s="12"/>
      <c r="DV162" s="12">
        <f t="shared" si="75"/>
        <v>10000</v>
      </c>
      <c r="DW162" s="674">
        <v>40000</v>
      </c>
      <c r="DX162" s="674"/>
      <c r="DY162" s="674"/>
      <c r="DZ162" s="648">
        <f t="shared" si="76"/>
        <v>40000</v>
      </c>
      <c r="EA162" s="677"/>
      <c r="EB162" s="673"/>
      <c r="EC162" s="678">
        <f t="shared" si="87"/>
        <v>0</v>
      </c>
      <c r="ED162" s="673"/>
      <c r="EE162" s="678">
        <f t="shared" si="88"/>
        <v>0</v>
      </c>
      <c r="EF162" s="673"/>
      <c r="EG162" s="678">
        <f t="shared" si="90"/>
        <v>0</v>
      </c>
      <c r="EH162" s="14"/>
      <c r="EI162" s="679"/>
      <c r="EJ162" s="648">
        <f t="shared" si="59"/>
        <v>0</v>
      </c>
      <c r="EK162" s="677"/>
      <c r="EL162" s="608"/>
      <c r="EM162" s="673"/>
      <c r="EN162" s="678">
        <f t="shared" si="89"/>
        <v>0</v>
      </c>
      <c r="EO162" s="221"/>
      <c r="EP162" s="221"/>
      <c r="EQ162" s="678">
        <f t="shared" si="82"/>
        <v>0</v>
      </c>
      <c r="ER162" s="221"/>
      <c r="ES162" s="680"/>
      <c r="ET162" s="221"/>
      <c r="EU162" s="216"/>
      <c r="EV162" s="221"/>
      <c r="EW162" s="680"/>
      <c r="EX162" s="673"/>
      <c r="EY162" s="673"/>
      <c r="EZ162" s="673">
        <f t="shared" si="81"/>
        <v>0</v>
      </c>
      <c r="FA162" s="673"/>
      <c r="FB162" s="673"/>
      <c r="FC162" s="673"/>
      <c r="FD162" s="673"/>
      <c r="FE162" s="673"/>
      <c r="FF162" s="673"/>
      <c r="FG162" s="673"/>
    </row>
    <row r="163" spans="1:163" s="681" customFormat="1">
      <c r="A163" s="671">
        <v>44</v>
      </c>
      <c r="B163" s="672" t="s">
        <v>774</v>
      </c>
      <c r="C163" s="673"/>
      <c r="D163" s="673"/>
      <c r="E163" s="673"/>
      <c r="F163" s="673"/>
      <c r="G163" s="673"/>
      <c r="H163" s="673"/>
      <c r="I163" s="673"/>
      <c r="J163" s="673"/>
      <c r="K163" s="674"/>
      <c r="L163" s="674"/>
      <c r="M163" s="12"/>
      <c r="N163" s="12"/>
      <c r="O163" s="674"/>
      <c r="P163" s="648">
        <f t="shared" si="84"/>
        <v>0</v>
      </c>
      <c r="Q163" s="674"/>
      <c r="R163" s="674"/>
      <c r="S163" s="674"/>
      <c r="T163" s="648">
        <f t="shared" si="65"/>
        <v>0</v>
      </c>
      <c r="U163" s="674"/>
      <c r="V163" s="674"/>
      <c r="W163" s="674"/>
      <c r="X163" s="674"/>
      <c r="Y163" s="674"/>
      <c r="Z163" s="12"/>
      <c r="AA163" s="12"/>
      <c r="AB163" s="674"/>
      <c r="AC163" s="674"/>
      <c r="AD163" s="648">
        <f t="shared" si="78"/>
        <v>0</v>
      </c>
      <c r="AE163" s="674"/>
      <c r="AF163" s="674"/>
      <c r="AG163" s="674"/>
      <c r="AH163" s="648">
        <f t="shared" si="66"/>
        <v>0</v>
      </c>
      <c r="AI163" s="674"/>
      <c r="AJ163" s="674"/>
      <c r="AK163" s="674"/>
      <c r="AL163" s="648">
        <f t="shared" si="67"/>
        <v>0</v>
      </c>
      <c r="AM163" s="674"/>
      <c r="AN163" s="12"/>
      <c r="AO163" s="674"/>
      <c r="AP163" s="648">
        <f t="shared" si="68"/>
        <v>0</v>
      </c>
      <c r="AQ163" s="674"/>
      <c r="AR163" s="674"/>
      <c r="AS163" s="12"/>
      <c r="AT163" s="674"/>
      <c r="AU163" s="674"/>
      <c r="AV163" s="648">
        <f t="shared" si="69"/>
        <v>0</v>
      </c>
      <c r="AW163" s="674"/>
      <c r="AX163" s="674"/>
      <c r="AY163" s="648">
        <f t="shared" si="70"/>
        <v>0</v>
      </c>
      <c r="AZ163" s="674"/>
      <c r="BA163" s="674"/>
      <c r="BB163" s="674"/>
      <c r="BC163" s="648">
        <f t="shared" si="79"/>
        <v>0</v>
      </c>
      <c r="BD163" s="674"/>
      <c r="BE163" s="674"/>
      <c r="BF163" s="648">
        <f t="shared" si="80"/>
        <v>0</v>
      </c>
      <c r="BG163" s="674"/>
      <c r="BH163" s="648">
        <f t="shared" si="71"/>
        <v>0</v>
      </c>
      <c r="BI163" s="674"/>
      <c r="BJ163" s="674"/>
      <c r="BK163" s="674"/>
      <c r="BL163" s="674"/>
      <c r="BM163" s="674"/>
      <c r="BN163" s="12"/>
      <c r="BO163" s="12"/>
      <c r="BP163" s="12"/>
      <c r="BQ163" s="12"/>
      <c r="BR163" s="674"/>
      <c r="BS163" s="674"/>
      <c r="BT163" s="675">
        <f t="shared" si="85"/>
        <v>0</v>
      </c>
      <c r="BU163" s="674"/>
      <c r="BV163" s="674"/>
      <c r="BW163" s="674"/>
      <c r="BX163" s="12"/>
      <c r="BY163" s="674"/>
      <c r="BZ163" s="674"/>
      <c r="CA163" s="674"/>
      <c r="CB163" s="12"/>
      <c r="CC163" s="12"/>
      <c r="CD163" s="12"/>
      <c r="CE163" s="12"/>
      <c r="CF163" s="12"/>
      <c r="CG163" s="648">
        <f t="shared" si="86"/>
        <v>0</v>
      </c>
      <c r="CH163" s="674"/>
      <c r="CI163" s="674"/>
      <c r="CJ163" s="12"/>
      <c r="CK163" s="12"/>
      <c r="CL163" s="12"/>
      <c r="CM163" s="674"/>
      <c r="CN163" s="648">
        <f t="shared" si="72"/>
        <v>0</v>
      </c>
      <c r="CO163" s="674"/>
      <c r="CP163" s="674"/>
      <c r="CQ163" s="674"/>
      <c r="CR163" s="674"/>
      <c r="CS163" s="674"/>
      <c r="CT163" s="648">
        <f t="shared" si="73"/>
        <v>0</v>
      </c>
      <c r="CU163" s="674"/>
      <c r="CV163" s="674"/>
      <c r="CW163" s="674"/>
      <c r="CX163" s="674"/>
      <c r="CY163" s="674"/>
      <c r="CZ163" s="674"/>
      <c r="DA163" s="676"/>
      <c r="DB163" s="674"/>
      <c r="DC163" s="674"/>
      <c r="DD163" s="674"/>
      <c r="DE163" s="674"/>
      <c r="DF163" s="674"/>
      <c r="DG163" s="674"/>
      <c r="DH163" s="674"/>
      <c r="DI163" s="674"/>
      <c r="DJ163" s="674"/>
      <c r="DK163" s="674"/>
      <c r="DL163" s="12"/>
      <c r="DM163" s="12"/>
      <c r="DN163" s="674"/>
      <c r="DO163" s="12"/>
      <c r="DP163" s="674"/>
      <c r="DQ163" s="648">
        <f t="shared" si="74"/>
        <v>0</v>
      </c>
      <c r="DR163" s="674"/>
      <c r="DS163" s="12"/>
      <c r="DT163" s="12"/>
      <c r="DU163" s="12"/>
      <c r="DV163" s="12">
        <f t="shared" si="75"/>
        <v>0</v>
      </c>
      <c r="DW163" s="674"/>
      <c r="DX163" s="674"/>
      <c r="DY163" s="674"/>
      <c r="DZ163" s="648">
        <f t="shared" si="76"/>
        <v>0</v>
      </c>
      <c r="EA163" s="677"/>
      <c r="EB163" s="673"/>
      <c r="EC163" s="678">
        <f t="shared" si="87"/>
        <v>0</v>
      </c>
      <c r="ED163" s="673"/>
      <c r="EE163" s="678">
        <f t="shared" si="88"/>
        <v>0</v>
      </c>
      <c r="EF163" s="673"/>
      <c r="EG163" s="678">
        <f t="shared" si="90"/>
        <v>0</v>
      </c>
      <c r="EH163" s="14"/>
      <c r="EI163" s="679"/>
      <c r="EJ163" s="648">
        <f t="shared" si="59"/>
        <v>0</v>
      </c>
      <c r="EK163" s="677"/>
      <c r="EL163" s="608"/>
      <c r="EM163" s="673"/>
      <c r="EN163" s="678">
        <f t="shared" si="89"/>
        <v>0</v>
      </c>
      <c r="EO163" s="221"/>
      <c r="EP163" s="221"/>
      <c r="EQ163" s="678">
        <f t="shared" si="82"/>
        <v>0</v>
      </c>
      <c r="ER163" s="221"/>
      <c r="ES163" s="680"/>
      <c r="ET163" s="221"/>
      <c r="EU163" s="216"/>
      <c r="EV163" s="221"/>
      <c r="EW163" s="680"/>
      <c r="EX163" s="673"/>
      <c r="EY163" s="673"/>
      <c r="EZ163" s="673">
        <f t="shared" si="81"/>
        <v>0</v>
      </c>
      <c r="FA163" s="673"/>
      <c r="FB163" s="673"/>
      <c r="FC163" s="673"/>
      <c r="FD163" s="673"/>
      <c r="FE163" s="673"/>
      <c r="FF163" s="673"/>
      <c r="FG163" s="673"/>
    </row>
    <row r="164" spans="1:163" s="681" customFormat="1">
      <c r="A164" s="671">
        <v>45</v>
      </c>
      <c r="B164" s="672" t="s">
        <v>775</v>
      </c>
      <c r="C164" s="673"/>
      <c r="D164" s="673"/>
      <c r="E164" s="673"/>
      <c r="F164" s="673"/>
      <c r="G164" s="673"/>
      <c r="H164" s="673"/>
      <c r="I164" s="673"/>
      <c r="J164" s="673"/>
      <c r="K164" s="674"/>
      <c r="L164" s="674"/>
      <c r="M164" s="12"/>
      <c r="N164" s="12"/>
      <c r="O164" s="674"/>
      <c r="P164" s="648">
        <f t="shared" si="84"/>
        <v>0</v>
      </c>
      <c r="Q164" s="674"/>
      <c r="R164" s="674"/>
      <c r="S164" s="674"/>
      <c r="T164" s="648">
        <f t="shared" si="65"/>
        <v>0</v>
      </c>
      <c r="U164" s="674"/>
      <c r="V164" s="674"/>
      <c r="W164" s="674"/>
      <c r="X164" s="674"/>
      <c r="Y164" s="674"/>
      <c r="Z164" s="12"/>
      <c r="AA164" s="12"/>
      <c r="AB164" s="674"/>
      <c r="AC164" s="674"/>
      <c r="AD164" s="648">
        <f t="shared" si="78"/>
        <v>0</v>
      </c>
      <c r="AE164" s="674"/>
      <c r="AF164" s="674"/>
      <c r="AG164" s="674"/>
      <c r="AH164" s="648">
        <f t="shared" si="66"/>
        <v>0</v>
      </c>
      <c r="AI164" s="674"/>
      <c r="AJ164" s="674"/>
      <c r="AK164" s="674"/>
      <c r="AL164" s="648">
        <f t="shared" si="67"/>
        <v>0</v>
      </c>
      <c r="AM164" s="674"/>
      <c r="AN164" s="12"/>
      <c r="AO164" s="674"/>
      <c r="AP164" s="648">
        <f t="shared" si="68"/>
        <v>0</v>
      </c>
      <c r="AQ164" s="674"/>
      <c r="AR164" s="674"/>
      <c r="AS164" s="12"/>
      <c r="AT164" s="674"/>
      <c r="AU164" s="674"/>
      <c r="AV164" s="648">
        <f t="shared" si="69"/>
        <v>0</v>
      </c>
      <c r="AW164" s="674"/>
      <c r="AX164" s="674"/>
      <c r="AY164" s="648">
        <f t="shared" si="70"/>
        <v>0</v>
      </c>
      <c r="AZ164" s="674"/>
      <c r="BA164" s="674"/>
      <c r="BB164" s="674"/>
      <c r="BC164" s="648">
        <f t="shared" si="79"/>
        <v>0</v>
      </c>
      <c r="BD164" s="674"/>
      <c r="BE164" s="674"/>
      <c r="BF164" s="648">
        <f t="shared" si="80"/>
        <v>0</v>
      </c>
      <c r="BG164" s="674"/>
      <c r="BH164" s="648">
        <f t="shared" si="71"/>
        <v>0</v>
      </c>
      <c r="BI164" s="674"/>
      <c r="BJ164" s="674"/>
      <c r="BK164" s="674"/>
      <c r="BL164" s="674"/>
      <c r="BM164" s="674"/>
      <c r="BN164" s="12"/>
      <c r="BO164" s="12"/>
      <c r="BP164" s="12"/>
      <c r="BQ164" s="12"/>
      <c r="BR164" s="674"/>
      <c r="BS164" s="674"/>
      <c r="BT164" s="675">
        <f t="shared" si="85"/>
        <v>0</v>
      </c>
      <c r="BU164" s="674"/>
      <c r="BV164" s="674"/>
      <c r="BW164" s="674"/>
      <c r="BX164" s="12"/>
      <c r="BY164" s="674"/>
      <c r="BZ164" s="674"/>
      <c r="CA164" s="674"/>
      <c r="CB164" s="12"/>
      <c r="CC164" s="12"/>
      <c r="CD164" s="12"/>
      <c r="CE164" s="12"/>
      <c r="CF164" s="12"/>
      <c r="CG164" s="648">
        <f t="shared" si="86"/>
        <v>0</v>
      </c>
      <c r="CH164" s="674"/>
      <c r="CI164" s="674"/>
      <c r="CJ164" s="12"/>
      <c r="CK164" s="12"/>
      <c r="CL164" s="12"/>
      <c r="CM164" s="674"/>
      <c r="CN164" s="648">
        <f t="shared" si="72"/>
        <v>0</v>
      </c>
      <c r="CO164" s="674"/>
      <c r="CP164" s="674"/>
      <c r="CQ164" s="674"/>
      <c r="CR164" s="674"/>
      <c r="CS164" s="674"/>
      <c r="CT164" s="648">
        <f t="shared" si="73"/>
        <v>0</v>
      </c>
      <c r="CU164" s="674"/>
      <c r="CV164" s="674"/>
      <c r="CW164" s="674"/>
      <c r="CX164" s="674"/>
      <c r="CY164" s="674"/>
      <c r="CZ164" s="674"/>
      <c r="DA164" s="676"/>
      <c r="DB164" s="674"/>
      <c r="DC164" s="674"/>
      <c r="DD164" s="674"/>
      <c r="DE164" s="674"/>
      <c r="DF164" s="674"/>
      <c r="DG164" s="674"/>
      <c r="DH164" s="674"/>
      <c r="DI164" s="674"/>
      <c r="DJ164" s="674"/>
      <c r="DK164" s="674"/>
      <c r="DL164" s="12"/>
      <c r="DM164" s="12"/>
      <c r="DN164" s="674"/>
      <c r="DO164" s="12"/>
      <c r="DP164" s="674"/>
      <c r="DQ164" s="648">
        <f t="shared" si="74"/>
        <v>0</v>
      </c>
      <c r="DR164" s="674"/>
      <c r="DS164" s="12"/>
      <c r="DT164" s="12"/>
      <c r="DU164" s="12"/>
      <c r="DV164" s="12">
        <f t="shared" si="75"/>
        <v>0</v>
      </c>
      <c r="DW164" s="674"/>
      <c r="DX164" s="674"/>
      <c r="DY164" s="674"/>
      <c r="DZ164" s="648">
        <f t="shared" si="76"/>
        <v>0</v>
      </c>
      <c r="EA164" s="677"/>
      <c r="EB164" s="673"/>
      <c r="EC164" s="678">
        <f t="shared" si="87"/>
        <v>0</v>
      </c>
      <c r="ED164" s="673"/>
      <c r="EE164" s="678">
        <f t="shared" si="88"/>
        <v>0</v>
      </c>
      <c r="EF164" s="673"/>
      <c r="EG164" s="678">
        <f t="shared" si="90"/>
        <v>0</v>
      </c>
      <c r="EH164" s="14"/>
      <c r="EI164" s="679"/>
      <c r="EJ164" s="648">
        <f t="shared" si="59"/>
        <v>0</v>
      </c>
      <c r="EK164" s="677"/>
      <c r="EL164" s="608"/>
      <c r="EM164" s="673"/>
      <c r="EN164" s="678">
        <f t="shared" si="89"/>
        <v>0</v>
      </c>
      <c r="EO164" s="221"/>
      <c r="EP164" s="221"/>
      <c r="EQ164" s="678">
        <f t="shared" si="82"/>
        <v>0</v>
      </c>
      <c r="ER164" s="221"/>
      <c r="ES164" s="680"/>
      <c r="ET164" s="221"/>
      <c r="EU164" s="216"/>
      <c r="EV164" s="221"/>
      <c r="EW164" s="680"/>
      <c r="EX164" s="673"/>
      <c r="EY164" s="673"/>
      <c r="EZ164" s="673">
        <f t="shared" si="81"/>
        <v>0</v>
      </c>
      <c r="FA164" s="673"/>
      <c r="FB164" s="673"/>
      <c r="FC164" s="673"/>
      <c r="FD164" s="673"/>
      <c r="FE164" s="673"/>
      <c r="FF164" s="673"/>
      <c r="FG164" s="673"/>
    </row>
    <row r="165" spans="1:163" s="681" customFormat="1">
      <c r="A165" s="671">
        <v>46</v>
      </c>
      <c r="B165" s="672" t="s">
        <v>776</v>
      </c>
      <c r="C165" s="673"/>
      <c r="D165" s="673"/>
      <c r="E165" s="673"/>
      <c r="F165" s="673"/>
      <c r="G165" s="673"/>
      <c r="H165" s="673"/>
      <c r="I165" s="673"/>
      <c r="J165" s="673"/>
      <c r="K165" s="674"/>
      <c r="L165" s="674"/>
      <c r="M165" s="12"/>
      <c r="N165" s="12"/>
      <c r="O165" s="674"/>
      <c r="P165" s="648">
        <f t="shared" si="84"/>
        <v>0</v>
      </c>
      <c r="Q165" s="674"/>
      <c r="R165" s="674"/>
      <c r="S165" s="674"/>
      <c r="T165" s="648">
        <f t="shared" si="65"/>
        <v>0</v>
      </c>
      <c r="U165" s="674"/>
      <c r="V165" s="674"/>
      <c r="W165" s="674"/>
      <c r="X165" s="674"/>
      <c r="Y165" s="674"/>
      <c r="Z165" s="12"/>
      <c r="AA165" s="12"/>
      <c r="AB165" s="674"/>
      <c r="AC165" s="674"/>
      <c r="AD165" s="648">
        <f t="shared" si="78"/>
        <v>0</v>
      </c>
      <c r="AE165" s="674"/>
      <c r="AF165" s="674"/>
      <c r="AG165" s="674"/>
      <c r="AH165" s="648">
        <f t="shared" si="66"/>
        <v>0</v>
      </c>
      <c r="AI165" s="674"/>
      <c r="AJ165" s="674"/>
      <c r="AK165" s="674"/>
      <c r="AL165" s="648">
        <f t="shared" si="67"/>
        <v>0</v>
      </c>
      <c r="AM165" s="674"/>
      <c r="AN165" s="12"/>
      <c r="AO165" s="674"/>
      <c r="AP165" s="648">
        <f t="shared" si="68"/>
        <v>0</v>
      </c>
      <c r="AQ165" s="674"/>
      <c r="AR165" s="674"/>
      <c r="AS165" s="12"/>
      <c r="AT165" s="674"/>
      <c r="AU165" s="674"/>
      <c r="AV165" s="648">
        <f t="shared" si="69"/>
        <v>0</v>
      </c>
      <c r="AW165" s="674"/>
      <c r="AX165" s="674"/>
      <c r="AY165" s="648">
        <f t="shared" si="70"/>
        <v>0</v>
      </c>
      <c r="AZ165" s="674"/>
      <c r="BA165" s="674"/>
      <c r="BB165" s="674"/>
      <c r="BC165" s="648">
        <f t="shared" si="79"/>
        <v>0</v>
      </c>
      <c r="BD165" s="674"/>
      <c r="BE165" s="674"/>
      <c r="BF165" s="648">
        <f t="shared" si="80"/>
        <v>0</v>
      </c>
      <c r="BG165" s="674"/>
      <c r="BH165" s="648">
        <f t="shared" si="71"/>
        <v>0</v>
      </c>
      <c r="BI165" s="674"/>
      <c r="BJ165" s="674"/>
      <c r="BK165" s="674"/>
      <c r="BL165" s="674"/>
      <c r="BM165" s="674"/>
      <c r="BN165" s="12"/>
      <c r="BO165" s="12"/>
      <c r="BP165" s="12"/>
      <c r="BQ165" s="12"/>
      <c r="BR165" s="674"/>
      <c r="BS165" s="674"/>
      <c r="BT165" s="675">
        <f t="shared" si="85"/>
        <v>0</v>
      </c>
      <c r="BU165" s="674"/>
      <c r="BV165" s="674"/>
      <c r="BW165" s="674"/>
      <c r="BX165" s="12"/>
      <c r="BY165" s="674"/>
      <c r="BZ165" s="674"/>
      <c r="CA165" s="674"/>
      <c r="CB165" s="12"/>
      <c r="CC165" s="12"/>
      <c r="CD165" s="12"/>
      <c r="CE165" s="12"/>
      <c r="CF165" s="12"/>
      <c r="CG165" s="648">
        <f t="shared" si="86"/>
        <v>0</v>
      </c>
      <c r="CH165" s="674"/>
      <c r="CI165" s="674"/>
      <c r="CJ165" s="12"/>
      <c r="CK165" s="12"/>
      <c r="CL165" s="12"/>
      <c r="CM165" s="674"/>
      <c r="CN165" s="648">
        <f t="shared" si="72"/>
        <v>0</v>
      </c>
      <c r="CO165" s="674"/>
      <c r="CP165" s="674"/>
      <c r="CQ165" s="674"/>
      <c r="CR165" s="674"/>
      <c r="CS165" s="674"/>
      <c r="CT165" s="648">
        <f t="shared" si="73"/>
        <v>0</v>
      </c>
      <c r="CU165" s="674"/>
      <c r="CV165" s="674"/>
      <c r="CW165" s="674"/>
      <c r="CX165" s="674"/>
      <c r="CY165" s="674"/>
      <c r="CZ165" s="674"/>
      <c r="DA165" s="676"/>
      <c r="DB165" s="674"/>
      <c r="DC165" s="674"/>
      <c r="DD165" s="674"/>
      <c r="DE165" s="674"/>
      <c r="DF165" s="674"/>
      <c r="DG165" s="674"/>
      <c r="DH165" s="674"/>
      <c r="DI165" s="674"/>
      <c r="DJ165" s="674"/>
      <c r="DK165" s="674"/>
      <c r="DL165" s="12"/>
      <c r="DM165" s="12"/>
      <c r="DN165" s="674"/>
      <c r="DO165" s="12"/>
      <c r="DP165" s="674"/>
      <c r="DQ165" s="648">
        <f t="shared" si="74"/>
        <v>0</v>
      </c>
      <c r="DR165" s="674"/>
      <c r="DS165" s="12"/>
      <c r="DT165" s="12"/>
      <c r="DU165" s="12"/>
      <c r="DV165" s="12">
        <f t="shared" si="75"/>
        <v>0</v>
      </c>
      <c r="DW165" s="674"/>
      <c r="DX165" s="674"/>
      <c r="DY165" s="674"/>
      <c r="DZ165" s="648">
        <f t="shared" si="76"/>
        <v>0</v>
      </c>
      <c r="EA165" s="677"/>
      <c r="EB165" s="673"/>
      <c r="EC165" s="678">
        <f t="shared" si="87"/>
        <v>0</v>
      </c>
      <c r="ED165" s="673"/>
      <c r="EE165" s="678">
        <f t="shared" si="88"/>
        <v>0</v>
      </c>
      <c r="EF165" s="673"/>
      <c r="EG165" s="678">
        <f t="shared" si="90"/>
        <v>0</v>
      </c>
      <c r="EH165" s="14"/>
      <c r="EI165" s="679"/>
      <c r="EJ165" s="648">
        <f t="shared" si="59"/>
        <v>0</v>
      </c>
      <c r="EK165" s="677"/>
      <c r="EL165" s="608"/>
      <c r="EM165" s="673"/>
      <c r="EN165" s="678">
        <f t="shared" si="89"/>
        <v>0</v>
      </c>
      <c r="EO165" s="221"/>
      <c r="EP165" s="221"/>
      <c r="EQ165" s="678">
        <f t="shared" si="82"/>
        <v>0</v>
      </c>
      <c r="ER165" s="221"/>
      <c r="ES165" s="680"/>
      <c r="ET165" s="221"/>
      <c r="EU165" s="216"/>
      <c r="EV165" s="221"/>
      <c r="EW165" s="680"/>
      <c r="EX165" s="673"/>
      <c r="EY165" s="673"/>
      <c r="EZ165" s="673">
        <f t="shared" si="81"/>
        <v>0</v>
      </c>
      <c r="FA165" s="673"/>
      <c r="FB165" s="673"/>
      <c r="FC165" s="673"/>
      <c r="FD165" s="673"/>
      <c r="FE165" s="673"/>
      <c r="FF165" s="673"/>
      <c r="FG165" s="673"/>
    </row>
    <row r="166" spans="1:163" s="681" customFormat="1">
      <c r="A166" s="671">
        <v>47</v>
      </c>
      <c r="B166" s="672" t="s">
        <v>777</v>
      </c>
      <c r="C166" s="673"/>
      <c r="D166" s="673"/>
      <c r="E166" s="673"/>
      <c r="F166" s="673"/>
      <c r="G166" s="673"/>
      <c r="H166" s="673"/>
      <c r="I166" s="673"/>
      <c r="J166" s="673"/>
      <c r="K166" s="674"/>
      <c r="L166" s="674"/>
      <c r="M166" s="12"/>
      <c r="N166" s="12"/>
      <c r="O166" s="674"/>
      <c r="P166" s="648">
        <f t="shared" si="84"/>
        <v>0</v>
      </c>
      <c r="Q166" s="674"/>
      <c r="R166" s="674"/>
      <c r="S166" s="674"/>
      <c r="T166" s="648">
        <f t="shared" si="65"/>
        <v>0</v>
      </c>
      <c r="U166" s="674"/>
      <c r="V166" s="674"/>
      <c r="W166" s="674"/>
      <c r="X166" s="674"/>
      <c r="Y166" s="674"/>
      <c r="Z166" s="12"/>
      <c r="AA166" s="12"/>
      <c r="AB166" s="674"/>
      <c r="AC166" s="674"/>
      <c r="AD166" s="648">
        <f t="shared" si="78"/>
        <v>0</v>
      </c>
      <c r="AE166" s="674"/>
      <c r="AF166" s="674"/>
      <c r="AG166" s="674"/>
      <c r="AH166" s="648">
        <f t="shared" si="66"/>
        <v>0</v>
      </c>
      <c r="AI166" s="674"/>
      <c r="AJ166" s="674"/>
      <c r="AK166" s="674"/>
      <c r="AL166" s="648">
        <f t="shared" si="67"/>
        <v>0</v>
      </c>
      <c r="AM166" s="674"/>
      <c r="AN166" s="12"/>
      <c r="AO166" s="674"/>
      <c r="AP166" s="648">
        <f t="shared" si="68"/>
        <v>0</v>
      </c>
      <c r="AQ166" s="674"/>
      <c r="AR166" s="674"/>
      <c r="AS166" s="12"/>
      <c r="AT166" s="674"/>
      <c r="AU166" s="674"/>
      <c r="AV166" s="648">
        <f t="shared" si="69"/>
        <v>0</v>
      </c>
      <c r="AW166" s="674"/>
      <c r="AX166" s="674"/>
      <c r="AY166" s="648">
        <f t="shared" si="70"/>
        <v>0</v>
      </c>
      <c r="AZ166" s="674"/>
      <c r="BA166" s="674"/>
      <c r="BB166" s="674"/>
      <c r="BC166" s="648">
        <f t="shared" si="79"/>
        <v>0</v>
      </c>
      <c r="BD166" s="674"/>
      <c r="BE166" s="674"/>
      <c r="BF166" s="648">
        <f t="shared" si="80"/>
        <v>0</v>
      </c>
      <c r="BG166" s="674"/>
      <c r="BH166" s="648">
        <f t="shared" si="71"/>
        <v>0</v>
      </c>
      <c r="BI166" s="674"/>
      <c r="BJ166" s="674"/>
      <c r="BK166" s="674"/>
      <c r="BL166" s="674"/>
      <c r="BM166" s="674"/>
      <c r="BN166" s="12"/>
      <c r="BO166" s="12"/>
      <c r="BP166" s="12"/>
      <c r="BQ166" s="12"/>
      <c r="BR166" s="674"/>
      <c r="BS166" s="674"/>
      <c r="BT166" s="675">
        <f t="shared" si="85"/>
        <v>0</v>
      </c>
      <c r="BU166" s="674"/>
      <c r="BV166" s="674"/>
      <c r="BW166" s="674"/>
      <c r="BX166" s="12"/>
      <c r="BY166" s="674"/>
      <c r="BZ166" s="674"/>
      <c r="CA166" s="674"/>
      <c r="CB166" s="12"/>
      <c r="CC166" s="12"/>
      <c r="CD166" s="12"/>
      <c r="CE166" s="12"/>
      <c r="CF166" s="12"/>
      <c r="CG166" s="648">
        <f t="shared" si="86"/>
        <v>0</v>
      </c>
      <c r="CH166" s="674"/>
      <c r="CI166" s="674"/>
      <c r="CJ166" s="12"/>
      <c r="CK166" s="12"/>
      <c r="CL166" s="12"/>
      <c r="CM166" s="674"/>
      <c r="CN166" s="648">
        <f t="shared" si="72"/>
        <v>0</v>
      </c>
      <c r="CO166" s="674"/>
      <c r="CP166" s="674"/>
      <c r="CQ166" s="674"/>
      <c r="CR166" s="674"/>
      <c r="CS166" s="674"/>
      <c r="CT166" s="648">
        <f t="shared" si="73"/>
        <v>0</v>
      </c>
      <c r="CU166" s="674"/>
      <c r="CV166" s="674"/>
      <c r="CW166" s="674"/>
      <c r="CX166" s="674"/>
      <c r="CY166" s="674"/>
      <c r="CZ166" s="674"/>
      <c r="DA166" s="676"/>
      <c r="DB166" s="674"/>
      <c r="DC166" s="674"/>
      <c r="DD166" s="674"/>
      <c r="DE166" s="674"/>
      <c r="DF166" s="674"/>
      <c r="DG166" s="674"/>
      <c r="DH166" s="674"/>
      <c r="DI166" s="674"/>
      <c r="DJ166" s="674"/>
      <c r="DK166" s="674"/>
      <c r="DL166" s="12"/>
      <c r="DM166" s="12"/>
      <c r="DN166" s="674"/>
      <c r="DO166" s="12"/>
      <c r="DP166" s="674"/>
      <c r="DQ166" s="648">
        <f t="shared" si="74"/>
        <v>0</v>
      </c>
      <c r="DR166" s="674"/>
      <c r="DS166" s="12"/>
      <c r="DT166" s="12"/>
      <c r="DU166" s="12"/>
      <c r="DV166" s="12">
        <f t="shared" si="75"/>
        <v>0</v>
      </c>
      <c r="DW166" s="674"/>
      <c r="DX166" s="674"/>
      <c r="DY166" s="674"/>
      <c r="DZ166" s="648">
        <f t="shared" si="76"/>
        <v>0</v>
      </c>
      <c r="EA166" s="677"/>
      <c r="EB166" s="673"/>
      <c r="EC166" s="678">
        <f t="shared" si="87"/>
        <v>0</v>
      </c>
      <c r="ED166" s="673"/>
      <c r="EE166" s="678">
        <f t="shared" si="88"/>
        <v>0</v>
      </c>
      <c r="EF166" s="673"/>
      <c r="EG166" s="678">
        <f t="shared" si="90"/>
        <v>0</v>
      </c>
      <c r="EH166" s="14"/>
      <c r="EI166" s="679"/>
      <c r="EJ166" s="648">
        <f t="shared" si="59"/>
        <v>0</v>
      </c>
      <c r="EK166" s="677"/>
      <c r="EL166" s="608"/>
      <c r="EM166" s="673"/>
      <c r="EN166" s="678">
        <f t="shared" si="89"/>
        <v>0</v>
      </c>
      <c r="EO166" s="221"/>
      <c r="EP166" s="221"/>
      <c r="EQ166" s="678">
        <f t="shared" si="82"/>
        <v>0</v>
      </c>
      <c r="ER166" s="221"/>
      <c r="ES166" s="680"/>
      <c r="ET166" s="221"/>
      <c r="EU166" s="216"/>
      <c r="EV166" s="221"/>
      <c r="EW166" s="680"/>
      <c r="EX166" s="673"/>
      <c r="EY166" s="673"/>
      <c r="EZ166" s="673">
        <f t="shared" si="81"/>
        <v>0</v>
      </c>
      <c r="FA166" s="673"/>
      <c r="FB166" s="673"/>
      <c r="FC166" s="673"/>
      <c r="FD166" s="673"/>
      <c r="FE166" s="673"/>
      <c r="FF166" s="673"/>
      <c r="FG166" s="673"/>
    </row>
    <row r="167" spans="1:163" s="207" customFormat="1">
      <c r="A167" s="669">
        <v>48</v>
      </c>
      <c r="B167" s="220" t="s">
        <v>455</v>
      </c>
      <c r="C167" s="221"/>
      <c r="D167" s="221"/>
      <c r="E167" s="221"/>
      <c r="F167" s="221"/>
      <c r="G167" s="221"/>
      <c r="H167" s="221"/>
      <c r="I167" s="221"/>
      <c r="J167" s="221"/>
      <c r="K167" s="12"/>
      <c r="L167" s="12"/>
      <c r="M167" s="12"/>
      <c r="N167" s="12"/>
      <c r="O167" s="12"/>
      <c r="P167" s="14">
        <f t="shared" si="84"/>
        <v>0</v>
      </c>
      <c r="Q167" s="12"/>
      <c r="R167" s="12"/>
      <c r="S167" s="12">
        <v>25</v>
      </c>
      <c r="T167" s="14">
        <f t="shared" si="65"/>
        <v>25</v>
      </c>
      <c r="U167" s="12"/>
      <c r="V167" s="12"/>
      <c r="W167" s="12"/>
      <c r="X167" s="12"/>
      <c r="Y167" s="12">
        <v>16</v>
      </c>
      <c r="Z167" s="12"/>
      <c r="AA167" s="12"/>
      <c r="AB167" s="12"/>
      <c r="AC167" s="12"/>
      <c r="AD167" s="648">
        <f t="shared" si="78"/>
        <v>16</v>
      </c>
      <c r="AE167" s="12"/>
      <c r="AF167" s="12"/>
      <c r="AG167" s="12"/>
      <c r="AH167" s="14">
        <f t="shared" si="66"/>
        <v>0</v>
      </c>
      <c r="AI167" s="12"/>
      <c r="AJ167" s="12"/>
      <c r="AK167" s="12"/>
      <c r="AL167" s="14">
        <f t="shared" si="67"/>
        <v>0</v>
      </c>
      <c r="AM167" s="12"/>
      <c r="AN167" s="12"/>
      <c r="AO167" s="12"/>
      <c r="AP167" s="14">
        <f t="shared" si="68"/>
        <v>0</v>
      </c>
      <c r="AQ167" s="12"/>
      <c r="AR167" s="12"/>
      <c r="AS167" s="12">
        <v>10</v>
      </c>
      <c r="AT167" s="12"/>
      <c r="AU167" s="12"/>
      <c r="AV167" s="14">
        <f t="shared" si="69"/>
        <v>10</v>
      </c>
      <c r="AW167" s="12"/>
      <c r="AX167" s="12"/>
      <c r="AY167" s="14">
        <f t="shared" si="70"/>
        <v>0</v>
      </c>
      <c r="AZ167" s="12"/>
      <c r="BA167" s="12"/>
      <c r="BB167" s="12"/>
      <c r="BC167" s="648">
        <f t="shared" si="79"/>
        <v>0</v>
      </c>
      <c r="BD167" s="12"/>
      <c r="BE167" s="12"/>
      <c r="BF167" s="648">
        <f t="shared" si="80"/>
        <v>0</v>
      </c>
      <c r="BG167" s="12">
        <v>1</v>
      </c>
      <c r="BH167" s="14">
        <f t="shared" si="71"/>
        <v>1</v>
      </c>
      <c r="BI167" s="12"/>
      <c r="BJ167" s="12">
        <v>30000</v>
      </c>
      <c r="BK167" s="12"/>
      <c r="BL167" s="12"/>
      <c r="BM167" s="12"/>
      <c r="BN167" s="12"/>
      <c r="BO167" s="12"/>
      <c r="BP167" s="12"/>
      <c r="BQ167" s="12"/>
      <c r="BR167" s="12"/>
      <c r="BS167" s="12"/>
      <c r="BT167" s="32">
        <f t="shared" si="85"/>
        <v>30000</v>
      </c>
      <c r="BU167" s="12"/>
      <c r="BV167" s="12"/>
      <c r="BW167" s="12"/>
      <c r="BX167" s="12">
        <v>30000</v>
      </c>
      <c r="BY167" s="12"/>
      <c r="BZ167" s="12"/>
      <c r="CA167" s="12"/>
      <c r="CB167" s="12"/>
      <c r="CC167" s="12"/>
      <c r="CD167" s="12"/>
      <c r="CE167" s="12">
        <v>75000</v>
      </c>
      <c r="CF167" s="12"/>
      <c r="CG167" s="14">
        <f t="shared" si="86"/>
        <v>105000</v>
      </c>
      <c r="CH167" s="12"/>
      <c r="CI167" s="12">
        <v>150000</v>
      </c>
      <c r="CJ167" s="12"/>
      <c r="CK167" s="12"/>
      <c r="CL167" s="12">
        <v>107200</v>
      </c>
      <c r="CM167" s="12"/>
      <c r="CN167" s="14">
        <f t="shared" si="72"/>
        <v>257200</v>
      </c>
      <c r="CO167" s="12"/>
      <c r="CP167" s="12"/>
      <c r="CQ167" s="12"/>
      <c r="CR167" s="12"/>
      <c r="CS167" s="12"/>
      <c r="CT167" s="14">
        <f t="shared" si="73"/>
        <v>0</v>
      </c>
      <c r="CU167" s="12"/>
      <c r="CV167" s="12"/>
      <c r="CW167" s="12"/>
      <c r="CX167" s="12"/>
      <c r="CY167" s="12"/>
      <c r="CZ167" s="12"/>
      <c r="DA167" s="601"/>
      <c r="DB167" s="12"/>
      <c r="DC167" s="12"/>
      <c r="DD167" s="12"/>
      <c r="DE167" s="12"/>
      <c r="DF167" s="12"/>
      <c r="DG167" s="12"/>
      <c r="DH167" s="12"/>
      <c r="DI167" s="12"/>
      <c r="DJ167" s="12"/>
      <c r="DK167" s="12"/>
      <c r="DL167" s="12"/>
      <c r="DM167" s="12">
        <v>20000</v>
      </c>
      <c r="DN167" s="12"/>
      <c r="DO167" s="12"/>
      <c r="DP167" s="12"/>
      <c r="DQ167" s="648">
        <f t="shared" si="74"/>
        <v>20000</v>
      </c>
      <c r="DR167" s="12"/>
      <c r="DS167" s="12"/>
      <c r="DT167" s="12"/>
      <c r="DU167" s="12"/>
      <c r="DV167" s="12">
        <f t="shared" si="75"/>
        <v>0</v>
      </c>
      <c r="DW167" s="12"/>
      <c r="DX167" s="12"/>
      <c r="DY167" s="12"/>
      <c r="DZ167" s="14">
        <f t="shared" si="76"/>
        <v>0</v>
      </c>
      <c r="EA167" s="608"/>
      <c r="EB167" s="221"/>
      <c r="EC167" s="682">
        <f t="shared" si="87"/>
        <v>0</v>
      </c>
      <c r="ED167" s="221"/>
      <c r="EE167" s="682">
        <f t="shared" si="88"/>
        <v>0</v>
      </c>
      <c r="EF167" s="221"/>
      <c r="EG167" s="682">
        <f t="shared" si="90"/>
        <v>0</v>
      </c>
      <c r="EH167" s="14">
        <v>20000</v>
      </c>
      <c r="EI167" s="683"/>
      <c r="EJ167" s="14">
        <f>SUM(EH167:EI167)</f>
        <v>20000</v>
      </c>
      <c r="EK167" s="608"/>
      <c r="EL167" s="608"/>
      <c r="EM167" s="221">
        <v>250000</v>
      </c>
      <c r="EN167" s="682">
        <f t="shared" si="89"/>
        <v>250000</v>
      </c>
      <c r="EO167" s="654">
        <v>101000</v>
      </c>
      <c r="EP167" s="654"/>
      <c r="EQ167" s="678">
        <f t="shared" si="82"/>
        <v>101000</v>
      </c>
      <c r="ER167" s="221"/>
      <c r="ES167" s="216"/>
      <c r="ET167" s="221"/>
      <c r="EU167" s="216"/>
      <c r="EV167" s="221"/>
      <c r="EW167" s="216"/>
      <c r="EX167" s="221">
        <v>2000</v>
      </c>
      <c r="EY167" s="221"/>
      <c r="EZ167" s="673">
        <f t="shared" si="81"/>
        <v>2000</v>
      </c>
      <c r="FA167" s="221"/>
      <c r="FB167" s="221"/>
      <c r="FC167" s="221"/>
      <c r="FD167" s="221"/>
      <c r="FE167" s="221"/>
      <c r="FF167" s="221"/>
      <c r="FG167" s="221"/>
    </row>
    <row r="168" spans="1:163" s="681" customFormat="1">
      <c r="A168" s="671">
        <v>49</v>
      </c>
      <c r="B168" s="672" t="s">
        <v>778</v>
      </c>
      <c r="C168" s="673"/>
      <c r="D168" s="673"/>
      <c r="E168" s="673"/>
      <c r="F168" s="673"/>
      <c r="G168" s="673"/>
      <c r="H168" s="673"/>
      <c r="I168" s="673"/>
      <c r="J168" s="673"/>
      <c r="K168" s="674"/>
      <c r="L168" s="674"/>
      <c r="M168" s="12"/>
      <c r="N168" s="12"/>
      <c r="O168" s="674"/>
      <c r="P168" s="648">
        <f t="shared" si="84"/>
        <v>0</v>
      </c>
      <c r="Q168" s="674"/>
      <c r="R168" s="674"/>
      <c r="S168" s="674"/>
      <c r="T168" s="648">
        <f t="shared" si="65"/>
        <v>0</v>
      </c>
      <c r="U168" s="674"/>
      <c r="V168" s="674"/>
      <c r="W168" s="674"/>
      <c r="X168" s="674"/>
      <c r="Y168" s="674"/>
      <c r="Z168" s="12"/>
      <c r="AA168" s="12"/>
      <c r="AB168" s="674"/>
      <c r="AC168" s="674"/>
      <c r="AD168" s="648">
        <f t="shared" si="78"/>
        <v>0</v>
      </c>
      <c r="AE168" s="674"/>
      <c r="AF168" s="674"/>
      <c r="AG168" s="674"/>
      <c r="AH168" s="648">
        <f t="shared" si="66"/>
        <v>0</v>
      </c>
      <c r="AI168" s="674"/>
      <c r="AJ168" s="674"/>
      <c r="AK168" s="674"/>
      <c r="AL168" s="648">
        <f t="shared" si="67"/>
        <v>0</v>
      </c>
      <c r="AM168" s="674"/>
      <c r="AN168" s="12"/>
      <c r="AO168" s="674"/>
      <c r="AP168" s="648">
        <f t="shared" si="68"/>
        <v>0</v>
      </c>
      <c r="AQ168" s="674"/>
      <c r="AR168" s="674"/>
      <c r="AS168" s="12"/>
      <c r="AT168" s="674"/>
      <c r="AU168" s="674"/>
      <c r="AV168" s="648">
        <f t="shared" si="69"/>
        <v>0</v>
      </c>
      <c r="AW168" s="674"/>
      <c r="AX168" s="674"/>
      <c r="AY168" s="648">
        <f t="shared" si="70"/>
        <v>0</v>
      </c>
      <c r="AZ168" s="674"/>
      <c r="BA168" s="674"/>
      <c r="BB168" s="674"/>
      <c r="BC168" s="648">
        <f t="shared" si="79"/>
        <v>0</v>
      </c>
      <c r="BD168" s="674"/>
      <c r="BE168" s="674"/>
      <c r="BF168" s="648">
        <f t="shared" si="80"/>
        <v>0</v>
      </c>
      <c r="BG168" s="674"/>
      <c r="BH168" s="648">
        <f t="shared" si="71"/>
        <v>0</v>
      </c>
      <c r="BI168" s="674"/>
      <c r="BJ168" s="674"/>
      <c r="BK168" s="674"/>
      <c r="BL168" s="674"/>
      <c r="BM168" s="674"/>
      <c r="BN168" s="12"/>
      <c r="BO168" s="12"/>
      <c r="BP168" s="12"/>
      <c r="BQ168" s="12"/>
      <c r="BR168" s="674"/>
      <c r="BS168" s="674"/>
      <c r="BT168" s="675">
        <f t="shared" si="85"/>
        <v>0</v>
      </c>
      <c r="BU168" s="674"/>
      <c r="BV168" s="674"/>
      <c r="BW168" s="674"/>
      <c r="BX168" s="12"/>
      <c r="BY168" s="674">
        <v>10000</v>
      </c>
      <c r="BZ168" s="674"/>
      <c r="CA168" s="674"/>
      <c r="CB168" s="12"/>
      <c r="CC168" s="12"/>
      <c r="CD168" s="12"/>
      <c r="CE168" s="12"/>
      <c r="CF168" s="12"/>
      <c r="CG168" s="648">
        <f t="shared" si="86"/>
        <v>10000</v>
      </c>
      <c r="CH168" s="674"/>
      <c r="CI168" s="674"/>
      <c r="CJ168" s="12"/>
      <c r="CK168" s="12"/>
      <c r="CL168" s="12"/>
      <c r="CM168" s="674"/>
      <c r="CN168" s="648">
        <f t="shared" si="72"/>
        <v>0</v>
      </c>
      <c r="CO168" s="674"/>
      <c r="CP168" s="674"/>
      <c r="CQ168" s="674"/>
      <c r="CR168" s="674"/>
      <c r="CS168" s="674"/>
      <c r="CT168" s="648">
        <f t="shared" si="73"/>
        <v>0</v>
      </c>
      <c r="CU168" s="674"/>
      <c r="CV168" s="674"/>
      <c r="CW168" s="674"/>
      <c r="CX168" s="674"/>
      <c r="CY168" s="674"/>
      <c r="CZ168" s="674"/>
      <c r="DA168" s="676"/>
      <c r="DB168" s="674"/>
      <c r="DC168" s="674"/>
      <c r="DD168" s="674"/>
      <c r="DE168" s="674"/>
      <c r="DF168" s="674"/>
      <c r="DG168" s="674"/>
      <c r="DH168" s="674"/>
      <c r="DI168" s="674"/>
      <c r="DJ168" s="674"/>
      <c r="DK168" s="674"/>
      <c r="DL168" s="12"/>
      <c r="DM168" s="12"/>
      <c r="DN168" s="674"/>
      <c r="DO168" s="12"/>
      <c r="DP168" s="674"/>
      <c r="DQ168" s="648">
        <f t="shared" si="74"/>
        <v>0</v>
      </c>
      <c r="DR168" s="674"/>
      <c r="DS168" s="12"/>
      <c r="DT168" s="12"/>
      <c r="DU168" s="12"/>
      <c r="DV168" s="12">
        <f t="shared" si="75"/>
        <v>0</v>
      </c>
      <c r="DW168" s="674"/>
      <c r="DX168" s="674"/>
      <c r="DY168" s="674"/>
      <c r="DZ168" s="648">
        <f t="shared" si="76"/>
        <v>0</v>
      </c>
      <c r="EA168" s="677"/>
      <c r="EB168" s="673"/>
      <c r="EC168" s="678">
        <f t="shared" si="87"/>
        <v>0</v>
      </c>
      <c r="ED168" s="673"/>
      <c r="EE168" s="678">
        <f t="shared" si="88"/>
        <v>0</v>
      </c>
      <c r="EF168" s="673"/>
      <c r="EG168" s="678">
        <f t="shared" si="90"/>
        <v>0</v>
      </c>
      <c r="EH168" s="14"/>
      <c r="EI168" s="679"/>
      <c r="EJ168" s="648">
        <f t="shared" si="59"/>
        <v>0</v>
      </c>
      <c r="EK168" s="677"/>
      <c r="EL168" s="608"/>
      <c r="EM168" s="673"/>
      <c r="EN168" s="678">
        <f t="shared" si="89"/>
        <v>0</v>
      </c>
      <c r="EO168" s="221"/>
      <c r="EP168" s="221"/>
      <c r="EQ168" s="678">
        <f t="shared" si="82"/>
        <v>0</v>
      </c>
      <c r="ER168" s="221"/>
      <c r="ES168" s="680"/>
      <c r="ET168" s="221"/>
      <c r="EU168" s="216"/>
      <c r="EV168" s="221"/>
      <c r="EW168" s="680"/>
      <c r="EX168" s="673"/>
      <c r="EY168" s="673"/>
      <c r="EZ168" s="673">
        <f t="shared" si="81"/>
        <v>0</v>
      </c>
      <c r="FA168" s="673"/>
      <c r="FB168" s="673"/>
      <c r="FC168" s="673"/>
      <c r="FD168" s="673"/>
      <c r="FE168" s="673"/>
      <c r="FF168" s="673"/>
      <c r="FG168" s="673"/>
    </row>
    <row r="169" spans="1:163" s="681" customFormat="1">
      <c r="A169" s="671">
        <v>50</v>
      </c>
      <c r="B169" s="672" t="s">
        <v>779</v>
      </c>
      <c r="C169" s="673"/>
      <c r="D169" s="673"/>
      <c r="E169" s="673"/>
      <c r="F169" s="673"/>
      <c r="G169" s="673"/>
      <c r="H169" s="673"/>
      <c r="I169" s="673"/>
      <c r="J169" s="673"/>
      <c r="K169" s="674"/>
      <c r="L169" s="674"/>
      <c r="M169" s="12"/>
      <c r="N169" s="12"/>
      <c r="O169" s="674"/>
      <c r="P169" s="648">
        <f t="shared" si="84"/>
        <v>0</v>
      </c>
      <c r="Q169" s="674"/>
      <c r="R169" s="674"/>
      <c r="S169" s="674"/>
      <c r="T169" s="648">
        <f t="shared" si="65"/>
        <v>0</v>
      </c>
      <c r="U169" s="674"/>
      <c r="V169" s="674"/>
      <c r="W169" s="674"/>
      <c r="X169" s="674"/>
      <c r="Y169" s="674"/>
      <c r="Z169" s="12"/>
      <c r="AA169" s="12"/>
      <c r="AB169" s="674"/>
      <c r="AC169" s="674"/>
      <c r="AD169" s="648">
        <f t="shared" si="78"/>
        <v>0</v>
      </c>
      <c r="AE169" s="674"/>
      <c r="AF169" s="674"/>
      <c r="AG169" s="674"/>
      <c r="AH169" s="648">
        <f t="shared" si="66"/>
        <v>0</v>
      </c>
      <c r="AI169" s="674"/>
      <c r="AJ169" s="674"/>
      <c r="AK169" s="674"/>
      <c r="AL169" s="648">
        <f t="shared" si="67"/>
        <v>0</v>
      </c>
      <c r="AM169" s="674"/>
      <c r="AN169" s="12"/>
      <c r="AO169" s="674"/>
      <c r="AP169" s="648">
        <f t="shared" si="68"/>
        <v>0</v>
      </c>
      <c r="AQ169" s="674"/>
      <c r="AR169" s="674"/>
      <c r="AS169" s="12"/>
      <c r="AT169" s="674"/>
      <c r="AU169" s="674"/>
      <c r="AV169" s="648">
        <f t="shared" si="69"/>
        <v>0</v>
      </c>
      <c r="AW169" s="674"/>
      <c r="AX169" s="674"/>
      <c r="AY169" s="648">
        <f t="shared" si="70"/>
        <v>0</v>
      </c>
      <c r="AZ169" s="674"/>
      <c r="BA169" s="674"/>
      <c r="BB169" s="674"/>
      <c r="BC169" s="648">
        <f t="shared" si="79"/>
        <v>0</v>
      </c>
      <c r="BD169" s="674"/>
      <c r="BE169" s="674"/>
      <c r="BF169" s="648">
        <f t="shared" si="80"/>
        <v>0</v>
      </c>
      <c r="BG169" s="674"/>
      <c r="BH169" s="648">
        <f t="shared" si="71"/>
        <v>0</v>
      </c>
      <c r="BI169" s="674"/>
      <c r="BJ169" s="674"/>
      <c r="BK169" s="674"/>
      <c r="BL169" s="674"/>
      <c r="BM169" s="674"/>
      <c r="BN169" s="12"/>
      <c r="BO169" s="12"/>
      <c r="BP169" s="12"/>
      <c r="BQ169" s="12"/>
      <c r="BR169" s="674"/>
      <c r="BS169" s="674"/>
      <c r="BT169" s="675">
        <f t="shared" si="85"/>
        <v>0</v>
      </c>
      <c r="BU169" s="674"/>
      <c r="BV169" s="674"/>
      <c r="BW169" s="674"/>
      <c r="BX169" s="12"/>
      <c r="BY169" s="674"/>
      <c r="BZ169" s="674"/>
      <c r="CA169" s="674"/>
      <c r="CB169" s="12"/>
      <c r="CC169" s="12"/>
      <c r="CD169" s="12"/>
      <c r="CE169" s="12"/>
      <c r="CF169" s="12"/>
      <c r="CG169" s="648">
        <f t="shared" si="86"/>
        <v>0</v>
      </c>
      <c r="CH169" s="674"/>
      <c r="CI169" s="674"/>
      <c r="CJ169" s="12"/>
      <c r="CK169" s="12"/>
      <c r="CL169" s="12"/>
      <c r="CM169" s="674"/>
      <c r="CN169" s="648">
        <f t="shared" si="72"/>
        <v>0</v>
      </c>
      <c r="CO169" s="674"/>
      <c r="CP169" s="674"/>
      <c r="CQ169" s="674"/>
      <c r="CR169" s="674"/>
      <c r="CS169" s="674"/>
      <c r="CT169" s="648">
        <f t="shared" si="73"/>
        <v>0</v>
      </c>
      <c r="CU169" s="674"/>
      <c r="CV169" s="674"/>
      <c r="CW169" s="674"/>
      <c r="CX169" s="674"/>
      <c r="CY169" s="674"/>
      <c r="CZ169" s="674"/>
      <c r="DA169" s="676"/>
      <c r="DB169" s="674"/>
      <c r="DC169" s="674"/>
      <c r="DD169" s="674"/>
      <c r="DE169" s="674"/>
      <c r="DF169" s="674"/>
      <c r="DG169" s="674"/>
      <c r="DH169" s="674"/>
      <c r="DI169" s="674"/>
      <c r="DJ169" s="674"/>
      <c r="DK169" s="674"/>
      <c r="DL169" s="12"/>
      <c r="DM169" s="12"/>
      <c r="DN169" s="674"/>
      <c r="DO169" s="12"/>
      <c r="DP169" s="674"/>
      <c r="DQ169" s="648">
        <f t="shared" si="74"/>
        <v>0</v>
      </c>
      <c r="DR169" s="674"/>
      <c r="DS169" s="12"/>
      <c r="DT169" s="12"/>
      <c r="DU169" s="12"/>
      <c r="DV169" s="12">
        <f t="shared" si="75"/>
        <v>0</v>
      </c>
      <c r="DW169" s="674"/>
      <c r="DX169" s="674"/>
      <c r="DY169" s="674"/>
      <c r="DZ169" s="648">
        <f t="shared" si="76"/>
        <v>0</v>
      </c>
      <c r="EA169" s="677"/>
      <c r="EB169" s="673"/>
      <c r="EC169" s="678">
        <f t="shared" si="87"/>
        <v>0</v>
      </c>
      <c r="ED169" s="673"/>
      <c r="EE169" s="678">
        <f t="shared" si="88"/>
        <v>0</v>
      </c>
      <c r="EF169" s="673"/>
      <c r="EG169" s="678">
        <f t="shared" si="90"/>
        <v>0</v>
      </c>
      <c r="EH169" s="14"/>
      <c r="EI169" s="679"/>
      <c r="EJ169" s="648">
        <f t="shared" si="59"/>
        <v>0</v>
      </c>
      <c r="EK169" s="677"/>
      <c r="EL169" s="608"/>
      <c r="EM169" s="673"/>
      <c r="EN169" s="678">
        <f t="shared" si="89"/>
        <v>0</v>
      </c>
      <c r="EO169" s="221"/>
      <c r="EP169" s="221"/>
      <c r="EQ169" s="678">
        <f t="shared" si="82"/>
        <v>0</v>
      </c>
      <c r="ER169" s="221"/>
      <c r="ES169" s="680"/>
      <c r="ET169" s="221"/>
      <c r="EU169" s="216"/>
      <c r="EV169" s="221"/>
      <c r="EW169" s="680"/>
      <c r="EX169" s="673"/>
      <c r="EY169" s="673"/>
      <c r="EZ169" s="673">
        <f t="shared" si="81"/>
        <v>0</v>
      </c>
      <c r="FA169" s="673"/>
      <c r="FB169" s="673"/>
      <c r="FC169" s="673"/>
      <c r="FD169" s="673"/>
      <c r="FE169" s="673"/>
      <c r="FF169" s="673"/>
      <c r="FG169" s="673"/>
    </row>
    <row r="170" spans="1:163" s="681" customFormat="1">
      <c r="A170" s="671">
        <v>51</v>
      </c>
      <c r="B170" s="672" t="s">
        <v>780</v>
      </c>
      <c r="C170" s="673"/>
      <c r="D170" s="673"/>
      <c r="E170" s="673"/>
      <c r="F170" s="673"/>
      <c r="G170" s="673"/>
      <c r="H170" s="673"/>
      <c r="I170" s="673"/>
      <c r="J170" s="673"/>
      <c r="K170" s="674"/>
      <c r="L170" s="674"/>
      <c r="M170" s="12"/>
      <c r="N170" s="12"/>
      <c r="O170" s="674"/>
      <c r="P170" s="648">
        <f t="shared" si="84"/>
        <v>0</v>
      </c>
      <c r="Q170" s="674"/>
      <c r="R170" s="674"/>
      <c r="S170" s="674"/>
      <c r="T170" s="648">
        <f t="shared" si="65"/>
        <v>0</v>
      </c>
      <c r="U170" s="674"/>
      <c r="V170" s="674"/>
      <c r="W170" s="674"/>
      <c r="X170" s="674"/>
      <c r="Y170" s="674"/>
      <c r="Z170" s="12"/>
      <c r="AA170" s="12"/>
      <c r="AB170" s="674"/>
      <c r="AC170" s="674"/>
      <c r="AD170" s="648">
        <f t="shared" si="78"/>
        <v>0</v>
      </c>
      <c r="AE170" s="674"/>
      <c r="AF170" s="674"/>
      <c r="AG170" s="674"/>
      <c r="AH170" s="648">
        <f t="shared" si="66"/>
        <v>0</v>
      </c>
      <c r="AI170" s="674"/>
      <c r="AJ170" s="674"/>
      <c r="AK170" s="674"/>
      <c r="AL170" s="648">
        <f t="shared" si="67"/>
        <v>0</v>
      </c>
      <c r="AM170" s="674"/>
      <c r="AN170" s="12"/>
      <c r="AO170" s="674"/>
      <c r="AP170" s="648">
        <f t="shared" si="68"/>
        <v>0</v>
      </c>
      <c r="AQ170" s="674"/>
      <c r="AR170" s="674"/>
      <c r="AS170" s="12"/>
      <c r="AT170" s="674"/>
      <c r="AU170" s="674"/>
      <c r="AV170" s="648">
        <f t="shared" si="69"/>
        <v>0</v>
      </c>
      <c r="AW170" s="674"/>
      <c r="AX170" s="674"/>
      <c r="AY170" s="648">
        <f t="shared" si="70"/>
        <v>0</v>
      </c>
      <c r="AZ170" s="674"/>
      <c r="BA170" s="674"/>
      <c r="BB170" s="674"/>
      <c r="BC170" s="648">
        <f t="shared" si="79"/>
        <v>0</v>
      </c>
      <c r="BD170" s="674"/>
      <c r="BE170" s="674"/>
      <c r="BF170" s="648">
        <f t="shared" si="80"/>
        <v>0</v>
      </c>
      <c r="BG170" s="674"/>
      <c r="BH170" s="648">
        <f t="shared" si="71"/>
        <v>0</v>
      </c>
      <c r="BI170" s="674"/>
      <c r="BJ170" s="674"/>
      <c r="BK170" s="674"/>
      <c r="BL170" s="674"/>
      <c r="BM170" s="674"/>
      <c r="BN170" s="12"/>
      <c r="BO170" s="12"/>
      <c r="BP170" s="12"/>
      <c r="BQ170" s="12"/>
      <c r="BR170" s="674"/>
      <c r="BS170" s="674"/>
      <c r="BT170" s="675">
        <f t="shared" si="85"/>
        <v>0</v>
      </c>
      <c r="BU170" s="674"/>
      <c r="BV170" s="674"/>
      <c r="BW170" s="674"/>
      <c r="BX170" s="12"/>
      <c r="BY170" s="674"/>
      <c r="BZ170" s="674"/>
      <c r="CA170" s="674"/>
      <c r="CB170" s="12"/>
      <c r="CC170" s="12"/>
      <c r="CD170" s="12"/>
      <c r="CE170" s="12"/>
      <c r="CF170" s="12"/>
      <c r="CG170" s="648">
        <f t="shared" si="86"/>
        <v>0</v>
      </c>
      <c r="CH170" s="674"/>
      <c r="CI170" s="674"/>
      <c r="CJ170" s="12"/>
      <c r="CK170" s="12"/>
      <c r="CL170" s="12"/>
      <c r="CM170" s="674"/>
      <c r="CN170" s="648">
        <f t="shared" si="72"/>
        <v>0</v>
      </c>
      <c r="CO170" s="674"/>
      <c r="CP170" s="674"/>
      <c r="CQ170" s="674"/>
      <c r="CR170" s="674"/>
      <c r="CS170" s="674"/>
      <c r="CT170" s="648">
        <f t="shared" si="73"/>
        <v>0</v>
      </c>
      <c r="CU170" s="674"/>
      <c r="CV170" s="674"/>
      <c r="CW170" s="674"/>
      <c r="CX170" s="674"/>
      <c r="CY170" s="674"/>
      <c r="CZ170" s="674"/>
      <c r="DA170" s="676"/>
      <c r="DB170" s="674"/>
      <c r="DC170" s="674"/>
      <c r="DD170" s="674"/>
      <c r="DE170" s="674"/>
      <c r="DF170" s="674"/>
      <c r="DG170" s="674"/>
      <c r="DH170" s="674"/>
      <c r="DI170" s="674"/>
      <c r="DJ170" s="674"/>
      <c r="DK170" s="674"/>
      <c r="DL170" s="12"/>
      <c r="DM170" s="12"/>
      <c r="DN170" s="674"/>
      <c r="DO170" s="12"/>
      <c r="DP170" s="674"/>
      <c r="DQ170" s="648">
        <f t="shared" si="74"/>
        <v>0</v>
      </c>
      <c r="DR170" s="674"/>
      <c r="DS170" s="12"/>
      <c r="DT170" s="12"/>
      <c r="DU170" s="12"/>
      <c r="DV170" s="12">
        <f t="shared" si="75"/>
        <v>0</v>
      </c>
      <c r="DW170" s="674"/>
      <c r="DX170" s="674"/>
      <c r="DY170" s="674"/>
      <c r="DZ170" s="648">
        <f t="shared" si="76"/>
        <v>0</v>
      </c>
      <c r="EA170" s="677"/>
      <c r="EB170" s="673"/>
      <c r="EC170" s="678">
        <f t="shared" si="87"/>
        <v>0</v>
      </c>
      <c r="ED170" s="673"/>
      <c r="EE170" s="678">
        <f t="shared" si="88"/>
        <v>0</v>
      </c>
      <c r="EF170" s="673"/>
      <c r="EG170" s="678">
        <f t="shared" si="90"/>
        <v>0</v>
      </c>
      <c r="EH170" s="14"/>
      <c r="EI170" s="679"/>
      <c r="EJ170" s="648">
        <f t="shared" si="59"/>
        <v>0</v>
      </c>
      <c r="EK170" s="677"/>
      <c r="EL170" s="608"/>
      <c r="EM170" s="673"/>
      <c r="EN170" s="678">
        <f t="shared" si="89"/>
        <v>0</v>
      </c>
      <c r="EO170" s="221"/>
      <c r="EP170" s="221"/>
      <c r="EQ170" s="678">
        <f t="shared" si="82"/>
        <v>0</v>
      </c>
      <c r="ER170" s="221"/>
      <c r="ES170" s="680"/>
      <c r="ET170" s="221"/>
      <c r="EU170" s="216"/>
      <c r="EV170" s="221"/>
      <c r="EW170" s="680"/>
      <c r="EX170" s="673"/>
      <c r="EY170" s="673"/>
      <c r="EZ170" s="673">
        <f t="shared" si="81"/>
        <v>0</v>
      </c>
      <c r="FA170" s="673"/>
      <c r="FB170" s="673"/>
      <c r="FC170" s="673"/>
      <c r="FD170" s="673"/>
      <c r="FE170" s="673"/>
      <c r="FF170" s="673"/>
      <c r="FG170" s="673"/>
    </row>
    <row r="171" spans="1:163" s="681" customFormat="1">
      <c r="A171" s="671">
        <v>52</v>
      </c>
      <c r="B171" s="672" t="s">
        <v>781</v>
      </c>
      <c r="C171" s="673"/>
      <c r="D171" s="673"/>
      <c r="E171" s="673"/>
      <c r="F171" s="673"/>
      <c r="G171" s="673"/>
      <c r="H171" s="673"/>
      <c r="I171" s="673"/>
      <c r="J171" s="673"/>
      <c r="K171" s="674"/>
      <c r="L171" s="674"/>
      <c r="M171" s="12"/>
      <c r="N171" s="12"/>
      <c r="O171" s="674"/>
      <c r="P171" s="648">
        <f t="shared" si="84"/>
        <v>0</v>
      </c>
      <c r="Q171" s="674"/>
      <c r="R171" s="674"/>
      <c r="S171" s="674"/>
      <c r="T171" s="648">
        <f t="shared" si="65"/>
        <v>0</v>
      </c>
      <c r="U171" s="674"/>
      <c r="V171" s="674"/>
      <c r="W171" s="674"/>
      <c r="X171" s="674"/>
      <c r="Y171" s="674"/>
      <c r="Z171" s="12"/>
      <c r="AA171" s="12"/>
      <c r="AB171" s="674"/>
      <c r="AC171" s="674"/>
      <c r="AD171" s="648">
        <f t="shared" si="78"/>
        <v>0</v>
      </c>
      <c r="AE171" s="674"/>
      <c r="AF171" s="674"/>
      <c r="AG171" s="674"/>
      <c r="AH171" s="648">
        <f t="shared" si="66"/>
        <v>0</v>
      </c>
      <c r="AI171" s="674"/>
      <c r="AJ171" s="674"/>
      <c r="AK171" s="674"/>
      <c r="AL171" s="648">
        <f t="shared" si="67"/>
        <v>0</v>
      </c>
      <c r="AM171" s="674"/>
      <c r="AN171" s="12"/>
      <c r="AO171" s="674"/>
      <c r="AP171" s="648">
        <f t="shared" si="68"/>
        <v>0</v>
      </c>
      <c r="AQ171" s="674"/>
      <c r="AR171" s="674"/>
      <c r="AS171" s="12"/>
      <c r="AT171" s="674"/>
      <c r="AU171" s="674"/>
      <c r="AV171" s="648">
        <f t="shared" si="69"/>
        <v>0</v>
      </c>
      <c r="AW171" s="674"/>
      <c r="AX171" s="674"/>
      <c r="AY171" s="648">
        <f t="shared" si="70"/>
        <v>0</v>
      </c>
      <c r="AZ171" s="674"/>
      <c r="BA171" s="674"/>
      <c r="BB171" s="674"/>
      <c r="BC171" s="648">
        <f t="shared" si="79"/>
        <v>0</v>
      </c>
      <c r="BD171" s="674"/>
      <c r="BE171" s="674"/>
      <c r="BF171" s="648">
        <f t="shared" si="80"/>
        <v>0</v>
      </c>
      <c r="BG171" s="674"/>
      <c r="BH171" s="648">
        <f t="shared" si="71"/>
        <v>0</v>
      </c>
      <c r="BI171" s="674"/>
      <c r="BJ171" s="674"/>
      <c r="BK171" s="674"/>
      <c r="BL171" s="674"/>
      <c r="BM171" s="674"/>
      <c r="BN171" s="12"/>
      <c r="BO171" s="12"/>
      <c r="BP171" s="12"/>
      <c r="BQ171" s="12"/>
      <c r="BR171" s="674"/>
      <c r="BS171" s="674"/>
      <c r="BT171" s="675">
        <f t="shared" si="85"/>
        <v>0</v>
      </c>
      <c r="BU171" s="674"/>
      <c r="BV171" s="674"/>
      <c r="BW171" s="674"/>
      <c r="BX171" s="12"/>
      <c r="BY171" s="674"/>
      <c r="BZ171" s="674"/>
      <c r="CA171" s="674"/>
      <c r="CB171" s="12"/>
      <c r="CC171" s="12"/>
      <c r="CD171" s="12"/>
      <c r="CE171" s="12"/>
      <c r="CF171" s="12"/>
      <c r="CG171" s="648">
        <f t="shared" si="86"/>
        <v>0</v>
      </c>
      <c r="CH171" s="674"/>
      <c r="CI171" s="674"/>
      <c r="CJ171" s="12"/>
      <c r="CK171" s="12"/>
      <c r="CL171" s="12"/>
      <c r="CM171" s="674"/>
      <c r="CN171" s="648">
        <f t="shared" si="72"/>
        <v>0</v>
      </c>
      <c r="CO171" s="674"/>
      <c r="CP171" s="674"/>
      <c r="CQ171" s="674"/>
      <c r="CR171" s="674"/>
      <c r="CS171" s="674"/>
      <c r="CT171" s="648">
        <f t="shared" si="73"/>
        <v>0</v>
      </c>
      <c r="CU171" s="674"/>
      <c r="CV171" s="674"/>
      <c r="CW171" s="674"/>
      <c r="CX171" s="674"/>
      <c r="CY171" s="674"/>
      <c r="CZ171" s="674"/>
      <c r="DA171" s="676"/>
      <c r="DB171" s="674"/>
      <c r="DC171" s="674"/>
      <c r="DD171" s="674"/>
      <c r="DE171" s="674"/>
      <c r="DF171" s="674"/>
      <c r="DG171" s="674"/>
      <c r="DH171" s="674"/>
      <c r="DI171" s="674"/>
      <c r="DJ171" s="674"/>
      <c r="DK171" s="674"/>
      <c r="DL171" s="12"/>
      <c r="DM171" s="12"/>
      <c r="DN171" s="674"/>
      <c r="DO171" s="12"/>
      <c r="DP171" s="674"/>
      <c r="DQ171" s="648">
        <f t="shared" si="74"/>
        <v>0</v>
      </c>
      <c r="DR171" s="674"/>
      <c r="DS171" s="12"/>
      <c r="DT171" s="12"/>
      <c r="DU171" s="12"/>
      <c r="DV171" s="12">
        <f t="shared" si="75"/>
        <v>0</v>
      </c>
      <c r="DW171" s="674"/>
      <c r="DX171" s="674"/>
      <c r="DY171" s="674"/>
      <c r="DZ171" s="648">
        <f t="shared" si="76"/>
        <v>0</v>
      </c>
      <c r="EA171" s="677"/>
      <c r="EB171" s="673"/>
      <c r="EC171" s="678">
        <f t="shared" si="87"/>
        <v>0</v>
      </c>
      <c r="ED171" s="673"/>
      <c r="EE171" s="678">
        <f t="shared" si="88"/>
        <v>0</v>
      </c>
      <c r="EF171" s="673"/>
      <c r="EG171" s="678">
        <f t="shared" si="90"/>
        <v>0</v>
      </c>
      <c r="EH171" s="14"/>
      <c r="EI171" s="679"/>
      <c r="EJ171" s="648">
        <f t="shared" si="59"/>
        <v>0</v>
      </c>
      <c r="EK171" s="677"/>
      <c r="EL171" s="608"/>
      <c r="EM171" s="673"/>
      <c r="EN171" s="678">
        <f t="shared" si="89"/>
        <v>0</v>
      </c>
      <c r="EO171" s="221"/>
      <c r="EP171" s="221"/>
      <c r="EQ171" s="678">
        <f t="shared" si="82"/>
        <v>0</v>
      </c>
      <c r="ER171" s="221"/>
      <c r="ES171" s="680"/>
      <c r="ET171" s="221"/>
      <c r="EU171" s="216"/>
      <c r="EV171" s="221"/>
      <c r="EW171" s="680"/>
      <c r="EX171" s="673"/>
      <c r="EY171" s="673"/>
      <c r="EZ171" s="673">
        <f t="shared" si="81"/>
        <v>0</v>
      </c>
      <c r="FA171" s="673"/>
      <c r="FB171" s="673"/>
      <c r="FC171" s="673"/>
      <c r="FD171" s="673"/>
      <c r="FE171" s="673"/>
      <c r="FF171" s="673"/>
      <c r="FG171" s="673"/>
    </row>
    <row r="172" spans="1:163" s="681" customFormat="1">
      <c r="A172" s="671">
        <v>53</v>
      </c>
      <c r="B172" s="672" t="s">
        <v>782</v>
      </c>
      <c r="C172" s="673"/>
      <c r="D172" s="673"/>
      <c r="E172" s="673"/>
      <c r="F172" s="673"/>
      <c r="G172" s="673"/>
      <c r="H172" s="673"/>
      <c r="I172" s="673"/>
      <c r="J172" s="673"/>
      <c r="K172" s="674"/>
      <c r="L172" s="674"/>
      <c r="M172" s="12"/>
      <c r="N172" s="12"/>
      <c r="O172" s="674"/>
      <c r="P172" s="648">
        <f t="shared" si="84"/>
        <v>0</v>
      </c>
      <c r="Q172" s="674"/>
      <c r="R172" s="674"/>
      <c r="S172" s="674"/>
      <c r="T172" s="648">
        <f t="shared" si="65"/>
        <v>0</v>
      </c>
      <c r="U172" s="674"/>
      <c r="V172" s="674"/>
      <c r="W172" s="674"/>
      <c r="X172" s="674"/>
      <c r="Y172" s="674"/>
      <c r="Z172" s="12"/>
      <c r="AA172" s="12"/>
      <c r="AB172" s="674"/>
      <c r="AC172" s="674"/>
      <c r="AD172" s="648">
        <f t="shared" si="78"/>
        <v>0</v>
      </c>
      <c r="AE172" s="674"/>
      <c r="AF172" s="674"/>
      <c r="AG172" s="674"/>
      <c r="AH172" s="648">
        <f t="shared" si="66"/>
        <v>0</v>
      </c>
      <c r="AI172" s="674"/>
      <c r="AJ172" s="674"/>
      <c r="AK172" s="674"/>
      <c r="AL172" s="648">
        <f t="shared" si="67"/>
        <v>0</v>
      </c>
      <c r="AM172" s="674"/>
      <c r="AN172" s="12"/>
      <c r="AO172" s="674"/>
      <c r="AP172" s="648">
        <f t="shared" si="68"/>
        <v>0</v>
      </c>
      <c r="AQ172" s="674"/>
      <c r="AR172" s="674"/>
      <c r="AS172" s="12"/>
      <c r="AT172" s="674"/>
      <c r="AU172" s="674"/>
      <c r="AV172" s="648">
        <f t="shared" si="69"/>
        <v>0</v>
      </c>
      <c r="AW172" s="674"/>
      <c r="AX172" s="674"/>
      <c r="AY172" s="648">
        <f t="shared" si="70"/>
        <v>0</v>
      </c>
      <c r="AZ172" s="674"/>
      <c r="BA172" s="674"/>
      <c r="BB172" s="674"/>
      <c r="BC172" s="648">
        <f t="shared" si="79"/>
        <v>0</v>
      </c>
      <c r="BD172" s="674"/>
      <c r="BE172" s="674"/>
      <c r="BF172" s="648">
        <f t="shared" si="80"/>
        <v>0</v>
      </c>
      <c r="BG172" s="674"/>
      <c r="BH172" s="648">
        <f t="shared" si="71"/>
        <v>0</v>
      </c>
      <c r="BI172" s="674"/>
      <c r="BJ172" s="674"/>
      <c r="BK172" s="674"/>
      <c r="BL172" s="674"/>
      <c r="BM172" s="674"/>
      <c r="BN172" s="12"/>
      <c r="BO172" s="12"/>
      <c r="BP172" s="12"/>
      <c r="BQ172" s="12"/>
      <c r="BR172" s="674"/>
      <c r="BS172" s="674"/>
      <c r="BT172" s="675">
        <f t="shared" si="85"/>
        <v>0</v>
      </c>
      <c r="BU172" s="674"/>
      <c r="BV172" s="674"/>
      <c r="BW172" s="674"/>
      <c r="BX172" s="12"/>
      <c r="BY172" s="674"/>
      <c r="BZ172" s="674"/>
      <c r="CA172" s="674"/>
      <c r="CB172" s="12"/>
      <c r="CC172" s="12"/>
      <c r="CD172" s="12"/>
      <c r="CE172" s="12"/>
      <c r="CF172" s="12"/>
      <c r="CG172" s="648">
        <f t="shared" si="86"/>
        <v>0</v>
      </c>
      <c r="CH172" s="674"/>
      <c r="CI172" s="674"/>
      <c r="CJ172" s="12"/>
      <c r="CK172" s="12"/>
      <c r="CL172" s="12"/>
      <c r="CM172" s="674"/>
      <c r="CN172" s="648">
        <f t="shared" si="72"/>
        <v>0</v>
      </c>
      <c r="CO172" s="674"/>
      <c r="CP172" s="674"/>
      <c r="CQ172" s="674"/>
      <c r="CR172" s="674"/>
      <c r="CS172" s="674"/>
      <c r="CT172" s="648">
        <f t="shared" si="73"/>
        <v>0</v>
      </c>
      <c r="CU172" s="674"/>
      <c r="CV172" s="674"/>
      <c r="CW172" s="674"/>
      <c r="CX172" s="674"/>
      <c r="CY172" s="674"/>
      <c r="CZ172" s="674"/>
      <c r="DA172" s="676"/>
      <c r="DB172" s="674"/>
      <c r="DC172" s="674"/>
      <c r="DD172" s="674"/>
      <c r="DE172" s="674"/>
      <c r="DF172" s="674"/>
      <c r="DG172" s="674"/>
      <c r="DH172" s="674"/>
      <c r="DI172" s="674"/>
      <c r="DJ172" s="674"/>
      <c r="DK172" s="674"/>
      <c r="DL172" s="12"/>
      <c r="DM172" s="12"/>
      <c r="DN172" s="674"/>
      <c r="DO172" s="12"/>
      <c r="DP172" s="674"/>
      <c r="DQ172" s="648">
        <f t="shared" si="74"/>
        <v>0</v>
      </c>
      <c r="DR172" s="674"/>
      <c r="DS172" s="12"/>
      <c r="DT172" s="12"/>
      <c r="DU172" s="12"/>
      <c r="DV172" s="12">
        <f t="shared" si="75"/>
        <v>0</v>
      </c>
      <c r="DW172" s="674"/>
      <c r="DX172" s="674"/>
      <c r="DY172" s="674"/>
      <c r="DZ172" s="648">
        <f t="shared" si="76"/>
        <v>0</v>
      </c>
      <c r="EA172" s="677"/>
      <c r="EB172" s="673"/>
      <c r="EC172" s="678">
        <f t="shared" si="87"/>
        <v>0</v>
      </c>
      <c r="ED172" s="673"/>
      <c r="EE172" s="678">
        <f t="shared" si="88"/>
        <v>0</v>
      </c>
      <c r="EF172" s="673"/>
      <c r="EG172" s="678">
        <f t="shared" si="90"/>
        <v>0</v>
      </c>
      <c r="EH172" s="14"/>
      <c r="EI172" s="679"/>
      <c r="EJ172" s="648">
        <f t="shared" si="59"/>
        <v>0</v>
      </c>
      <c r="EK172" s="677"/>
      <c r="EL172" s="608"/>
      <c r="EM172" s="673"/>
      <c r="EN172" s="678">
        <f t="shared" si="89"/>
        <v>0</v>
      </c>
      <c r="EO172" s="221"/>
      <c r="EP172" s="221"/>
      <c r="EQ172" s="678">
        <f t="shared" si="82"/>
        <v>0</v>
      </c>
      <c r="ER172" s="221"/>
      <c r="ES172" s="680"/>
      <c r="ET172" s="221"/>
      <c r="EU172" s="216"/>
      <c r="EV172" s="221"/>
      <c r="EW172" s="680"/>
      <c r="EX172" s="673"/>
      <c r="EY172" s="673"/>
      <c r="EZ172" s="673">
        <f t="shared" si="81"/>
        <v>0</v>
      </c>
      <c r="FA172" s="673"/>
      <c r="FB172" s="673"/>
      <c r="FC172" s="673"/>
      <c r="FD172" s="673"/>
      <c r="FE172" s="673"/>
      <c r="FF172" s="673"/>
      <c r="FG172" s="673"/>
    </row>
    <row r="173" spans="1:163" s="681" customFormat="1">
      <c r="A173" s="671">
        <v>54</v>
      </c>
      <c r="B173" s="672" t="s">
        <v>770</v>
      </c>
      <c r="C173" s="673"/>
      <c r="D173" s="673"/>
      <c r="E173" s="673"/>
      <c r="F173" s="673"/>
      <c r="G173" s="673"/>
      <c r="H173" s="673"/>
      <c r="I173" s="673"/>
      <c r="J173" s="673"/>
      <c r="K173" s="674"/>
      <c r="L173" s="674"/>
      <c r="M173" s="12"/>
      <c r="N173" s="12"/>
      <c r="O173" s="674"/>
      <c r="P173" s="648">
        <f t="shared" si="84"/>
        <v>0</v>
      </c>
      <c r="Q173" s="674"/>
      <c r="R173" s="674"/>
      <c r="S173" s="674"/>
      <c r="T173" s="648">
        <f t="shared" si="65"/>
        <v>0</v>
      </c>
      <c r="U173" s="674"/>
      <c r="V173" s="674"/>
      <c r="W173" s="674"/>
      <c r="X173" s="674"/>
      <c r="Y173" s="674"/>
      <c r="Z173" s="12"/>
      <c r="AA173" s="12"/>
      <c r="AB173" s="674"/>
      <c r="AC173" s="674"/>
      <c r="AD173" s="648">
        <f t="shared" si="78"/>
        <v>0</v>
      </c>
      <c r="AE173" s="674"/>
      <c r="AF173" s="674"/>
      <c r="AG173" s="674"/>
      <c r="AH173" s="648">
        <f t="shared" si="66"/>
        <v>0</v>
      </c>
      <c r="AI173" s="674"/>
      <c r="AJ173" s="674"/>
      <c r="AK173" s="674"/>
      <c r="AL173" s="648">
        <f t="shared" si="67"/>
        <v>0</v>
      </c>
      <c r="AM173" s="674"/>
      <c r="AN173" s="12"/>
      <c r="AO173" s="674"/>
      <c r="AP173" s="648">
        <f t="shared" si="68"/>
        <v>0</v>
      </c>
      <c r="AQ173" s="674"/>
      <c r="AR173" s="674"/>
      <c r="AS173" s="12"/>
      <c r="AT173" s="674"/>
      <c r="AU173" s="674"/>
      <c r="AV173" s="648">
        <f t="shared" si="69"/>
        <v>0</v>
      </c>
      <c r="AW173" s="674"/>
      <c r="AX173" s="674"/>
      <c r="AY173" s="648">
        <f t="shared" si="70"/>
        <v>0</v>
      </c>
      <c r="AZ173" s="674"/>
      <c r="BA173" s="674"/>
      <c r="BB173" s="674"/>
      <c r="BC173" s="648">
        <f t="shared" si="79"/>
        <v>0</v>
      </c>
      <c r="BD173" s="674"/>
      <c r="BE173" s="674"/>
      <c r="BF173" s="648">
        <f t="shared" si="80"/>
        <v>0</v>
      </c>
      <c r="BG173" s="674"/>
      <c r="BH173" s="648">
        <f t="shared" si="71"/>
        <v>0</v>
      </c>
      <c r="BI173" s="674"/>
      <c r="BJ173" s="674"/>
      <c r="BK173" s="674"/>
      <c r="BL173" s="674"/>
      <c r="BM173" s="674"/>
      <c r="BN173" s="12"/>
      <c r="BO173" s="12"/>
      <c r="BP173" s="12"/>
      <c r="BQ173" s="12"/>
      <c r="BR173" s="674"/>
      <c r="BS173" s="674"/>
      <c r="BT173" s="675">
        <f t="shared" si="85"/>
        <v>0</v>
      </c>
      <c r="BU173" s="674"/>
      <c r="BV173" s="674"/>
      <c r="BW173" s="674"/>
      <c r="BX173" s="12"/>
      <c r="BY173" s="674"/>
      <c r="BZ173" s="674"/>
      <c r="CA173" s="674"/>
      <c r="CB173" s="12"/>
      <c r="CC173" s="12"/>
      <c r="CD173" s="12"/>
      <c r="CE173" s="12"/>
      <c r="CF173" s="12"/>
      <c r="CG173" s="648">
        <f t="shared" si="86"/>
        <v>0</v>
      </c>
      <c r="CH173" s="674"/>
      <c r="CI173" s="674"/>
      <c r="CJ173" s="12"/>
      <c r="CK173" s="12"/>
      <c r="CL173" s="12"/>
      <c r="CM173" s="674"/>
      <c r="CN173" s="648">
        <f t="shared" si="72"/>
        <v>0</v>
      </c>
      <c r="CO173" s="674"/>
      <c r="CP173" s="674"/>
      <c r="CQ173" s="674"/>
      <c r="CR173" s="674"/>
      <c r="CS173" s="674"/>
      <c r="CT173" s="648">
        <f t="shared" si="73"/>
        <v>0</v>
      </c>
      <c r="CU173" s="674"/>
      <c r="CV173" s="674"/>
      <c r="CW173" s="674"/>
      <c r="CX173" s="674"/>
      <c r="CY173" s="674"/>
      <c r="CZ173" s="674"/>
      <c r="DA173" s="676"/>
      <c r="DB173" s="674"/>
      <c r="DC173" s="674"/>
      <c r="DD173" s="674"/>
      <c r="DE173" s="674"/>
      <c r="DF173" s="674"/>
      <c r="DG173" s="674"/>
      <c r="DH173" s="674"/>
      <c r="DI173" s="674"/>
      <c r="DJ173" s="674"/>
      <c r="DK173" s="674"/>
      <c r="DL173" s="12"/>
      <c r="DM173" s="12"/>
      <c r="DN173" s="674"/>
      <c r="DO173" s="12"/>
      <c r="DP173" s="674"/>
      <c r="DQ173" s="648">
        <f t="shared" si="74"/>
        <v>0</v>
      </c>
      <c r="DR173" s="674"/>
      <c r="DS173" s="12"/>
      <c r="DT173" s="12"/>
      <c r="DU173" s="12"/>
      <c r="DV173" s="12">
        <f t="shared" si="75"/>
        <v>0</v>
      </c>
      <c r="DW173" s="674"/>
      <c r="DX173" s="674"/>
      <c r="DY173" s="674"/>
      <c r="DZ173" s="648">
        <f t="shared" si="76"/>
        <v>0</v>
      </c>
      <c r="EA173" s="677"/>
      <c r="EB173" s="673"/>
      <c r="EC173" s="678">
        <f t="shared" si="87"/>
        <v>0</v>
      </c>
      <c r="ED173" s="673"/>
      <c r="EE173" s="678">
        <f t="shared" si="88"/>
        <v>0</v>
      </c>
      <c r="EF173" s="673"/>
      <c r="EG173" s="678">
        <f t="shared" si="90"/>
        <v>0</v>
      </c>
      <c r="EH173" s="14"/>
      <c r="EI173" s="679"/>
      <c r="EJ173" s="648">
        <f t="shared" si="59"/>
        <v>0</v>
      </c>
      <c r="EK173" s="677"/>
      <c r="EL173" s="608"/>
      <c r="EM173" s="673"/>
      <c r="EN173" s="678">
        <f t="shared" si="89"/>
        <v>0</v>
      </c>
      <c r="EO173" s="221"/>
      <c r="EP173" s="221"/>
      <c r="EQ173" s="678">
        <f t="shared" si="82"/>
        <v>0</v>
      </c>
      <c r="ER173" s="221"/>
      <c r="ES173" s="680"/>
      <c r="ET173" s="221"/>
      <c r="EU173" s="216"/>
      <c r="EV173" s="221"/>
      <c r="EW173" s="680"/>
      <c r="EX173" s="673"/>
      <c r="EY173" s="673"/>
      <c r="EZ173" s="673">
        <f t="shared" si="81"/>
        <v>0</v>
      </c>
      <c r="FA173" s="673"/>
      <c r="FB173" s="673"/>
      <c r="FC173" s="673"/>
      <c r="FD173" s="673"/>
      <c r="FE173" s="673"/>
      <c r="FF173" s="673"/>
      <c r="FG173" s="673"/>
    </row>
    <row r="174" spans="1:163" s="681" customFormat="1">
      <c r="A174" s="671">
        <v>55</v>
      </c>
      <c r="B174" s="672" t="s">
        <v>783</v>
      </c>
      <c r="C174" s="673"/>
      <c r="D174" s="673"/>
      <c r="E174" s="673"/>
      <c r="F174" s="673"/>
      <c r="G174" s="673"/>
      <c r="H174" s="673"/>
      <c r="I174" s="673"/>
      <c r="J174" s="673"/>
      <c r="K174" s="674"/>
      <c r="L174" s="674"/>
      <c r="M174" s="12"/>
      <c r="N174" s="12"/>
      <c r="O174" s="674"/>
      <c r="P174" s="648">
        <f t="shared" si="84"/>
        <v>0</v>
      </c>
      <c r="Q174" s="674"/>
      <c r="R174" s="674"/>
      <c r="S174" s="674"/>
      <c r="T174" s="648">
        <f t="shared" si="65"/>
        <v>0</v>
      </c>
      <c r="U174" s="674"/>
      <c r="V174" s="674"/>
      <c r="W174" s="674"/>
      <c r="X174" s="674"/>
      <c r="Y174" s="674"/>
      <c r="Z174" s="12"/>
      <c r="AA174" s="12"/>
      <c r="AB174" s="674"/>
      <c r="AC174" s="674"/>
      <c r="AD174" s="648">
        <f t="shared" si="78"/>
        <v>0</v>
      </c>
      <c r="AE174" s="674"/>
      <c r="AF174" s="674"/>
      <c r="AG174" s="674"/>
      <c r="AH174" s="648">
        <f t="shared" si="66"/>
        <v>0</v>
      </c>
      <c r="AI174" s="674"/>
      <c r="AJ174" s="674"/>
      <c r="AK174" s="674"/>
      <c r="AL174" s="648">
        <f t="shared" si="67"/>
        <v>0</v>
      </c>
      <c r="AM174" s="674"/>
      <c r="AN174" s="12"/>
      <c r="AO174" s="674"/>
      <c r="AP174" s="648">
        <f t="shared" si="68"/>
        <v>0</v>
      </c>
      <c r="AQ174" s="674"/>
      <c r="AR174" s="674"/>
      <c r="AS174" s="12"/>
      <c r="AT174" s="674"/>
      <c r="AU174" s="674"/>
      <c r="AV174" s="648">
        <f t="shared" si="69"/>
        <v>0</v>
      </c>
      <c r="AW174" s="674"/>
      <c r="AX174" s="674"/>
      <c r="AY174" s="648">
        <f t="shared" si="70"/>
        <v>0</v>
      </c>
      <c r="AZ174" s="674"/>
      <c r="BA174" s="674"/>
      <c r="BB174" s="674"/>
      <c r="BC174" s="648">
        <f t="shared" si="79"/>
        <v>0</v>
      </c>
      <c r="BD174" s="674"/>
      <c r="BE174" s="674"/>
      <c r="BF174" s="648">
        <f t="shared" si="80"/>
        <v>0</v>
      </c>
      <c r="BG174" s="674"/>
      <c r="BH174" s="648">
        <f t="shared" si="71"/>
        <v>0</v>
      </c>
      <c r="BI174" s="674"/>
      <c r="BJ174" s="674"/>
      <c r="BK174" s="674"/>
      <c r="BL174" s="674"/>
      <c r="BM174" s="674"/>
      <c r="BN174" s="12"/>
      <c r="BO174" s="12"/>
      <c r="BP174" s="12"/>
      <c r="BQ174" s="12"/>
      <c r="BR174" s="674"/>
      <c r="BS174" s="674"/>
      <c r="BT174" s="675">
        <f t="shared" si="85"/>
        <v>0</v>
      </c>
      <c r="BU174" s="674"/>
      <c r="BV174" s="674"/>
      <c r="BW174" s="674"/>
      <c r="BX174" s="12"/>
      <c r="BY174" s="674"/>
      <c r="BZ174" s="674"/>
      <c r="CA174" s="674"/>
      <c r="CB174" s="12"/>
      <c r="CC174" s="12"/>
      <c r="CD174" s="12"/>
      <c r="CE174" s="12"/>
      <c r="CF174" s="12"/>
      <c r="CG174" s="648">
        <f t="shared" si="86"/>
        <v>0</v>
      </c>
      <c r="CH174" s="674"/>
      <c r="CI174" s="674"/>
      <c r="CJ174" s="12"/>
      <c r="CK174" s="12"/>
      <c r="CL174" s="12"/>
      <c r="CM174" s="674"/>
      <c r="CN174" s="648">
        <f t="shared" si="72"/>
        <v>0</v>
      </c>
      <c r="CO174" s="674"/>
      <c r="CP174" s="674"/>
      <c r="CQ174" s="674"/>
      <c r="CR174" s="674"/>
      <c r="CS174" s="674"/>
      <c r="CT174" s="648">
        <f t="shared" si="73"/>
        <v>0</v>
      </c>
      <c r="CU174" s="674"/>
      <c r="CV174" s="674"/>
      <c r="CW174" s="674"/>
      <c r="CX174" s="674"/>
      <c r="CY174" s="674"/>
      <c r="CZ174" s="674"/>
      <c r="DA174" s="676"/>
      <c r="DB174" s="674"/>
      <c r="DC174" s="674"/>
      <c r="DD174" s="674"/>
      <c r="DE174" s="674"/>
      <c r="DF174" s="674"/>
      <c r="DG174" s="674"/>
      <c r="DH174" s="674"/>
      <c r="DI174" s="674"/>
      <c r="DJ174" s="674"/>
      <c r="DK174" s="674"/>
      <c r="DL174" s="12"/>
      <c r="DM174" s="12"/>
      <c r="DN174" s="674"/>
      <c r="DO174" s="12"/>
      <c r="DP174" s="674"/>
      <c r="DQ174" s="648">
        <f t="shared" si="74"/>
        <v>0</v>
      </c>
      <c r="DR174" s="674"/>
      <c r="DS174" s="12"/>
      <c r="DT174" s="12"/>
      <c r="DU174" s="12"/>
      <c r="DV174" s="12">
        <f t="shared" si="75"/>
        <v>0</v>
      </c>
      <c r="DW174" s="674"/>
      <c r="DX174" s="674"/>
      <c r="DY174" s="674"/>
      <c r="DZ174" s="648">
        <f t="shared" si="76"/>
        <v>0</v>
      </c>
      <c r="EA174" s="677"/>
      <c r="EB174" s="673"/>
      <c r="EC174" s="678">
        <f t="shared" si="87"/>
        <v>0</v>
      </c>
      <c r="ED174" s="673"/>
      <c r="EE174" s="678">
        <f t="shared" si="88"/>
        <v>0</v>
      </c>
      <c r="EF174" s="673"/>
      <c r="EG174" s="678">
        <f t="shared" si="90"/>
        <v>0</v>
      </c>
      <c r="EH174" s="14"/>
      <c r="EI174" s="679"/>
      <c r="EJ174" s="648">
        <f t="shared" si="59"/>
        <v>0</v>
      </c>
      <c r="EK174" s="677"/>
      <c r="EL174" s="608"/>
      <c r="EM174" s="673"/>
      <c r="EN174" s="678">
        <f t="shared" si="89"/>
        <v>0</v>
      </c>
      <c r="EO174" s="221"/>
      <c r="EP174" s="221"/>
      <c r="EQ174" s="678">
        <f t="shared" si="82"/>
        <v>0</v>
      </c>
      <c r="ER174" s="221"/>
      <c r="ES174" s="680"/>
      <c r="ET174" s="221"/>
      <c r="EU174" s="216"/>
      <c r="EV174" s="221"/>
      <c r="EW174" s="680"/>
      <c r="EX174" s="673"/>
      <c r="EY174" s="673"/>
      <c r="EZ174" s="673">
        <f t="shared" si="81"/>
        <v>0</v>
      </c>
      <c r="FA174" s="673"/>
      <c r="FB174" s="673"/>
      <c r="FC174" s="673"/>
      <c r="FD174" s="673"/>
      <c r="FE174" s="673"/>
      <c r="FF174" s="673"/>
      <c r="FG174" s="673"/>
    </row>
    <row r="175" spans="1:163" s="681" customFormat="1">
      <c r="A175" s="671">
        <v>56</v>
      </c>
      <c r="B175" s="672" t="s">
        <v>784</v>
      </c>
      <c r="C175" s="673"/>
      <c r="D175" s="673"/>
      <c r="E175" s="673"/>
      <c r="F175" s="673"/>
      <c r="G175" s="673"/>
      <c r="H175" s="673"/>
      <c r="I175" s="673"/>
      <c r="J175" s="673"/>
      <c r="K175" s="674"/>
      <c r="L175" s="674"/>
      <c r="M175" s="12"/>
      <c r="N175" s="12"/>
      <c r="O175" s="674"/>
      <c r="P175" s="648">
        <f t="shared" si="84"/>
        <v>0</v>
      </c>
      <c r="Q175" s="674"/>
      <c r="R175" s="674"/>
      <c r="S175" s="674"/>
      <c r="T175" s="648">
        <f t="shared" si="65"/>
        <v>0</v>
      </c>
      <c r="U175" s="674"/>
      <c r="V175" s="674"/>
      <c r="W175" s="674"/>
      <c r="X175" s="674"/>
      <c r="Y175" s="674"/>
      <c r="Z175" s="12"/>
      <c r="AA175" s="12"/>
      <c r="AB175" s="674"/>
      <c r="AC175" s="674"/>
      <c r="AD175" s="648">
        <f t="shared" si="78"/>
        <v>0</v>
      </c>
      <c r="AE175" s="674"/>
      <c r="AF175" s="674"/>
      <c r="AG175" s="674"/>
      <c r="AH175" s="648">
        <f t="shared" si="66"/>
        <v>0</v>
      </c>
      <c r="AI175" s="674"/>
      <c r="AJ175" s="674"/>
      <c r="AK175" s="674"/>
      <c r="AL175" s="648">
        <f t="shared" si="67"/>
        <v>0</v>
      </c>
      <c r="AM175" s="674"/>
      <c r="AN175" s="12"/>
      <c r="AO175" s="674"/>
      <c r="AP175" s="648">
        <f t="shared" si="68"/>
        <v>0</v>
      </c>
      <c r="AQ175" s="674"/>
      <c r="AR175" s="674"/>
      <c r="AS175" s="12"/>
      <c r="AT175" s="674"/>
      <c r="AU175" s="674"/>
      <c r="AV175" s="648">
        <f t="shared" si="69"/>
        <v>0</v>
      </c>
      <c r="AW175" s="674"/>
      <c r="AX175" s="674"/>
      <c r="AY175" s="648">
        <f t="shared" si="70"/>
        <v>0</v>
      </c>
      <c r="AZ175" s="674"/>
      <c r="BA175" s="674"/>
      <c r="BB175" s="674"/>
      <c r="BC175" s="648">
        <f t="shared" si="79"/>
        <v>0</v>
      </c>
      <c r="BD175" s="674"/>
      <c r="BE175" s="674"/>
      <c r="BF175" s="648">
        <f t="shared" si="80"/>
        <v>0</v>
      </c>
      <c r="BG175" s="674"/>
      <c r="BH175" s="648">
        <f t="shared" si="71"/>
        <v>0</v>
      </c>
      <c r="BI175" s="674"/>
      <c r="BJ175" s="674"/>
      <c r="BK175" s="674"/>
      <c r="BL175" s="674"/>
      <c r="BM175" s="674"/>
      <c r="BN175" s="12"/>
      <c r="BO175" s="12"/>
      <c r="BP175" s="12"/>
      <c r="BQ175" s="12"/>
      <c r="BR175" s="674"/>
      <c r="BS175" s="674"/>
      <c r="BT175" s="675">
        <f t="shared" si="85"/>
        <v>0</v>
      </c>
      <c r="BU175" s="674"/>
      <c r="BV175" s="674"/>
      <c r="BW175" s="674"/>
      <c r="BX175" s="12"/>
      <c r="BY175" s="674"/>
      <c r="BZ175" s="674"/>
      <c r="CA175" s="674"/>
      <c r="CB175" s="12"/>
      <c r="CC175" s="12"/>
      <c r="CD175" s="12"/>
      <c r="CE175" s="12"/>
      <c r="CF175" s="12"/>
      <c r="CG175" s="648">
        <f t="shared" si="86"/>
        <v>0</v>
      </c>
      <c r="CH175" s="674"/>
      <c r="CI175" s="674"/>
      <c r="CJ175" s="12"/>
      <c r="CK175" s="12"/>
      <c r="CL175" s="12"/>
      <c r="CM175" s="674"/>
      <c r="CN175" s="648">
        <f t="shared" si="72"/>
        <v>0</v>
      </c>
      <c r="CO175" s="674"/>
      <c r="CP175" s="674"/>
      <c r="CQ175" s="674"/>
      <c r="CR175" s="674"/>
      <c r="CS175" s="674"/>
      <c r="CT175" s="648">
        <f t="shared" si="73"/>
        <v>0</v>
      </c>
      <c r="CU175" s="674"/>
      <c r="CV175" s="674"/>
      <c r="CW175" s="674"/>
      <c r="CX175" s="674"/>
      <c r="CY175" s="674"/>
      <c r="CZ175" s="674"/>
      <c r="DA175" s="676"/>
      <c r="DB175" s="674"/>
      <c r="DC175" s="674"/>
      <c r="DD175" s="674"/>
      <c r="DE175" s="674"/>
      <c r="DF175" s="674"/>
      <c r="DG175" s="674"/>
      <c r="DH175" s="674"/>
      <c r="DI175" s="674"/>
      <c r="DJ175" s="674"/>
      <c r="DK175" s="674"/>
      <c r="DL175" s="12"/>
      <c r="DM175" s="12"/>
      <c r="DN175" s="674"/>
      <c r="DO175" s="12"/>
      <c r="DP175" s="674"/>
      <c r="DQ175" s="648">
        <f t="shared" si="74"/>
        <v>0</v>
      </c>
      <c r="DR175" s="674"/>
      <c r="DS175" s="12"/>
      <c r="DT175" s="12"/>
      <c r="DU175" s="12"/>
      <c r="DV175" s="12">
        <f t="shared" si="75"/>
        <v>0</v>
      </c>
      <c r="DW175" s="674"/>
      <c r="DX175" s="674"/>
      <c r="DY175" s="674"/>
      <c r="DZ175" s="648">
        <f t="shared" si="76"/>
        <v>0</v>
      </c>
      <c r="EA175" s="677"/>
      <c r="EB175" s="673"/>
      <c r="EC175" s="678">
        <f t="shared" si="87"/>
        <v>0</v>
      </c>
      <c r="ED175" s="673"/>
      <c r="EE175" s="678">
        <f t="shared" si="88"/>
        <v>0</v>
      </c>
      <c r="EF175" s="673"/>
      <c r="EG175" s="678">
        <f t="shared" si="90"/>
        <v>0</v>
      </c>
      <c r="EH175" s="14"/>
      <c r="EI175" s="679"/>
      <c r="EJ175" s="648">
        <f t="shared" si="59"/>
        <v>0</v>
      </c>
      <c r="EK175" s="677"/>
      <c r="EL175" s="608"/>
      <c r="EM175" s="673"/>
      <c r="EN175" s="678">
        <f t="shared" si="89"/>
        <v>0</v>
      </c>
      <c r="EO175" s="221"/>
      <c r="EP175" s="221"/>
      <c r="EQ175" s="678">
        <f t="shared" si="82"/>
        <v>0</v>
      </c>
      <c r="ER175" s="221"/>
      <c r="ES175" s="680"/>
      <c r="ET175" s="221"/>
      <c r="EU175" s="216"/>
      <c r="EV175" s="221"/>
      <c r="EW175" s="680"/>
      <c r="EX175" s="673"/>
      <c r="EY175" s="673"/>
      <c r="EZ175" s="673">
        <f t="shared" si="81"/>
        <v>0</v>
      </c>
      <c r="FA175" s="673"/>
      <c r="FB175" s="673"/>
      <c r="FC175" s="673"/>
      <c r="FD175" s="673"/>
      <c r="FE175" s="673"/>
      <c r="FF175" s="673"/>
      <c r="FG175" s="673"/>
    </row>
    <row r="176" spans="1:163" s="681" customFormat="1" ht="18" customHeight="1">
      <c r="A176" s="671">
        <v>57</v>
      </c>
      <c r="B176" s="704" t="s">
        <v>902</v>
      </c>
      <c r="C176" s="673"/>
      <c r="D176" s="673"/>
      <c r="E176" s="673"/>
      <c r="F176" s="673"/>
      <c r="G176" s="673"/>
      <c r="H176" s="673"/>
      <c r="I176" s="673"/>
      <c r="J176" s="673"/>
      <c r="K176" s="674"/>
      <c r="L176" s="674"/>
      <c r="M176" s="12"/>
      <c r="N176" s="12"/>
      <c r="O176" s="674"/>
      <c r="P176" s="648">
        <f t="shared" si="84"/>
        <v>0</v>
      </c>
      <c r="Q176" s="674"/>
      <c r="R176" s="674"/>
      <c r="S176" s="674"/>
      <c r="T176" s="648"/>
      <c r="U176" s="674"/>
      <c r="V176" s="674"/>
      <c r="W176" s="674"/>
      <c r="X176" s="674"/>
      <c r="Y176" s="674"/>
      <c r="Z176" s="12"/>
      <c r="AA176" s="12"/>
      <c r="AB176" s="674"/>
      <c r="AC176" s="674"/>
      <c r="AD176" s="648">
        <f t="shared" si="78"/>
        <v>0</v>
      </c>
      <c r="AE176" s="674"/>
      <c r="AF176" s="674"/>
      <c r="AG176" s="674"/>
      <c r="AH176" s="648"/>
      <c r="AI176" s="674"/>
      <c r="AJ176" s="674"/>
      <c r="AK176" s="674"/>
      <c r="AL176" s="648"/>
      <c r="AM176" s="674"/>
      <c r="AN176" s="12"/>
      <c r="AO176" s="674"/>
      <c r="AP176" s="648"/>
      <c r="AQ176" s="674"/>
      <c r="AR176" s="674"/>
      <c r="AS176" s="12"/>
      <c r="AT176" s="674"/>
      <c r="AU176" s="674"/>
      <c r="AV176" s="648"/>
      <c r="AW176" s="674"/>
      <c r="AX176" s="674"/>
      <c r="AY176" s="648"/>
      <c r="AZ176" s="674"/>
      <c r="BA176" s="674"/>
      <c r="BB176" s="674"/>
      <c r="BC176" s="648">
        <f t="shared" si="79"/>
        <v>0</v>
      </c>
      <c r="BD176" s="674"/>
      <c r="BE176" s="674"/>
      <c r="BF176" s="648">
        <f t="shared" si="80"/>
        <v>0</v>
      </c>
      <c r="BG176" s="674"/>
      <c r="BH176" s="648"/>
      <c r="BI176" s="674"/>
      <c r="BJ176" s="674"/>
      <c r="BK176" s="674"/>
      <c r="BL176" s="674"/>
      <c r="BM176" s="674"/>
      <c r="BN176" s="12"/>
      <c r="BO176" s="12"/>
      <c r="BP176" s="12"/>
      <c r="BQ176" s="12"/>
      <c r="BR176" s="674"/>
      <c r="BS176" s="674"/>
      <c r="BT176" s="675">
        <f t="shared" si="85"/>
        <v>0</v>
      </c>
      <c r="BU176" s="674"/>
      <c r="BV176" s="674"/>
      <c r="BW176" s="674"/>
      <c r="BX176" s="12"/>
      <c r="BY176" s="674"/>
      <c r="BZ176" s="674"/>
      <c r="CA176" s="674"/>
      <c r="CB176" s="12"/>
      <c r="CC176" s="12"/>
      <c r="CD176" s="12"/>
      <c r="CE176" s="12"/>
      <c r="CF176" s="12"/>
      <c r="CG176" s="648">
        <f t="shared" si="86"/>
        <v>0</v>
      </c>
      <c r="CH176" s="674"/>
      <c r="CI176" s="674"/>
      <c r="CJ176" s="12"/>
      <c r="CK176" s="12"/>
      <c r="CL176" s="12"/>
      <c r="CM176" s="674"/>
      <c r="CN176" s="648">
        <f t="shared" si="72"/>
        <v>0</v>
      </c>
      <c r="CO176" s="674"/>
      <c r="CP176" s="674"/>
      <c r="CQ176" s="674"/>
      <c r="CR176" s="674"/>
      <c r="CS176" s="674"/>
      <c r="CT176" s="648"/>
      <c r="CU176" s="674"/>
      <c r="CV176" s="674"/>
      <c r="CW176" s="674"/>
      <c r="CX176" s="674"/>
      <c r="CY176" s="674"/>
      <c r="CZ176" s="674"/>
      <c r="DA176" s="676"/>
      <c r="DB176" s="674"/>
      <c r="DC176" s="674"/>
      <c r="DD176" s="674"/>
      <c r="DE176" s="674"/>
      <c r="DF176" s="674"/>
      <c r="DG176" s="674"/>
      <c r="DH176" s="674"/>
      <c r="DI176" s="674"/>
      <c r="DJ176" s="674"/>
      <c r="DK176" s="674"/>
      <c r="DL176" s="12"/>
      <c r="DM176" s="12"/>
      <c r="DN176" s="674"/>
      <c r="DO176" s="12"/>
      <c r="DP176" s="674"/>
      <c r="DQ176" s="648">
        <f t="shared" si="74"/>
        <v>0</v>
      </c>
      <c r="DR176" s="674"/>
      <c r="DS176" s="12"/>
      <c r="DT176" s="12"/>
      <c r="DU176" s="12"/>
      <c r="DV176" s="12">
        <f t="shared" si="75"/>
        <v>0</v>
      </c>
      <c r="DW176" s="674"/>
      <c r="DX176" s="674"/>
      <c r="DY176" s="674"/>
      <c r="DZ176" s="648"/>
      <c r="EA176" s="677"/>
      <c r="EB176" s="673"/>
      <c r="EC176" s="678">
        <f t="shared" si="87"/>
        <v>0</v>
      </c>
      <c r="ED176" s="673"/>
      <c r="EE176" s="678">
        <f t="shared" si="88"/>
        <v>0</v>
      </c>
      <c r="EF176" s="673"/>
      <c r="EG176" s="678">
        <f t="shared" si="90"/>
        <v>0</v>
      </c>
      <c r="EH176" s="14"/>
      <c r="EI176" s="679"/>
      <c r="EJ176" s="648">
        <f t="shared" si="59"/>
        <v>0</v>
      </c>
      <c r="EK176" s="677"/>
      <c r="EL176" s="608"/>
      <c r="EM176" s="673"/>
      <c r="EN176" s="678">
        <f t="shared" si="89"/>
        <v>0</v>
      </c>
      <c r="EO176" s="221"/>
      <c r="EP176" s="221"/>
      <c r="EQ176" s="678">
        <f t="shared" si="82"/>
        <v>0</v>
      </c>
      <c r="ER176" s="221"/>
      <c r="ES176" s="680"/>
      <c r="ET176" s="221"/>
      <c r="EU176" s="216"/>
      <c r="EV176" s="221"/>
      <c r="EW176" s="680"/>
      <c r="EX176" s="673"/>
      <c r="EY176" s="673"/>
      <c r="EZ176" s="673">
        <f t="shared" si="81"/>
        <v>0</v>
      </c>
      <c r="FA176" s="673"/>
      <c r="FB176" s="673"/>
      <c r="FC176" s="673"/>
      <c r="FD176" s="673"/>
      <c r="FE176" s="673"/>
      <c r="FF176" s="673"/>
      <c r="FG176" s="673"/>
    </row>
    <row r="177" spans="1:163" s="681" customFormat="1" ht="16.5" customHeight="1">
      <c r="A177" s="671">
        <v>58</v>
      </c>
      <c r="B177" s="704" t="s">
        <v>903</v>
      </c>
      <c r="C177" s="673"/>
      <c r="D177" s="673"/>
      <c r="E177" s="673"/>
      <c r="F177" s="673"/>
      <c r="G177" s="673"/>
      <c r="H177" s="673"/>
      <c r="I177" s="673"/>
      <c r="J177" s="673"/>
      <c r="K177" s="674"/>
      <c r="L177" s="674"/>
      <c r="M177" s="12"/>
      <c r="N177" s="12"/>
      <c r="O177" s="674"/>
      <c r="P177" s="648">
        <f t="shared" si="84"/>
        <v>0</v>
      </c>
      <c r="Q177" s="674"/>
      <c r="R177" s="674"/>
      <c r="S177" s="674"/>
      <c r="T177" s="648"/>
      <c r="U177" s="674"/>
      <c r="V177" s="674"/>
      <c r="W177" s="674"/>
      <c r="X177" s="674"/>
      <c r="Y177" s="674"/>
      <c r="Z177" s="12"/>
      <c r="AA177" s="12"/>
      <c r="AB177" s="674"/>
      <c r="AC177" s="674"/>
      <c r="AD177" s="648">
        <f t="shared" si="78"/>
        <v>0</v>
      </c>
      <c r="AE177" s="674"/>
      <c r="AF177" s="674"/>
      <c r="AG177" s="674"/>
      <c r="AH177" s="648"/>
      <c r="AI177" s="674"/>
      <c r="AJ177" s="674"/>
      <c r="AK177" s="674"/>
      <c r="AL177" s="648"/>
      <c r="AM177" s="674"/>
      <c r="AN177" s="12"/>
      <c r="AO177" s="674"/>
      <c r="AP177" s="648"/>
      <c r="AQ177" s="674"/>
      <c r="AR177" s="674"/>
      <c r="AS177" s="12"/>
      <c r="AT177" s="674"/>
      <c r="AU177" s="674"/>
      <c r="AV177" s="648"/>
      <c r="AW177" s="674"/>
      <c r="AX177" s="674"/>
      <c r="AY177" s="648"/>
      <c r="AZ177" s="674"/>
      <c r="BA177" s="674"/>
      <c r="BB177" s="674"/>
      <c r="BC177" s="648">
        <f t="shared" si="79"/>
        <v>0</v>
      </c>
      <c r="BD177" s="674"/>
      <c r="BE177" s="674"/>
      <c r="BF177" s="648">
        <f t="shared" si="80"/>
        <v>0</v>
      </c>
      <c r="BG177" s="674"/>
      <c r="BH177" s="648"/>
      <c r="BI177" s="674"/>
      <c r="BJ177" s="674"/>
      <c r="BK177" s="674"/>
      <c r="BL177" s="674"/>
      <c r="BM177" s="674"/>
      <c r="BN177" s="12"/>
      <c r="BO177" s="12"/>
      <c r="BP177" s="12"/>
      <c r="BQ177" s="12"/>
      <c r="BR177" s="674"/>
      <c r="BS177" s="674"/>
      <c r="BT177" s="675">
        <f t="shared" si="85"/>
        <v>0</v>
      </c>
      <c r="BU177" s="674"/>
      <c r="BV177" s="674"/>
      <c r="BW177" s="674"/>
      <c r="BX177" s="12"/>
      <c r="BY177" s="674"/>
      <c r="BZ177" s="674"/>
      <c r="CA177" s="674"/>
      <c r="CB177" s="12"/>
      <c r="CC177" s="12"/>
      <c r="CD177" s="12"/>
      <c r="CE177" s="12"/>
      <c r="CF177" s="12"/>
      <c r="CG177" s="648">
        <f t="shared" si="86"/>
        <v>0</v>
      </c>
      <c r="CH177" s="674"/>
      <c r="CI177" s="674"/>
      <c r="CJ177" s="12"/>
      <c r="CK177" s="12"/>
      <c r="CL177" s="12"/>
      <c r="CM177" s="674"/>
      <c r="CN177" s="648">
        <f t="shared" si="72"/>
        <v>0</v>
      </c>
      <c r="CO177" s="674"/>
      <c r="CP177" s="674"/>
      <c r="CQ177" s="674"/>
      <c r="CR177" s="674"/>
      <c r="CS177" s="674"/>
      <c r="CT177" s="648"/>
      <c r="CU177" s="674"/>
      <c r="CV177" s="674"/>
      <c r="CW177" s="674"/>
      <c r="CX177" s="674"/>
      <c r="CY177" s="674"/>
      <c r="CZ177" s="674"/>
      <c r="DA177" s="676"/>
      <c r="DB177" s="674"/>
      <c r="DC177" s="674"/>
      <c r="DD177" s="674"/>
      <c r="DE177" s="674"/>
      <c r="DF177" s="674"/>
      <c r="DG177" s="674"/>
      <c r="DH177" s="674"/>
      <c r="DI177" s="674"/>
      <c r="DJ177" s="674"/>
      <c r="DK177" s="674"/>
      <c r="DL177" s="12"/>
      <c r="DM177" s="12"/>
      <c r="DN177" s="674"/>
      <c r="DO177" s="12"/>
      <c r="DP177" s="674"/>
      <c r="DQ177" s="648">
        <f t="shared" si="74"/>
        <v>0</v>
      </c>
      <c r="DR177" s="674"/>
      <c r="DS177" s="12"/>
      <c r="DT177" s="12"/>
      <c r="DU177" s="12"/>
      <c r="DV177" s="12">
        <f t="shared" si="75"/>
        <v>0</v>
      </c>
      <c r="DW177" s="674"/>
      <c r="DX177" s="674"/>
      <c r="DY177" s="674"/>
      <c r="DZ177" s="648"/>
      <c r="EA177" s="677"/>
      <c r="EB177" s="673"/>
      <c r="EC177" s="678">
        <f t="shared" si="87"/>
        <v>0</v>
      </c>
      <c r="ED177" s="673"/>
      <c r="EE177" s="678">
        <f t="shared" si="88"/>
        <v>0</v>
      </c>
      <c r="EF177" s="673"/>
      <c r="EG177" s="678">
        <f t="shared" si="90"/>
        <v>0</v>
      </c>
      <c r="EH177" s="14"/>
      <c r="EI177" s="679"/>
      <c r="EJ177" s="648">
        <f t="shared" si="59"/>
        <v>0</v>
      </c>
      <c r="EK177" s="677"/>
      <c r="EL177" s="608"/>
      <c r="EM177" s="673"/>
      <c r="EN177" s="678">
        <f t="shared" si="89"/>
        <v>0</v>
      </c>
      <c r="EO177" s="221"/>
      <c r="EP177" s="221"/>
      <c r="EQ177" s="678">
        <f t="shared" si="82"/>
        <v>0</v>
      </c>
      <c r="ER177" s="221"/>
      <c r="ES177" s="680"/>
      <c r="ET177" s="221"/>
      <c r="EU177" s="216"/>
      <c r="EV177" s="221"/>
      <c r="EW177" s="680"/>
      <c r="EX177" s="673"/>
      <c r="EY177" s="673"/>
      <c r="EZ177" s="673">
        <f t="shared" si="81"/>
        <v>0</v>
      </c>
      <c r="FA177" s="673"/>
      <c r="FB177" s="673"/>
      <c r="FC177" s="673"/>
      <c r="FD177" s="673"/>
      <c r="FE177" s="673"/>
      <c r="FF177" s="673"/>
      <c r="FG177" s="673"/>
    </row>
    <row r="178" spans="1:163" s="207" customFormat="1">
      <c r="A178" s="669">
        <v>59</v>
      </c>
      <c r="B178" s="205" t="s">
        <v>904</v>
      </c>
      <c r="C178" s="221"/>
      <c r="D178" s="221"/>
      <c r="E178" s="221"/>
      <c r="F178" s="221"/>
      <c r="G178" s="221"/>
      <c r="H178" s="221"/>
      <c r="I178" s="221"/>
      <c r="J178" s="221"/>
      <c r="K178" s="12"/>
      <c r="L178" s="12"/>
      <c r="M178" s="12"/>
      <c r="N178" s="12"/>
      <c r="O178" s="12"/>
      <c r="P178" s="14">
        <f t="shared" si="84"/>
        <v>0</v>
      </c>
      <c r="Q178" s="12"/>
      <c r="R178" s="12"/>
      <c r="S178" s="12"/>
      <c r="T178" s="14"/>
      <c r="U178" s="12"/>
      <c r="V178" s="12"/>
      <c r="W178" s="12"/>
      <c r="X178" s="12"/>
      <c r="Y178" s="12"/>
      <c r="Z178" s="12"/>
      <c r="AA178" s="12"/>
      <c r="AB178" s="12"/>
      <c r="AC178" s="12"/>
      <c r="AD178" s="648">
        <f t="shared" si="78"/>
        <v>0</v>
      </c>
      <c r="AE178" s="12"/>
      <c r="AF178" s="12"/>
      <c r="AG178" s="12"/>
      <c r="AH178" s="14"/>
      <c r="AI178" s="12"/>
      <c r="AJ178" s="12"/>
      <c r="AK178" s="12"/>
      <c r="AL178" s="14"/>
      <c r="AM178" s="12"/>
      <c r="AN178" s="12"/>
      <c r="AO178" s="12"/>
      <c r="AP178" s="14"/>
      <c r="AQ178" s="12"/>
      <c r="AR178" s="12"/>
      <c r="AS178" s="12"/>
      <c r="AT178" s="12"/>
      <c r="AU178" s="12"/>
      <c r="AV178" s="14"/>
      <c r="AW178" s="12"/>
      <c r="AX178" s="12"/>
      <c r="AY178" s="14"/>
      <c r="AZ178" s="12"/>
      <c r="BA178" s="12"/>
      <c r="BB178" s="12"/>
      <c r="BC178" s="648">
        <f t="shared" si="79"/>
        <v>0</v>
      </c>
      <c r="BD178" s="12"/>
      <c r="BE178" s="12"/>
      <c r="BF178" s="648">
        <f t="shared" si="80"/>
        <v>0</v>
      </c>
      <c r="BG178" s="12"/>
      <c r="BH178" s="14"/>
      <c r="BI178" s="12"/>
      <c r="BJ178" s="12"/>
      <c r="BK178" s="12"/>
      <c r="BL178" s="12"/>
      <c r="BM178" s="12"/>
      <c r="BN178" s="12"/>
      <c r="BO178" s="12"/>
      <c r="BP178" s="12"/>
      <c r="BQ178" s="12"/>
      <c r="BR178" s="12"/>
      <c r="BS178" s="12"/>
      <c r="BT178" s="32">
        <f t="shared" si="85"/>
        <v>0</v>
      </c>
      <c r="BU178" s="12"/>
      <c r="BV178" s="12"/>
      <c r="BW178" s="12"/>
      <c r="BX178" s="12"/>
      <c r="BY178" s="12"/>
      <c r="BZ178" s="12"/>
      <c r="CA178" s="12"/>
      <c r="CB178" s="12"/>
      <c r="CC178" s="12"/>
      <c r="CD178" s="12"/>
      <c r="CE178" s="12"/>
      <c r="CF178" s="12"/>
      <c r="CG178" s="14">
        <f t="shared" si="86"/>
        <v>0</v>
      </c>
      <c r="CH178" s="12"/>
      <c r="CI178" s="12"/>
      <c r="CJ178" s="12"/>
      <c r="CK178" s="12"/>
      <c r="CL178" s="12"/>
      <c r="CM178" s="12"/>
      <c r="CN178" s="14">
        <f t="shared" si="72"/>
        <v>0</v>
      </c>
      <c r="CO178" s="12"/>
      <c r="CP178" s="12"/>
      <c r="CQ178" s="12"/>
      <c r="CR178" s="12"/>
      <c r="CS178" s="12"/>
      <c r="CT178" s="14"/>
      <c r="CU178" s="12"/>
      <c r="CV178" s="12"/>
      <c r="CW178" s="12"/>
      <c r="CX178" s="12"/>
      <c r="CY178" s="12"/>
      <c r="CZ178" s="12"/>
      <c r="DA178" s="601"/>
      <c r="DB178" s="12"/>
      <c r="DC178" s="12"/>
      <c r="DD178" s="12"/>
      <c r="DE178" s="12"/>
      <c r="DF178" s="12"/>
      <c r="DG178" s="12"/>
      <c r="DH178" s="12"/>
      <c r="DI178" s="12"/>
      <c r="DJ178" s="12"/>
      <c r="DK178" s="12"/>
      <c r="DL178" s="12"/>
      <c r="DM178" s="12"/>
      <c r="DN178" s="12"/>
      <c r="DO178" s="12"/>
      <c r="DP178" s="12"/>
      <c r="DQ178" s="648">
        <f t="shared" si="74"/>
        <v>0</v>
      </c>
      <c r="DR178" s="12"/>
      <c r="DS178" s="12">
        <v>10000</v>
      </c>
      <c r="DT178" s="12">
        <v>60</v>
      </c>
      <c r="DU178" s="12"/>
      <c r="DV178" s="12">
        <f t="shared" si="75"/>
        <v>10060</v>
      </c>
      <c r="DW178" s="12"/>
      <c r="DX178" s="12"/>
      <c r="DY178" s="12"/>
      <c r="DZ178" s="14"/>
      <c r="EA178" s="608"/>
      <c r="EB178" s="221"/>
      <c r="EC178" s="682">
        <f t="shared" si="87"/>
        <v>0</v>
      </c>
      <c r="ED178" s="221"/>
      <c r="EE178" s="682">
        <f t="shared" si="88"/>
        <v>0</v>
      </c>
      <c r="EF178" s="221"/>
      <c r="EG178" s="682">
        <f t="shared" si="90"/>
        <v>0</v>
      </c>
      <c r="EH178" s="14"/>
      <c r="EI178" s="683"/>
      <c r="EJ178" s="14">
        <f t="shared" si="59"/>
        <v>0</v>
      </c>
      <c r="EK178" s="608"/>
      <c r="EL178" s="608"/>
      <c r="EM178" s="221"/>
      <c r="EN178" s="682">
        <f t="shared" si="89"/>
        <v>0</v>
      </c>
      <c r="EO178" s="221"/>
      <c r="EP178" s="221"/>
      <c r="EQ178" s="678">
        <f t="shared" si="82"/>
        <v>0</v>
      </c>
      <c r="ER178" s="221"/>
      <c r="ES178" s="216"/>
      <c r="ET178" s="221">
        <v>500</v>
      </c>
      <c r="EU178" s="216">
        <f t="shared" si="83"/>
        <v>500</v>
      </c>
      <c r="EV178" s="221"/>
      <c r="EW178" s="216"/>
      <c r="EX178" s="221"/>
      <c r="EY178" s="221"/>
      <c r="EZ178" s="673">
        <f t="shared" si="81"/>
        <v>0</v>
      </c>
      <c r="FA178" s="221"/>
      <c r="FB178" s="221"/>
      <c r="FC178" s="221"/>
      <c r="FD178" s="221"/>
      <c r="FE178" s="221"/>
      <c r="FF178" s="221"/>
      <c r="FG178" s="221"/>
    </row>
    <row r="179" spans="1:163" s="681" customFormat="1">
      <c r="A179" s="671">
        <v>60</v>
      </c>
      <c r="B179" s="704" t="s">
        <v>905</v>
      </c>
      <c r="C179" s="673"/>
      <c r="D179" s="673"/>
      <c r="E179" s="673"/>
      <c r="F179" s="673"/>
      <c r="G179" s="673"/>
      <c r="H179" s="673"/>
      <c r="I179" s="673"/>
      <c r="J179" s="673"/>
      <c r="K179" s="674"/>
      <c r="L179" s="674"/>
      <c r="M179" s="12"/>
      <c r="N179" s="12"/>
      <c r="O179" s="674"/>
      <c r="P179" s="648">
        <f t="shared" si="84"/>
        <v>0</v>
      </c>
      <c r="Q179" s="674"/>
      <c r="R179" s="674"/>
      <c r="S179" s="674"/>
      <c r="T179" s="648"/>
      <c r="U179" s="674"/>
      <c r="V179" s="674"/>
      <c r="W179" s="674"/>
      <c r="X179" s="674"/>
      <c r="Y179" s="674"/>
      <c r="Z179" s="12"/>
      <c r="AA179" s="12"/>
      <c r="AB179" s="674"/>
      <c r="AC179" s="674"/>
      <c r="AD179" s="648">
        <f t="shared" si="78"/>
        <v>0</v>
      </c>
      <c r="AE179" s="674"/>
      <c r="AF179" s="674"/>
      <c r="AG179" s="674"/>
      <c r="AH179" s="648"/>
      <c r="AI179" s="674"/>
      <c r="AJ179" s="674"/>
      <c r="AK179" s="674"/>
      <c r="AL179" s="648"/>
      <c r="AM179" s="674"/>
      <c r="AN179" s="12"/>
      <c r="AO179" s="674"/>
      <c r="AP179" s="648"/>
      <c r="AQ179" s="674"/>
      <c r="AR179" s="674"/>
      <c r="AS179" s="12"/>
      <c r="AT179" s="674"/>
      <c r="AU179" s="674"/>
      <c r="AV179" s="648"/>
      <c r="AW179" s="674"/>
      <c r="AX179" s="674"/>
      <c r="AY179" s="648"/>
      <c r="AZ179" s="674"/>
      <c r="BA179" s="674"/>
      <c r="BB179" s="674"/>
      <c r="BC179" s="648">
        <f t="shared" si="79"/>
        <v>0</v>
      </c>
      <c r="BD179" s="674"/>
      <c r="BE179" s="674"/>
      <c r="BF179" s="648">
        <f t="shared" si="80"/>
        <v>0</v>
      </c>
      <c r="BG179" s="674"/>
      <c r="BH179" s="648"/>
      <c r="BI179" s="674"/>
      <c r="BJ179" s="674"/>
      <c r="BK179" s="674"/>
      <c r="BL179" s="674"/>
      <c r="BM179" s="674"/>
      <c r="BN179" s="12"/>
      <c r="BO179" s="12"/>
      <c r="BP179" s="12"/>
      <c r="BQ179" s="12"/>
      <c r="BR179" s="674"/>
      <c r="BS179" s="674"/>
      <c r="BT179" s="675">
        <f t="shared" si="85"/>
        <v>0</v>
      </c>
      <c r="BU179" s="674"/>
      <c r="BV179" s="674"/>
      <c r="BW179" s="674"/>
      <c r="BX179" s="12"/>
      <c r="BY179" s="674"/>
      <c r="BZ179" s="674"/>
      <c r="CA179" s="674"/>
      <c r="CB179" s="12"/>
      <c r="CC179" s="12"/>
      <c r="CD179" s="12"/>
      <c r="CE179" s="12"/>
      <c r="CF179" s="12"/>
      <c r="CG179" s="648">
        <f t="shared" si="86"/>
        <v>0</v>
      </c>
      <c r="CH179" s="674"/>
      <c r="CI179" s="674"/>
      <c r="CJ179" s="12"/>
      <c r="CK179" s="12"/>
      <c r="CL179" s="12"/>
      <c r="CM179" s="674"/>
      <c r="CN179" s="648">
        <f t="shared" si="72"/>
        <v>0</v>
      </c>
      <c r="CO179" s="674"/>
      <c r="CP179" s="674"/>
      <c r="CQ179" s="674"/>
      <c r="CR179" s="674"/>
      <c r="CS179" s="674"/>
      <c r="CT179" s="648"/>
      <c r="CU179" s="674"/>
      <c r="CV179" s="674"/>
      <c r="CW179" s="674"/>
      <c r="CX179" s="674"/>
      <c r="CY179" s="674"/>
      <c r="CZ179" s="674"/>
      <c r="DA179" s="676"/>
      <c r="DB179" s="674"/>
      <c r="DC179" s="674"/>
      <c r="DD179" s="674"/>
      <c r="DE179" s="674"/>
      <c r="DF179" s="674"/>
      <c r="DG179" s="674"/>
      <c r="DH179" s="674"/>
      <c r="DI179" s="674"/>
      <c r="DJ179" s="674"/>
      <c r="DK179" s="674"/>
      <c r="DL179" s="12"/>
      <c r="DM179" s="12"/>
      <c r="DN179" s="674"/>
      <c r="DO179" s="12"/>
      <c r="DP179" s="674"/>
      <c r="DQ179" s="648">
        <f t="shared" si="74"/>
        <v>0</v>
      </c>
      <c r="DR179" s="674"/>
      <c r="DS179" s="12"/>
      <c r="DT179" s="12"/>
      <c r="DU179" s="12"/>
      <c r="DV179" s="12">
        <f t="shared" si="75"/>
        <v>0</v>
      </c>
      <c r="DW179" s="674"/>
      <c r="DX179" s="674"/>
      <c r="DY179" s="674"/>
      <c r="DZ179" s="648"/>
      <c r="EA179" s="677"/>
      <c r="EB179" s="673"/>
      <c r="EC179" s="678">
        <f t="shared" si="87"/>
        <v>0</v>
      </c>
      <c r="ED179" s="673"/>
      <c r="EE179" s="678">
        <f t="shared" si="88"/>
        <v>0</v>
      </c>
      <c r="EF179" s="673"/>
      <c r="EG179" s="678">
        <f t="shared" si="90"/>
        <v>0</v>
      </c>
      <c r="EH179" s="14"/>
      <c r="EI179" s="679"/>
      <c r="EJ179" s="648">
        <f t="shared" si="59"/>
        <v>0</v>
      </c>
      <c r="EK179" s="677"/>
      <c r="EL179" s="608"/>
      <c r="EM179" s="673"/>
      <c r="EN179" s="678">
        <f t="shared" si="89"/>
        <v>0</v>
      </c>
      <c r="EO179" s="221"/>
      <c r="EP179" s="221"/>
      <c r="EQ179" s="678">
        <f t="shared" si="82"/>
        <v>0</v>
      </c>
      <c r="ER179" s="221"/>
      <c r="ES179" s="680"/>
      <c r="ET179" s="221"/>
      <c r="EU179" s="216"/>
      <c r="EV179" s="221"/>
      <c r="EW179" s="680"/>
      <c r="EX179" s="673"/>
      <c r="EY179" s="673"/>
      <c r="EZ179" s="673">
        <f t="shared" si="81"/>
        <v>0</v>
      </c>
      <c r="FA179" s="673"/>
      <c r="FB179" s="673"/>
      <c r="FC179" s="673"/>
      <c r="FD179" s="673"/>
      <c r="FE179" s="673"/>
      <c r="FF179" s="673"/>
      <c r="FG179" s="673"/>
    </row>
    <row r="180" spans="1:163" s="681" customFormat="1">
      <c r="A180" s="671">
        <v>61</v>
      </c>
      <c r="B180" s="704" t="s">
        <v>906</v>
      </c>
      <c r="C180" s="673"/>
      <c r="D180" s="673"/>
      <c r="E180" s="673"/>
      <c r="F180" s="673"/>
      <c r="G180" s="673"/>
      <c r="H180" s="673"/>
      <c r="I180" s="673"/>
      <c r="J180" s="673"/>
      <c r="K180" s="674"/>
      <c r="L180" s="674"/>
      <c r="M180" s="12"/>
      <c r="N180" s="12"/>
      <c r="O180" s="674"/>
      <c r="P180" s="648">
        <f t="shared" si="84"/>
        <v>0</v>
      </c>
      <c r="Q180" s="674"/>
      <c r="R180" s="674"/>
      <c r="S180" s="674"/>
      <c r="T180" s="648"/>
      <c r="U180" s="674"/>
      <c r="V180" s="674"/>
      <c r="W180" s="674"/>
      <c r="X180" s="674"/>
      <c r="Y180" s="674"/>
      <c r="Z180" s="12"/>
      <c r="AA180" s="12"/>
      <c r="AB180" s="674"/>
      <c r="AC180" s="674"/>
      <c r="AD180" s="648">
        <f t="shared" si="78"/>
        <v>0</v>
      </c>
      <c r="AE180" s="674"/>
      <c r="AF180" s="674"/>
      <c r="AG180" s="674"/>
      <c r="AH180" s="648"/>
      <c r="AI180" s="674"/>
      <c r="AJ180" s="674"/>
      <c r="AK180" s="674"/>
      <c r="AL180" s="648"/>
      <c r="AM180" s="674"/>
      <c r="AN180" s="12"/>
      <c r="AO180" s="674"/>
      <c r="AP180" s="648"/>
      <c r="AQ180" s="674"/>
      <c r="AR180" s="674"/>
      <c r="AS180" s="12"/>
      <c r="AT180" s="674"/>
      <c r="AU180" s="674"/>
      <c r="AV180" s="648"/>
      <c r="AW180" s="674"/>
      <c r="AX180" s="674"/>
      <c r="AY180" s="648"/>
      <c r="AZ180" s="674"/>
      <c r="BA180" s="674"/>
      <c r="BB180" s="674"/>
      <c r="BC180" s="648">
        <f t="shared" si="79"/>
        <v>0</v>
      </c>
      <c r="BD180" s="674"/>
      <c r="BE180" s="674"/>
      <c r="BF180" s="648">
        <f t="shared" si="80"/>
        <v>0</v>
      </c>
      <c r="BG180" s="674"/>
      <c r="BH180" s="648"/>
      <c r="BI180" s="674"/>
      <c r="BJ180" s="674"/>
      <c r="BK180" s="674"/>
      <c r="BL180" s="674"/>
      <c r="BM180" s="674"/>
      <c r="BN180" s="12"/>
      <c r="BO180" s="12"/>
      <c r="BP180" s="12"/>
      <c r="BQ180" s="12"/>
      <c r="BR180" s="674"/>
      <c r="BS180" s="674"/>
      <c r="BT180" s="675">
        <f t="shared" si="85"/>
        <v>0</v>
      </c>
      <c r="BU180" s="674"/>
      <c r="BV180" s="674"/>
      <c r="BW180" s="674"/>
      <c r="BX180" s="12"/>
      <c r="BY180" s="674"/>
      <c r="BZ180" s="674"/>
      <c r="CA180" s="674"/>
      <c r="CB180" s="12"/>
      <c r="CC180" s="12"/>
      <c r="CD180" s="12"/>
      <c r="CE180" s="12"/>
      <c r="CF180" s="12"/>
      <c r="CG180" s="648">
        <f t="shared" si="86"/>
        <v>0</v>
      </c>
      <c r="CH180" s="674"/>
      <c r="CI180" s="674"/>
      <c r="CJ180" s="12"/>
      <c r="CK180" s="12"/>
      <c r="CL180" s="12"/>
      <c r="CM180" s="674"/>
      <c r="CN180" s="648">
        <f t="shared" si="72"/>
        <v>0</v>
      </c>
      <c r="CO180" s="674"/>
      <c r="CP180" s="674"/>
      <c r="CQ180" s="674"/>
      <c r="CR180" s="674"/>
      <c r="CS180" s="674"/>
      <c r="CT180" s="648"/>
      <c r="CU180" s="674"/>
      <c r="CV180" s="674"/>
      <c r="CW180" s="674"/>
      <c r="CX180" s="674"/>
      <c r="CY180" s="674"/>
      <c r="CZ180" s="674"/>
      <c r="DA180" s="676"/>
      <c r="DB180" s="674"/>
      <c r="DC180" s="674"/>
      <c r="DD180" s="674"/>
      <c r="DE180" s="674"/>
      <c r="DF180" s="674"/>
      <c r="DG180" s="674"/>
      <c r="DH180" s="674"/>
      <c r="DI180" s="674"/>
      <c r="DJ180" s="674"/>
      <c r="DK180" s="674"/>
      <c r="DL180" s="12"/>
      <c r="DM180" s="12"/>
      <c r="DN180" s="674"/>
      <c r="DO180" s="12"/>
      <c r="DP180" s="674"/>
      <c r="DQ180" s="648">
        <f t="shared" si="74"/>
        <v>0</v>
      </c>
      <c r="DR180" s="674"/>
      <c r="DS180" s="12"/>
      <c r="DT180" s="12"/>
      <c r="DU180" s="12"/>
      <c r="DV180" s="12">
        <f t="shared" si="75"/>
        <v>0</v>
      </c>
      <c r="DW180" s="674"/>
      <c r="DX180" s="674"/>
      <c r="DY180" s="674"/>
      <c r="DZ180" s="648"/>
      <c r="EA180" s="677"/>
      <c r="EB180" s="673"/>
      <c r="EC180" s="678">
        <f t="shared" si="87"/>
        <v>0</v>
      </c>
      <c r="ED180" s="673"/>
      <c r="EE180" s="678">
        <f t="shared" si="88"/>
        <v>0</v>
      </c>
      <c r="EF180" s="673"/>
      <c r="EG180" s="678">
        <f t="shared" si="90"/>
        <v>0</v>
      </c>
      <c r="EH180" s="14"/>
      <c r="EI180" s="679"/>
      <c r="EJ180" s="648">
        <f t="shared" ref="EJ180:EJ219" si="91">SUM(EI180)</f>
        <v>0</v>
      </c>
      <c r="EK180" s="677"/>
      <c r="EL180" s="608"/>
      <c r="EM180" s="673"/>
      <c r="EN180" s="678">
        <f t="shared" si="89"/>
        <v>0</v>
      </c>
      <c r="EO180" s="221"/>
      <c r="EP180" s="221"/>
      <c r="EQ180" s="678">
        <f t="shared" si="82"/>
        <v>0</v>
      </c>
      <c r="ER180" s="221"/>
      <c r="ES180" s="680"/>
      <c r="ET180" s="221"/>
      <c r="EU180" s="216"/>
      <c r="EV180" s="221"/>
      <c r="EW180" s="680"/>
      <c r="EX180" s="673"/>
      <c r="EY180" s="673"/>
      <c r="EZ180" s="673">
        <f t="shared" si="81"/>
        <v>0</v>
      </c>
      <c r="FA180" s="673"/>
      <c r="FB180" s="673"/>
      <c r="FC180" s="673"/>
      <c r="FD180" s="673"/>
      <c r="FE180" s="673"/>
      <c r="FF180" s="673"/>
      <c r="FG180" s="673"/>
    </row>
    <row r="181" spans="1:163" s="681" customFormat="1">
      <c r="A181" s="671">
        <v>62</v>
      </c>
      <c r="B181" s="704" t="s">
        <v>907</v>
      </c>
      <c r="C181" s="673"/>
      <c r="D181" s="673"/>
      <c r="E181" s="673"/>
      <c r="F181" s="673"/>
      <c r="G181" s="673"/>
      <c r="H181" s="673"/>
      <c r="I181" s="673"/>
      <c r="J181" s="673"/>
      <c r="K181" s="674"/>
      <c r="L181" s="674"/>
      <c r="M181" s="12"/>
      <c r="N181" s="12"/>
      <c r="O181" s="674"/>
      <c r="P181" s="648">
        <f t="shared" si="84"/>
        <v>0</v>
      </c>
      <c r="Q181" s="674"/>
      <c r="R181" s="674"/>
      <c r="S181" s="674"/>
      <c r="T181" s="648"/>
      <c r="U181" s="674"/>
      <c r="V181" s="674"/>
      <c r="W181" s="674"/>
      <c r="X181" s="674"/>
      <c r="Y181" s="674"/>
      <c r="Z181" s="12"/>
      <c r="AA181" s="12"/>
      <c r="AB181" s="674"/>
      <c r="AC181" s="674"/>
      <c r="AD181" s="648">
        <f t="shared" si="78"/>
        <v>0</v>
      </c>
      <c r="AE181" s="674"/>
      <c r="AF181" s="674"/>
      <c r="AG181" s="674"/>
      <c r="AH181" s="648"/>
      <c r="AI181" s="674"/>
      <c r="AJ181" s="674"/>
      <c r="AK181" s="674"/>
      <c r="AL181" s="648"/>
      <c r="AM181" s="674"/>
      <c r="AN181" s="12"/>
      <c r="AO181" s="674"/>
      <c r="AP181" s="648"/>
      <c r="AQ181" s="674"/>
      <c r="AR181" s="674"/>
      <c r="AS181" s="12"/>
      <c r="AT181" s="674"/>
      <c r="AU181" s="674"/>
      <c r="AV181" s="648"/>
      <c r="AW181" s="674"/>
      <c r="AX181" s="674"/>
      <c r="AY181" s="648"/>
      <c r="AZ181" s="674"/>
      <c r="BA181" s="674"/>
      <c r="BB181" s="674"/>
      <c r="BC181" s="648">
        <f t="shared" si="79"/>
        <v>0</v>
      </c>
      <c r="BD181" s="674"/>
      <c r="BE181" s="674"/>
      <c r="BF181" s="648">
        <f t="shared" si="80"/>
        <v>0</v>
      </c>
      <c r="BG181" s="674"/>
      <c r="BH181" s="648"/>
      <c r="BI181" s="674"/>
      <c r="BJ181" s="674"/>
      <c r="BK181" s="674"/>
      <c r="BL181" s="674"/>
      <c r="BM181" s="674"/>
      <c r="BN181" s="12"/>
      <c r="BO181" s="12"/>
      <c r="BP181" s="12"/>
      <c r="BQ181" s="12"/>
      <c r="BR181" s="674"/>
      <c r="BS181" s="674"/>
      <c r="BT181" s="675">
        <f t="shared" si="85"/>
        <v>0</v>
      </c>
      <c r="BU181" s="674"/>
      <c r="BV181" s="674"/>
      <c r="BW181" s="674"/>
      <c r="BX181" s="12"/>
      <c r="BY181" s="674"/>
      <c r="BZ181" s="674"/>
      <c r="CA181" s="674"/>
      <c r="CB181" s="12"/>
      <c r="CC181" s="12"/>
      <c r="CD181" s="12"/>
      <c r="CE181" s="12"/>
      <c r="CF181" s="12"/>
      <c r="CG181" s="648">
        <f t="shared" si="86"/>
        <v>0</v>
      </c>
      <c r="CH181" s="674"/>
      <c r="CI181" s="674"/>
      <c r="CJ181" s="12"/>
      <c r="CK181" s="12"/>
      <c r="CL181" s="12"/>
      <c r="CM181" s="674"/>
      <c r="CN181" s="648">
        <f t="shared" si="72"/>
        <v>0</v>
      </c>
      <c r="CO181" s="674"/>
      <c r="CP181" s="674"/>
      <c r="CQ181" s="674"/>
      <c r="CR181" s="674"/>
      <c r="CS181" s="674"/>
      <c r="CT181" s="648"/>
      <c r="CU181" s="674"/>
      <c r="CV181" s="674"/>
      <c r="CW181" s="674"/>
      <c r="CX181" s="674"/>
      <c r="CY181" s="674"/>
      <c r="CZ181" s="674"/>
      <c r="DA181" s="676"/>
      <c r="DB181" s="674"/>
      <c r="DC181" s="674"/>
      <c r="DD181" s="674"/>
      <c r="DE181" s="674"/>
      <c r="DF181" s="674"/>
      <c r="DG181" s="674"/>
      <c r="DH181" s="674"/>
      <c r="DI181" s="674"/>
      <c r="DJ181" s="674"/>
      <c r="DK181" s="674"/>
      <c r="DL181" s="12"/>
      <c r="DM181" s="12"/>
      <c r="DN181" s="674"/>
      <c r="DO181" s="12"/>
      <c r="DP181" s="674"/>
      <c r="DQ181" s="648">
        <f t="shared" si="74"/>
        <v>0</v>
      </c>
      <c r="DR181" s="674"/>
      <c r="DS181" s="12"/>
      <c r="DT181" s="12"/>
      <c r="DU181" s="12"/>
      <c r="DV181" s="12">
        <f t="shared" si="75"/>
        <v>0</v>
      </c>
      <c r="DW181" s="674"/>
      <c r="DX181" s="674"/>
      <c r="DY181" s="674"/>
      <c r="DZ181" s="648"/>
      <c r="EA181" s="677"/>
      <c r="EB181" s="673"/>
      <c r="EC181" s="678">
        <f t="shared" si="87"/>
        <v>0</v>
      </c>
      <c r="ED181" s="673"/>
      <c r="EE181" s="678">
        <f t="shared" si="88"/>
        <v>0</v>
      </c>
      <c r="EF181" s="673"/>
      <c r="EG181" s="678">
        <f t="shared" si="90"/>
        <v>0</v>
      </c>
      <c r="EH181" s="14"/>
      <c r="EI181" s="679"/>
      <c r="EJ181" s="648">
        <f t="shared" si="91"/>
        <v>0</v>
      </c>
      <c r="EK181" s="677"/>
      <c r="EL181" s="608"/>
      <c r="EM181" s="673"/>
      <c r="EN181" s="678">
        <f t="shared" si="89"/>
        <v>0</v>
      </c>
      <c r="EO181" s="221"/>
      <c r="EP181" s="221"/>
      <c r="EQ181" s="678">
        <f t="shared" si="82"/>
        <v>0</v>
      </c>
      <c r="ER181" s="221"/>
      <c r="ES181" s="680"/>
      <c r="ET181" s="221"/>
      <c r="EU181" s="216"/>
      <c r="EV181" s="221"/>
      <c r="EW181" s="680"/>
      <c r="EX181" s="673"/>
      <c r="EY181" s="673"/>
      <c r="EZ181" s="673">
        <f t="shared" si="81"/>
        <v>0</v>
      </c>
      <c r="FA181" s="673"/>
      <c r="FB181" s="673"/>
      <c r="FC181" s="673"/>
      <c r="FD181" s="673"/>
      <c r="FE181" s="673"/>
      <c r="FF181" s="673"/>
      <c r="FG181" s="673"/>
    </row>
    <row r="182" spans="1:163" s="681" customFormat="1">
      <c r="A182" s="671">
        <v>63</v>
      </c>
      <c r="B182" s="672" t="s">
        <v>908</v>
      </c>
      <c r="C182" s="673"/>
      <c r="D182" s="673"/>
      <c r="E182" s="673"/>
      <c r="F182" s="673"/>
      <c r="G182" s="673"/>
      <c r="H182" s="673"/>
      <c r="I182" s="673"/>
      <c r="J182" s="673"/>
      <c r="K182" s="674"/>
      <c r="L182" s="674"/>
      <c r="M182" s="12"/>
      <c r="N182" s="12"/>
      <c r="O182" s="674"/>
      <c r="P182" s="648">
        <f t="shared" si="84"/>
        <v>0</v>
      </c>
      <c r="Q182" s="674"/>
      <c r="R182" s="674"/>
      <c r="S182" s="674"/>
      <c r="T182" s="648">
        <f t="shared" ref="T182:T183" si="92">SUM(R182:S182)</f>
        <v>0</v>
      </c>
      <c r="U182" s="674"/>
      <c r="V182" s="674"/>
      <c r="W182" s="674"/>
      <c r="X182" s="674"/>
      <c r="Y182" s="674"/>
      <c r="Z182" s="12"/>
      <c r="AA182" s="12"/>
      <c r="AB182" s="674"/>
      <c r="AC182" s="674"/>
      <c r="AD182" s="648">
        <f t="shared" si="78"/>
        <v>0</v>
      </c>
      <c r="AE182" s="674"/>
      <c r="AF182" s="674"/>
      <c r="AG182" s="674"/>
      <c r="AH182" s="648">
        <f t="shared" ref="AH182:AH183" si="93">SUM(AF182:AG182)</f>
        <v>0</v>
      </c>
      <c r="AI182" s="674"/>
      <c r="AJ182" s="674"/>
      <c r="AK182" s="674"/>
      <c r="AL182" s="648">
        <f t="shared" ref="AL182:AL183" si="94">SUM(AJ182:AK182)</f>
        <v>0</v>
      </c>
      <c r="AM182" s="674"/>
      <c r="AN182" s="12"/>
      <c r="AO182" s="674"/>
      <c r="AP182" s="648">
        <f>SUM(AN182:AO182)</f>
        <v>0</v>
      </c>
      <c r="AQ182" s="674"/>
      <c r="AR182" s="674"/>
      <c r="AS182" s="12"/>
      <c r="AT182" s="674"/>
      <c r="AU182" s="674"/>
      <c r="AV182" s="648">
        <f>SUM(AR182:AU182)</f>
        <v>0</v>
      </c>
      <c r="AW182" s="674"/>
      <c r="AX182" s="674"/>
      <c r="AY182" s="648">
        <f>SUM(AX182)</f>
        <v>0</v>
      </c>
      <c r="AZ182" s="674"/>
      <c r="BA182" s="674"/>
      <c r="BB182" s="674"/>
      <c r="BC182" s="648">
        <f t="shared" si="79"/>
        <v>0</v>
      </c>
      <c r="BD182" s="674"/>
      <c r="BE182" s="674"/>
      <c r="BF182" s="648">
        <f t="shared" si="80"/>
        <v>0</v>
      </c>
      <c r="BG182" s="674"/>
      <c r="BH182" s="648">
        <f t="shared" ref="BH182:BH183" si="95">SUM(BG182)</f>
        <v>0</v>
      </c>
      <c r="BI182" s="674"/>
      <c r="BJ182" s="674"/>
      <c r="BK182" s="674"/>
      <c r="BL182" s="674"/>
      <c r="BM182" s="674"/>
      <c r="BN182" s="12"/>
      <c r="BO182" s="12"/>
      <c r="BP182" s="12"/>
      <c r="BQ182" s="12"/>
      <c r="BR182" s="674"/>
      <c r="BS182" s="674"/>
      <c r="BT182" s="675">
        <f t="shared" si="85"/>
        <v>0</v>
      </c>
      <c r="BU182" s="674"/>
      <c r="BV182" s="674"/>
      <c r="BW182" s="674"/>
      <c r="BX182" s="12"/>
      <c r="BY182" s="674"/>
      <c r="BZ182" s="674"/>
      <c r="CA182" s="674"/>
      <c r="CB182" s="12"/>
      <c r="CC182" s="12"/>
      <c r="CD182" s="12"/>
      <c r="CE182" s="12"/>
      <c r="CF182" s="12"/>
      <c r="CG182" s="648">
        <f t="shared" si="86"/>
        <v>0</v>
      </c>
      <c r="CH182" s="674"/>
      <c r="CI182" s="674"/>
      <c r="CJ182" s="12"/>
      <c r="CK182" s="12"/>
      <c r="CL182" s="12"/>
      <c r="CM182" s="674"/>
      <c r="CN182" s="648">
        <f t="shared" si="72"/>
        <v>0</v>
      </c>
      <c r="CO182" s="674"/>
      <c r="CP182" s="674"/>
      <c r="CQ182" s="674"/>
      <c r="CR182" s="674"/>
      <c r="CS182" s="674"/>
      <c r="CT182" s="648">
        <f t="shared" ref="CT182:CT183" si="96">SUM(CP182:CS182)</f>
        <v>0</v>
      </c>
      <c r="CU182" s="674"/>
      <c r="CV182" s="674"/>
      <c r="CW182" s="674"/>
      <c r="CX182" s="674"/>
      <c r="CY182" s="674"/>
      <c r="CZ182" s="674"/>
      <c r="DA182" s="676"/>
      <c r="DB182" s="674"/>
      <c r="DC182" s="674"/>
      <c r="DD182" s="674"/>
      <c r="DE182" s="674"/>
      <c r="DF182" s="674"/>
      <c r="DG182" s="674"/>
      <c r="DH182" s="674"/>
      <c r="DI182" s="674"/>
      <c r="DJ182" s="674">
        <v>8000</v>
      </c>
      <c r="DK182" s="674"/>
      <c r="DL182" s="12"/>
      <c r="DM182" s="12"/>
      <c r="DN182" s="674"/>
      <c r="DO182" s="12"/>
      <c r="DP182" s="674"/>
      <c r="DQ182" s="648">
        <f t="shared" si="74"/>
        <v>8000</v>
      </c>
      <c r="DR182" s="674"/>
      <c r="DS182" s="12"/>
      <c r="DT182" s="12"/>
      <c r="DU182" s="12"/>
      <c r="DV182" s="12">
        <f t="shared" si="75"/>
        <v>0</v>
      </c>
      <c r="DW182" s="674"/>
      <c r="DX182" s="674"/>
      <c r="DY182" s="674"/>
      <c r="DZ182" s="648">
        <f t="shared" ref="DZ182:DZ183" si="97">SUM(DW182:DY182)</f>
        <v>0</v>
      </c>
      <c r="EA182" s="677"/>
      <c r="EB182" s="673"/>
      <c r="EC182" s="678">
        <f t="shared" si="87"/>
        <v>0</v>
      </c>
      <c r="ED182" s="673"/>
      <c r="EE182" s="678">
        <f t="shared" si="88"/>
        <v>0</v>
      </c>
      <c r="EF182" s="673"/>
      <c r="EG182" s="678">
        <f t="shared" si="90"/>
        <v>0</v>
      </c>
      <c r="EH182" s="14"/>
      <c r="EI182" s="679"/>
      <c r="EJ182" s="648">
        <f t="shared" si="91"/>
        <v>0</v>
      </c>
      <c r="EK182" s="677"/>
      <c r="EL182" s="608"/>
      <c r="EM182" s="673"/>
      <c r="EN182" s="678">
        <f t="shared" si="89"/>
        <v>0</v>
      </c>
      <c r="EO182" s="221"/>
      <c r="EP182" s="221"/>
      <c r="EQ182" s="678">
        <f t="shared" si="82"/>
        <v>0</v>
      </c>
      <c r="ER182" s="221"/>
      <c r="ES182" s="680"/>
      <c r="ET182" s="221"/>
      <c r="EU182" s="216"/>
      <c r="EV182" s="221"/>
      <c r="EW182" s="680"/>
      <c r="EX182" s="673"/>
      <c r="EY182" s="673"/>
      <c r="EZ182" s="673">
        <f t="shared" si="81"/>
        <v>0</v>
      </c>
      <c r="FA182" s="673"/>
      <c r="FB182" s="673"/>
      <c r="FC182" s="673"/>
      <c r="FD182" s="673"/>
      <c r="FE182" s="673"/>
      <c r="FF182" s="673"/>
      <c r="FG182" s="673"/>
    </row>
    <row r="183" spans="1:163" s="207" customFormat="1">
      <c r="A183" s="669">
        <v>64</v>
      </c>
      <c r="B183" s="220" t="s">
        <v>1471</v>
      </c>
      <c r="C183" s="221"/>
      <c r="D183" s="221"/>
      <c r="E183" s="221"/>
      <c r="F183" s="221"/>
      <c r="G183" s="221"/>
      <c r="H183" s="221"/>
      <c r="I183" s="221"/>
      <c r="J183" s="221"/>
      <c r="K183" s="12"/>
      <c r="L183" s="12"/>
      <c r="M183" s="12"/>
      <c r="N183" s="12"/>
      <c r="O183" s="12"/>
      <c r="P183" s="14">
        <f t="shared" si="84"/>
        <v>0</v>
      </c>
      <c r="Q183" s="12"/>
      <c r="R183" s="12"/>
      <c r="S183" s="12"/>
      <c r="T183" s="14">
        <f t="shared" si="92"/>
        <v>0</v>
      </c>
      <c r="U183" s="12"/>
      <c r="V183" s="12"/>
      <c r="W183" s="12"/>
      <c r="X183" s="12"/>
      <c r="Y183" s="12"/>
      <c r="Z183" s="12"/>
      <c r="AA183" s="12"/>
      <c r="AB183" s="12"/>
      <c r="AC183" s="12"/>
      <c r="AD183" s="648">
        <f t="shared" si="78"/>
        <v>0</v>
      </c>
      <c r="AE183" s="12"/>
      <c r="AF183" s="12"/>
      <c r="AG183" s="12"/>
      <c r="AH183" s="14">
        <f t="shared" si="93"/>
        <v>0</v>
      </c>
      <c r="AI183" s="12"/>
      <c r="AJ183" s="12"/>
      <c r="AK183" s="12"/>
      <c r="AL183" s="14">
        <f t="shared" si="94"/>
        <v>0</v>
      </c>
      <c r="AM183" s="12"/>
      <c r="AN183" s="12"/>
      <c r="AO183" s="12"/>
      <c r="AP183" s="14">
        <f>SUM(AN183:AO183)</f>
        <v>0</v>
      </c>
      <c r="AQ183" s="12"/>
      <c r="AR183" s="12"/>
      <c r="AS183" s="12"/>
      <c r="AT183" s="12"/>
      <c r="AU183" s="12"/>
      <c r="AV183" s="14">
        <f>SUM(AR183:AU183)</f>
        <v>0</v>
      </c>
      <c r="AW183" s="12"/>
      <c r="AX183" s="12"/>
      <c r="AY183" s="14">
        <f>SUM(AX183)</f>
        <v>0</v>
      </c>
      <c r="AZ183" s="12"/>
      <c r="BA183" s="12"/>
      <c r="BB183" s="12"/>
      <c r="BC183" s="648">
        <f t="shared" si="79"/>
        <v>0</v>
      </c>
      <c r="BD183" s="12"/>
      <c r="BE183" s="12"/>
      <c r="BF183" s="648">
        <f t="shared" si="80"/>
        <v>0</v>
      </c>
      <c r="BG183" s="12"/>
      <c r="BH183" s="14">
        <f t="shared" si="95"/>
        <v>0</v>
      </c>
      <c r="BI183" s="12"/>
      <c r="BJ183" s="12"/>
      <c r="BK183" s="12"/>
      <c r="BL183" s="12"/>
      <c r="BM183" s="12"/>
      <c r="BN183" s="12"/>
      <c r="BO183" s="12"/>
      <c r="BP183" s="12"/>
      <c r="BQ183" s="12"/>
      <c r="BR183" s="12"/>
      <c r="BS183" s="12"/>
      <c r="BT183" s="32">
        <f t="shared" si="85"/>
        <v>0</v>
      </c>
      <c r="BU183" s="12"/>
      <c r="BV183" s="12"/>
      <c r="BW183" s="12"/>
      <c r="BX183" s="12"/>
      <c r="BY183" s="12"/>
      <c r="BZ183" s="12"/>
      <c r="CA183" s="12"/>
      <c r="CB183" s="12"/>
      <c r="CC183" s="12"/>
      <c r="CD183" s="12"/>
      <c r="CE183" s="12"/>
      <c r="CF183" s="12">
        <v>10000</v>
      </c>
      <c r="CG183" s="14">
        <f t="shared" si="86"/>
        <v>10000</v>
      </c>
      <c r="CH183" s="12"/>
      <c r="CI183" s="12"/>
      <c r="CJ183" s="12"/>
      <c r="CK183" s="12"/>
      <c r="CL183" s="12"/>
      <c r="CM183" s="12"/>
      <c r="CN183" s="14">
        <f t="shared" si="72"/>
        <v>0</v>
      </c>
      <c r="CO183" s="12"/>
      <c r="CP183" s="12"/>
      <c r="CQ183" s="12"/>
      <c r="CR183" s="12"/>
      <c r="CS183" s="12"/>
      <c r="CT183" s="14">
        <f t="shared" si="96"/>
        <v>0</v>
      </c>
      <c r="CU183" s="12"/>
      <c r="CV183" s="12"/>
      <c r="CW183" s="12"/>
      <c r="CX183" s="12"/>
      <c r="CY183" s="12"/>
      <c r="CZ183" s="12"/>
      <c r="DA183" s="601"/>
      <c r="DB183" s="12"/>
      <c r="DC183" s="12"/>
      <c r="DD183" s="12"/>
      <c r="DE183" s="12"/>
      <c r="DF183" s="12"/>
      <c r="DG183" s="12"/>
      <c r="DH183" s="12"/>
      <c r="DI183" s="12"/>
      <c r="DJ183" s="12">
        <v>10000</v>
      </c>
      <c r="DK183" s="12"/>
      <c r="DL183" s="12"/>
      <c r="DM183" s="12">
        <v>10000</v>
      </c>
      <c r="DN183" s="12"/>
      <c r="DO183" s="12"/>
      <c r="DP183" s="12"/>
      <c r="DQ183" s="648">
        <f t="shared" si="74"/>
        <v>20000</v>
      </c>
      <c r="DR183" s="12"/>
      <c r="DS183" s="12"/>
      <c r="DT183" s="12"/>
      <c r="DU183" s="12"/>
      <c r="DV183" s="12">
        <f t="shared" si="75"/>
        <v>0</v>
      </c>
      <c r="DW183" s="12"/>
      <c r="DX183" s="12"/>
      <c r="DY183" s="12"/>
      <c r="DZ183" s="14">
        <f t="shared" si="97"/>
        <v>0</v>
      </c>
      <c r="EA183" s="608"/>
      <c r="EB183" s="221"/>
      <c r="EC183" s="682">
        <f t="shared" si="87"/>
        <v>0</v>
      </c>
      <c r="ED183" s="221"/>
      <c r="EE183" s="682">
        <f t="shared" si="88"/>
        <v>0</v>
      </c>
      <c r="EF183" s="221"/>
      <c r="EG183" s="682">
        <f t="shared" si="90"/>
        <v>0</v>
      </c>
      <c r="EH183" s="14"/>
      <c r="EI183" s="683"/>
      <c r="EJ183" s="14">
        <f t="shared" si="91"/>
        <v>0</v>
      </c>
      <c r="EK183" s="608"/>
      <c r="EL183" s="608"/>
      <c r="EM183" s="221"/>
      <c r="EN183" s="682">
        <f t="shared" si="89"/>
        <v>0</v>
      </c>
      <c r="EO183" s="221"/>
      <c r="EP183" s="221"/>
      <c r="EQ183" s="678">
        <f t="shared" si="82"/>
        <v>0</v>
      </c>
      <c r="ER183" s="221"/>
      <c r="ES183" s="216"/>
      <c r="ET183" s="221"/>
      <c r="EU183" s="216"/>
      <c r="EV183" s="221"/>
      <c r="EW183" s="216"/>
      <c r="EX183" s="221"/>
      <c r="EY183" s="221"/>
      <c r="EZ183" s="673">
        <f t="shared" si="81"/>
        <v>0</v>
      </c>
      <c r="FA183" s="221"/>
      <c r="FB183" s="221"/>
      <c r="FC183" s="221"/>
      <c r="FD183" s="221"/>
      <c r="FE183" s="221"/>
      <c r="FF183" s="221"/>
      <c r="FG183" s="221"/>
    </row>
    <row r="184" spans="1:163" s="681" customFormat="1">
      <c r="A184" s="671">
        <v>65</v>
      </c>
      <c r="B184" s="704" t="s">
        <v>910</v>
      </c>
      <c r="C184" s="673"/>
      <c r="D184" s="673"/>
      <c r="E184" s="673"/>
      <c r="F184" s="673"/>
      <c r="G184" s="673"/>
      <c r="H184" s="673"/>
      <c r="I184" s="673"/>
      <c r="J184" s="673"/>
      <c r="K184" s="674"/>
      <c r="L184" s="674"/>
      <c r="M184" s="12"/>
      <c r="N184" s="12"/>
      <c r="O184" s="674"/>
      <c r="P184" s="648">
        <f t="shared" si="84"/>
        <v>0</v>
      </c>
      <c r="Q184" s="674"/>
      <c r="R184" s="674"/>
      <c r="S184" s="674"/>
      <c r="T184" s="648"/>
      <c r="U184" s="674"/>
      <c r="V184" s="674"/>
      <c r="W184" s="674"/>
      <c r="X184" s="674"/>
      <c r="Y184" s="674"/>
      <c r="Z184" s="12"/>
      <c r="AA184" s="12"/>
      <c r="AB184" s="674"/>
      <c r="AC184" s="674"/>
      <c r="AD184" s="648">
        <f t="shared" si="78"/>
        <v>0</v>
      </c>
      <c r="AE184" s="674"/>
      <c r="AF184" s="674"/>
      <c r="AG184" s="674"/>
      <c r="AH184" s="648"/>
      <c r="AI184" s="674"/>
      <c r="AJ184" s="674"/>
      <c r="AK184" s="674"/>
      <c r="AL184" s="648"/>
      <c r="AM184" s="674"/>
      <c r="AN184" s="12"/>
      <c r="AO184" s="674"/>
      <c r="AP184" s="648"/>
      <c r="AQ184" s="674"/>
      <c r="AR184" s="674"/>
      <c r="AS184" s="12"/>
      <c r="AT184" s="674"/>
      <c r="AU184" s="674"/>
      <c r="AV184" s="648"/>
      <c r="AW184" s="674"/>
      <c r="AX184" s="674"/>
      <c r="AY184" s="648"/>
      <c r="AZ184" s="674"/>
      <c r="BA184" s="674"/>
      <c r="BB184" s="674"/>
      <c r="BC184" s="648">
        <f t="shared" si="79"/>
        <v>0</v>
      </c>
      <c r="BD184" s="674"/>
      <c r="BE184" s="674"/>
      <c r="BF184" s="648">
        <f t="shared" si="80"/>
        <v>0</v>
      </c>
      <c r="BG184" s="674"/>
      <c r="BH184" s="648"/>
      <c r="BI184" s="674"/>
      <c r="BJ184" s="674"/>
      <c r="BK184" s="674"/>
      <c r="BL184" s="674"/>
      <c r="BM184" s="674"/>
      <c r="BN184" s="12"/>
      <c r="BO184" s="12"/>
      <c r="BP184" s="12"/>
      <c r="BQ184" s="12"/>
      <c r="BR184" s="674"/>
      <c r="BS184" s="674"/>
      <c r="BT184" s="675">
        <f t="shared" si="85"/>
        <v>0</v>
      </c>
      <c r="BU184" s="674"/>
      <c r="BV184" s="674"/>
      <c r="BW184" s="674"/>
      <c r="BX184" s="12"/>
      <c r="BY184" s="674"/>
      <c r="BZ184" s="674"/>
      <c r="CA184" s="674"/>
      <c r="CB184" s="12"/>
      <c r="CC184" s="12"/>
      <c r="CD184" s="12"/>
      <c r="CE184" s="12"/>
      <c r="CF184" s="12"/>
      <c r="CG184" s="648">
        <f t="shared" si="86"/>
        <v>0</v>
      </c>
      <c r="CH184" s="674"/>
      <c r="CI184" s="674"/>
      <c r="CJ184" s="12"/>
      <c r="CK184" s="12"/>
      <c r="CL184" s="12"/>
      <c r="CM184" s="674"/>
      <c r="CN184" s="648">
        <f t="shared" ref="CN184:CN227" si="98">SUM(CI184:CM184)</f>
        <v>0</v>
      </c>
      <c r="CO184" s="674"/>
      <c r="CP184" s="674"/>
      <c r="CQ184" s="674"/>
      <c r="CR184" s="674"/>
      <c r="CS184" s="674"/>
      <c r="CT184" s="648"/>
      <c r="CU184" s="674"/>
      <c r="CV184" s="674"/>
      <c r="CW184" s="674"/>
      <c r="CX184" s="674"/>
      <c r="CY184" s="674"/>
      <c r="CZ184" s="674"/>
      <c r="DA184" s="676"/>
      <c r="DB184" s="674"/>
      <c r="DC184" s="674"/>
      <c r="DD184" s="674"/>
      <c r="DE184" s="674"/>
      <c r="DF184" s="674"/>
      <c r="DG184" s="674"/>
      <c r="DH184" s="674"/>
      <c r="DI184" s="674"/>
      <c r="DJ184" s="674"/>
      <c r="DK184" s="674"/>
      <c r="DL184" s="12"/>
      <c r="DM184" s="12"/>
      <c r="DN184" s="674"/>
      <c r="DO184" s="12"/>
      <c r="DP184" s="674"/>
      <c r="DQ184" s="648">
        <f t="shared" ref="DQ184:DQ232" si="99">SUM(DH184:DP184)</f>
        <v>0</v>
      </c>
      <c r="DR184" s="674"/>
      <c r="DS184" s="12"/>
      <c r="DT184" s="12"/>
      <c r="DU184" s="12"/>
      <c r="DV184" s="12">
        <f t="shared" ref="DV184:DV230" si="100">SUM(DS184:DU184)</f>
        <v>0</v>
      </c>
      <c r="DW184" s="674"/>
      <c r="DX184" s="674"/>
      <c r="DY184" s="674"/>
      <c r="DZ184" s="648"/>
      <c r="EA184" s="677"/>
      <c r="EB184" s="673"/>
      <c r="EC184" s="678">
        <f t="shared" si="87"/>
        <v>0</v>
      </c>
      <c r="ED184" s="673"/>
      <c r="EE184" s="678">
        <f t="shared" si="88"/>
        <v>0</v>
      </c>
      <c r="EF184" s="673"/>
      <c r="EG184" s="678">
        <f t="shared" si="90"/>
        <v>0</v>
      </c>
      <c r="EH184" s="14"/>
      <c r="EI184" s="679"/>
      <c r="EJ184" s="648">
        <f t="shared" si="91"/>
        <v>0</v>
      </c>
      <c r="EK184" s="677"/>
      <c r="EL184" s="608"/>
      <c r="EM184" s="673"/>
      <c r="EN184" s="678">
        <f t="shared" si="89"/>
        <v>0</v>
      </c>
      <c r="EO184" s="221"/>
      <c r="EP184" s="221"/>
      <c r="EQ184" s="678">
        <f t="shared" si="82"/>
        <v>0</v>
      </c>
      <c r="ER184" s="221"/>
      <c r="ES184" s="680"/>
      <c r="ET184" s="221"/>
      <c r="EU184" s="216"/>
      <c r="EV184" s="221"/>
      <c r="EW184" s="680"/>
      <c r="EX184" s="673"/>
      <c r="EY184" s="673"/>
      <c r="EZ184" s="673">
        <f t="shared" si="81"/>
        <v>0</v>
      </c>
      <c r="FA184" s="673"/>
      <c r="FB184" s="673"/>
      <c r="FC184" s="673"/>
      <c r="FD184" s="673"/>
      <c r="FE184" s="673"/>
      <c r="FF184" s="673"/>
      <c r="FG184" s="673"/>
    </row>
    <row r="185" spans="1:163" s="681" customFormat="1">
      <c r="A185" s="671">
        <v>66</v>
      </c>
      <c r="B185" s="704" t="s">
        <v>911</v>
      </c>
      <c r="C185" s="673"/>
      <c r="D185" s="673"/>
      <c r="E185" s="673"/>
      <c r="F185" s="673"/>
      <c r="G185" s="673"/>
      <c r="H185" s="673"/>
      <c r="I185" s="673"/>
      <c r="J185" s="673"/>
      <c r="K185" s="674"/>
      <c r="L185" s="674"/>
      <c r="M185" s="12"/>
      <c r="N185" s="12"/>
      <c r="O185" s="674"/>
      <c r="P185" s="648">
        <f t="shared" si="84"/>
        <v>0</v>
      </c>
      <c r="Q185" s="674"/>
      <c r="R185" s="674"/>
      <c r="S185" s="674"/>
      <c r="T185" s="648"/>
      <c r="U185" s="674"/>
      <c r="V185" s="674"/>
      <c r="W185" s="674"/>
      <c r="X185" s="674"/>
      <c r="Y185" s="674"/>
      <c r="Z185" s="12"/>
      <c r="AA185" s="12"/>
      <c r="AB185" s="674"/>
      <c r="AC185" s="674"/>
      <c r="AD185" s="648">
        <f t="shared" ref="AD185:AD235" si="101">SUM(V185:AC185)</f>
        <v>0</v>
      </c>
      <c r="AE185" s="674"/>
      <c r="AF185" s="674"/>
      <c r="AG185" s="674"/>
      <c r="AH185" s="648"/>
      <c r="AI185" s="674"/>
      <c r="AJ185" s="674"/>
      <c r="AK185" s="674"/>
      <c r="AL185" s="648"/>
      <c r="AM185" s="674"/>
      <c r="AN185" s="12"/>
      <c r="AO185" s="674"/>
      <c r="AP185" s="648"/>
      <c r="AQ185" s="674"/>
      <c r="AR185" s="674"/>
      <c r="AS185" s="12"/>
      <c r="AT185" s="674"/>
      <c r="AU185" s="674"/>
      <c r="AV185" s="648"/>
      <c r="AW185" s="674"/>
      <c r="AX185" s="674"/>
      <c r="AY185" s="648"/>
      <c r="AZ185" s="674"/>
      <c r="BA185" s="674"/>
      <c r="BB185" s="674"/>
      <c r="BC185" s="648">
        <f t="shared" ref="BC185:BC232" si="102">SUM(BA185:BB185)</f>
        <v>0</v>
      </c>
      <c r="BD185" s="674"/>
      <c r="BE185" s="674"/>
      <c r="BF185" s="648">
        <f t="shared" ref="BF185:BF232" si="103">SUM(BD185:BE185)</f>
        <v>0</v>
      </c>
      <c r="BG185" s="674"/>
      <c r="BH185" s="648"/>
      <c r="BI185" s="674"/>
      <c r="BJ185" s="674"/>
      <c r="BK185" s="674"/>
      <c r="BL185" s="674"/>
      <c r="BM185" s="674"/>
      <c r="BN185" s="12"/>
      <c r="BO185" s="12"/>
      <c r="BP185" s="12"/>
      <c r="BQ185" s="12"/>
      <c r="BR185" s="674"/>
      <c r="BS185" s="674"/>
      <c r="BT185" s="675">
        <f t="shared" si="85"/>
        <v>0</v>
      </c>
      <c r="BU185" s="674"/>
      <c r="BV185" s="674"/>
      <c r="BW185" s="674"/>
      <c r="BX185" s="12"/>
      <c r="BY185" s="674"/>
      <c r="BZ185" s="674"/>
      <c r="CA185" s="674"/>
      <c r="CB185" s="12"/>
      <c r="CC185" s="12"/>
      <c r="CD185" s="12"/>
      <c r="CE185" s="12"/>
      <c r="CF185" s="12"/>
      <c r="CG185" s="648">
        <f t="shared" si="86"/>
        <v>0</v>
      </c>
      <c r="CH185" s="674"/>
      <c r="CI185" s="674"/>
      <c r="CJ185" s="12"/>
      <c r="CK185" s="12"/>
      <c r="CL185" s="12"/>
      <c r="CM185" s="674"/>
      <c r="CN185" s="648">
        <f t="shared" si="98"/>
        <v>0</v>
      </c>
      <c r="CO185" s="674"/>
      <c r="CP185" s="674"/>
      <c r="CQ185" s="674"/>
      <c r="CR185" s="674"/>
      <c r="CS185" s="674"/>
      <c r="CT185" s="648"/>
      <c r="CU185" s="674"/>
      <c r="CV185" s="674"/>
      <c r="CW185" s="674"/>
      <c r="CX185" s="674"/>
      <c r="CY185" s="674"/>
      <c r="CZ185" s="674"/>
      <c r="DA185" s="676"/>
      <c r="DB185" s="674"/>
      <c r="DC185" s="674"/>
      <c r="DD185" s="674"/>
      <c r="DE185" s="674"/>
      <c r="DF185" s="674"/>
      <c r="DG185" s="674"/>
      <c r="DH185" s="674"/>
      <c r="DI185" s="674"/>
      <c r="DJ185" s="674"/>
      <c r="DK185" s="674"/>
      <c r="DL185" s="12"/>
      <c r="DM185" s="12"/>
      <c r="DN185" s="674"/>
      <c r="DO185" s="12"/>
      <c r="DP185" s="674"/>
      <c r="DQ185" s="648">
        <f t="shared" si="99"/>
        <v>0</v>
      </c>
      <c r="DR185" s="674"/>
      <c r="DS185" s="12"/>
      <c r="DT185" s="12"/>
      <c r="DU185" s="12"/>
      <c r="DV185" s="12">
        <f t="shared" si="100"/>
        <v>0</v>
      </c>
      <c r="DW185" s="674"/>
      <c r="DX185" s="674"/>
      <c r="DY185" s="674"/>
      <c r="DZ185" s="648"/>
      <c r="EA185" s="677"/>
      <c r="EB185" s="673"/>
      <c r="EC185" s="678">
        <f t="shared" si="87"/>
        <v>0</v>
      </c>
      <c r="ED185" s="673"/>
      <c r="EE185" s="678">
        <f t="shared" si="88"/>
        <v>0</v>
      </c>
      <c r="EF185" s="673"/>
      <c r="EG185" s="678">
        <f t="shared" si="90"/>
        <v>0</v>
      </c>
      <c r="EH185" s="14"/>
      <c r="EI185" s="679"/>
      <c r="EJ185" s="648">
        <f t="shared" si="91"/>
        <v>0</v>
      </c>
      <c r="EK185" s="677"/>
      <c r="EL185" s="608"/>
      <c r="EM185" s="673"/>
      <c r="EN185" s="678">
        <f t="shared" si="89"/>
        <v>0</v>
      </c>
      <c r="EO185" s="221"/>
      <c r="EP185" s="221"/>
      <c r="EQ185" s="678">
        <f t="shared" si="82"/>
        <v>0</v>
      </c>
      <c r="ER185" s="221"/>
      <c r="ES185" s="680"/>
      <c r="ET185" s="221"/>
      <c r="EU185" s="216"/>
      <c r="EV185" s="221"/>
      <c r="EW185" s="680"/>
      <c r="EX185" s="673"/>
      <c r="EY185" s="673"/>
      <c r="EZ185" s="673">
        <f t="shared" ref="EZ185:EZ235" si="104">SUM(EX185:EY185)</f>
        <v>0</v>
      </c>
      <c r="FA185" s="673"/>
      <c r="FB185" s="673"/>
      <c r="FC185" s="673"/>
      <c r="FD185" s="673"/>
      <c r="FE185" s="673"/>
      <c r="FF185" s="673"/>
      <c r="FG185" s="673"/>
    </row>
    <row r="186" spans="1:163" s="681" customFormat="1">
      <c r="A186" s="671">
        <v>67</v>
      </c>
      <c r="B186" s="704" t="s">
        <v>912</v>
      </c>
      <c r="C186" s="673"/>
      <c r="D186" s="673"/>
      <c r="E186" s="673"/>
      <c r="F186" s="673"/>
      <c r="G186" s="673"/>
      <c r="H186" s="673"/>
      <c r="I186" s="673"/>
      <c r="J186" s="673"/>
      <c r="K186" s="674"/>
      <c r="L186" s="674"/>
      <c r="M186" s="12"/>
      <c r="N186" s="12"/>
      <c r="O186" s="674"/>
      <c r="P186" s="648">
        <f t="shared" si="84"/>
        <v>0</v>
      </c>
      <c r="Q186" s="674"/>
      <c r="R186" s="674"/>
      <c r="S186" s="674"/>
      <c r="T186" s="648"/>
      <c r="U186" s="674"/>
      <c r="V186" s="674"/>
      <c r="W186" s="674"/>
      <c r="X186" s="674"/>
      <c r="Y186" s="674"/>
      <c r="Z186" s="12"/>
      <c r="AA186" s="12"/>
      <c r="AB186" s="674"/>
      <c r="AC186" s="674"/>
      <c r="AD186" s="648">
        <f t="shared" si="101"/>
        <v>0</v>
      </c>
      <c r="AE186" s="674"/>
      <c r="AF186" s="674"/>
      <c r="AG186" s="674"/>
      <c r="AH186" s="648"/>
      <c r="AI186" s="674"/>
      <c r="AJ186" s="674"/>
      <c r="AK186" s="674"/>
      <c r="AL186" s="648"/>
      <c r="AM186" s="674"/>
      <c r="AN186" s="12"/>
      <c r="AO186" s="674"/>
      <c r="AP186" s="648"/>
      <c r="AQ186" s="674"/>
      <c r="AR186" s="674"/>
      <c r="AS186" s="12"/>
      <c r="AT186" s="674"/>
      <c r="AU186" s="674"/>
      <c r="AV186" s="648"/>
      <c r="AW186" s="674"/>
      <c r="AX186" s="674"/>
      <c r="AY186" s="648"/>
      <c r="AZ186" s="674"/>
      <c r="BA186" s="674"/>
      <c r="BB186" s="674"/>
      <c r="BC186" s="648">
        <f t="shared" si="102"/>
        <v>0</v>
      </c>
      <c r="BD186" s="674"/>
      <c r="BE186" s="674"/>
      <c r="BF186" s="648">
        <f t="shared" si="103"/>
        <v>0</v>
      </c>
      <c r="BG186" s="674"/>
      <c r="BH186" s="648"/>
      <c r="BI186" s="674"/>
      <c r="BJ186" s="674"/>
      <c r="BK186" s="674"/>
      <c r="BL186" s="674"/>
      <c r="BM186" s="674"/>
      <c r="BN186" s="12"/>
      <c r="BO186" s="12"/>
      <c r="BP186" s="12"/>
      <c r="BQ186" s="12"/>
      <c r="BR186" s="674"/>
      <c r="BS186" s="674"/>
      <c r="BT186" s="675">
        <f t="shared" si="85"/>
        <v>0</v>
      </c>
      <c r="BU186" s="674"/>
      <c r="BV186" s="674"/>
      <c r="BW186" s="674"/>
      <c r="BX186" s="12"/>
      <c r="BY186" s="674"/>
      <c r="BZ186" s="674"/>
      <c r="CA186" s="674"/>
      <c r="CB186" s="12"/>
      <c r="CC186" s="12"/>
      <c r="CD186" s="12"/>
      <c r="CE186" s="12"/>
      <c r="CF186" s="12"/>
      <c r="CG186" s="648">
        <f t="shared" si="86"/>
        <v>0</v>
      </c>
      <c r="CH186" s="674"/>
      <c r="CI186" s="674"/>
      <c r="CJ186" s="12"/>
      <c r="CK186" s="12"/>
      <c r="CL186" s="12"/>
      <c r="CM186" s="674"/>
      <c r="CN186" s="648">
        <f t="shared" si="98"/>
        <v>0</v>
      </c>
      <c r="CO186" s="674"/>
      <c r="CP186" s="674"/>
      <c r="CQ186" s="674"/>
      <c r="CR186" s="674"/>
      <c r="CS186" s="674"/>
      <c r="CT186" s="648"/>
      <c r="CU186" s="674"/>
      <c r="CV186" s="674"/>
      <c r="CW186" s="674"/>
      <c r="CX186" s="674"/>
      <c r="CY186" s="674"/>
      <c r="CZ186" s="674"/>
      <c r="DA186" s="676"/>
      <c r="DB186" s="674"/>
      <c r="DC186" s="674"/>
      <c r="DD186" s="674"/>
      <c r="DE186" s="674"/>
      <c r="DF186" s="674"/>
      <c r="DG186" s="674"/>
      <c r="DH186" s="674"/>
      <c r="DI186" s="674"/>
      <c r="DJ186" s="674"/>
      <c r="DK186" s="674"/>
      <c r="DL186" s="12"/>
      <c r="DM186" s="12"/>
      <c r="DN186" s="674"/>
      <c r="DO186" s="12"/>
      <c r="DP186" s="674"/>
      <c r="DQ186" s="648">
        <f t="shared" si="99"/>
        <v>0</v>
      </c>
      <c r="DR186" s="674"/>
      <c r="DS186" s="12"/>
      <c r="DT186" s="12"/>
      <c r="DU186" s="12"/>
      <c r="DV186" s="12">
        <f t="shared" si="100"/>
        <v>0</v>
      </c>
      <c r="DW186" s="674"/>
      <c r="DX186" s="674"/>
      <c r="DY186" s="674"/>
      <c r="DZ186" s="648"/>
      <c r="EA186" s="677"/>
      <c r="EB186" s="673"/>
      <c r="EC186" s="678">
        <f t="shared" si="87"/>
        <v>0</v>
      </c>
      <c r="ED186" s="673"/>
      <c r="EE186" s="678">
        <f t="shared" si="88"/>
        <v>0</v>
      </c>
      <c r="EF186" s="673"/>
      <c r="EG186" s="678">
        <f t="shared" si="90"/>
        <v>0</v>
      </c>
      <c r="EH186" s="14"/>
      <c r="EI186" s="679"/>
      <c r="EJ186" s="648">
        <f t="shared" si="91"/>
        <v>0</v>
      </c>
      <c r="EK186" s="677"/>
      <c r="EL186" s="608"/>
      <c r="EM186" s="673"/>
      <c r="EN186" s="678">
        <f t="shared" si="89"/>
        <v>0</v>
      </c>
      <c r="EO186" s="221"/>
      <c r="EP186" s="221"/>
      <c r="EQ186" s="678">
        <f t="shared" si="82"/>
        <v>0</v>
      </c>
      <c r="ER186" s="221"/>
      <c r="ES186" s="680"/>
      <c r="ET186" s="221"/>
      <c r="EU186" s="216"/>
      <c r="EV186" s="221"/>
      <c r="EW186" s="680"/>
      <c r="EX186" s="673"/>
      <c r="EY186" s="673"/>
      <c r="EZ186" s="673">
        <f t="shared" si="104"/>
        <v>0</v>
      </c>
      <c r="FA186" s="673"/>
      <c r="FB186" s="673"/>
      <c r="FC186" s="673"/>
      <c r="FD186" s="673"/>
      <c r="FE186" s="673"/>
      <c r="FF186" s="673"/>
      <c r="FG186" s="673"/>
    </row>
    <row r="187" spans="1:163" s="681" customFormat="1">
      <c r="A187" s="671">
        <v>68</v>
      </c>
      <c r="B187" s="672" t="s">
        <v>768</v>
      </c>
      <c r="C187" s="673"/>
      <c r="D187" s="673"/>
      <c r="E187" s="673"/>
      <c r="F187" s="673"/>
      <c r="G187" s="673"/>
      <c r="H187" s="673"/>
      <c r="I187" s="673"/>
      <c r="J187" s="673"/>
      <c r="K187" s="674"/>
      <c r="L187" s="674"/>
      <c r="M187" s="12"/>
      <c r="N187" s="12"/>
      <c r="O187" s="674"/>
      <c r="P187" s="648">
        <f t="shared" si="84"/>
        <v>0</v>
      </c>
      <c r="Q187" s="674"/>
      <c r="R187" s="674"/>
      <c r="S187" s="674"/>
      <c r="T187" s="648">
        <f t="shared" ref="T187:T219" si="105">SUM(R187:S187)</f>
        <v>0</v>
      </c>
      <c r="U187" s="674"/>
      <c r="V187" s="674"/>
      <c r="W187" s="674"/>
      <c r="X187" s="674"/>
      <c r="Y187" s="674"/>
      <c r="Z187" s="12"/>
      <c r="AA187" s="12"/>
      <c r="AB187" s="674"/>
      <c r="AC187" s="674"/>
      <c r="AD187" s="648">
        <f t="shared" si="101"/>
        <v>0</v>
      </c>
      <c r="AE187" s="674"/>
      <c r="AF187" s="674"/>
      <c r="AG187" s="674"/>
      <c r="AH187" s="648">
        <f t="shared" ref="AH187:AH219" si="106">SUM(AF187:AG187)</f>
        <v>0</v>
      </c>
      <c r="AI187" s="674"/>
      <c r="AJ187" s="674"/>
      <c r="AK187" s="674"/>
      <c r="AL187" s="648">
        <f t="shared" ref="AL187:AL219" si="107">SUM(AJ187:AK187)</f>
        <v>0</v>
      </c>
      <c r="AM187" s="674"/>
      <c r="AN187" s="12"/>
      <c r="AO187" s="674"/>
      <c r="AP187" s="648">
        <f t="shared" ref="AP187:AP227" si="108">SUM(AN187:AO187)</f>
        <v>0</v>
      </c>
      <c r="AQ187" s="674"/>
      <c r="AR187" s="674"/>
      <c r="AS187" s="12"/>
      <c r="AT187" s="674"/>
      <c r="AU187" s="674"/>
      <c r="AV187" s="648">
        <f t="shared" ref="AV187:AV228" si="109">SUM(AR187:AU187)</f>
        <v>0</v>
      </c>
      <c r="AW187" s="674"/>
      <c r="AX187" s="674"/>
      <c r="AY187" s="648">
        <f t="shared" ref="AY187:AY228" si="110">SUM(AX187)</f>
        <v>0</v>
      </c>
      <c r="AZ187" s="674"/>
      <c r="BA187" s="674"/>
      <c r="BB187" s="674"/>
      <c r="BC187" s="648">
        <f t="shared" si="102"/>
        <v>0</v>
      </c>
      <c r="BD187" s="674"/>
      <c r="BE187" s="674"/>
      <c r="BF187" s="648">
        <f t="shared" si="103"/>
        <v>0</v>
      </c>
      <c r="BG187" s="674"/>
      <c r="BH187" s="648">
        <f t="shared" ref="BH187:BH219" si="111">SUM(BG187)</f>
        <v>0</v>
      </c>
      <c r="BI187" s="674"/>
      <c r="BJ187" s="674"/>
      <c r="BK187" s="674"/>
      <c r="BL187" s="674"/>
      <c r="BM187" s="674"/>
      <c r="BN187" s="12"/>
      <c r="BO187" s="12"/>
      <c r="BP187" s="12"/>
      <c r="BQ187" s="12"/>
      <c r="BR187" s="674"/>
      <c r="BS187" s="674"/>
      <c r="BT187" s="675">
        <f t="shared" si="85"/>
        <v>0</v>
      </c>
      <c r="BU187" s="674"/>
      <c r="BV187" s="674"/>
      <c r="BW187" s="674"/>
      <c r="BX187" s="12"/>
      <c r="BY187" s="674"/>
      <c r="BZ187" s="674"/>
      <c r="CA187" s="674"/>
      <c r="CB187" s="12"/>
      <c r="CC187" s="12"/>
      <c r="CD187" s="12"/>
      <c r="CE187" s="12"/>
      <c r="CF187" s="12"/>
      <c r="CG187" s="648">
        <f t="shared" si="86"/>
        <v>0</v>
      </c>
      <c r="CH187" s="674"/>
      <c r="CI187" s="674"/>
      <c r="CJ187" s="12"/>
      <c r="CK187" s="12"/>
      <c r="CL187" s="12"/>
      <c r="CM187" s="674"/>
      <c r="CN187" s="648">
        <f t="shared" si="98"/>
        <v>0</v>
      </c>
      <c r="CO187" s="674"/>
      <c r="CP187" s="674"/>
      <c r="CQ187" s="674"/>
      <c r="CR187" s="674"/>
      <c r="CS187" s="674"/>
      <c r="CT187" s="648">
        <f t="shared" ref="CT187:CT219" si="112">SUM(CP187:CS187)</f>
        <v>0</v>
      </c>
      <c r="CU187" s="674"/>
      <c r="CV187" s="674"/>
      <c r="CW187" s="674"/>
      <c r="CX187" s="674"/>
      <c r="CY187" s="674"/>
      <c r="CZ187" s="674"/>
      <c r="DA187" s="676"/>
      <c r="DB187" s="674"/>
      <c r="DC187" s="674"/>
      <c r="DD187" s="674"/>
      <c r="DE187" s="674"/>
      <c r="DF187" s="674"/>
      <c r="DG187" s="674"/>
      <c r="DH187" s="674"/>
      <c r="DI187" s="674"/>
      <c r="DJ187" s="674"/>
      <c r="DK187" s="674"/>
      <c r="DL187" s="12"/>
      <c r="DM187" s="12"/>
      <c r="DN187" s="674"/>
      <c r="DO187" s="12"/>
      <c r="DP187" s="674"/>
      <c r="DQ187" s="648">
        <f t="shared" si="99"/>
        <v>0</v>
      </c>
      <c r="DR187" s="674"/>
      <c r="DS187" s="12"/>
      <c r="DT187" s="12"/>
      <c r="DU187" s="12"/>
      <c r="DV187" s="12">
        <f t="shared" si="100"/>
        <v>0</v>
      </c>
      <c r="DW187" s="674"/>
      <c r="DX187" s="674"/>
      <c r="DY187" s="674"/>
      <c r="DZ187" s="648">
        <f t="shared" ref="DZ187:DZ219" si="113">SUM(DW187:DY187)</f>
        <v>0</v>
      </c>
      <c r="EA187" s="677"/>
      <c r="EB187" s="673"/>
      <c r="EC187" s="678">
        <f t="shared" si="87"/>
        <v>0</v>
      </c>
      <c r="ED187" s="673"/>
      <c r="EE187" s="678">
        <f t="shared" si="88"/>
        <v>0</v>
      </c>
      <c r="EF187" s="673"/>
      <c r="EG187" s="678">
        <f t="shared" si="90"/>
        <v>0</v>
      </c>
      <c r="EH187" s="14"/>
      <c r="EI187" s="679"/>
      <c r="EJ187" s="648">
        <f t="shared" si="91"/>
        <v>0</v>
      </c>
      <c r="EK187" s="677"/>
      <c r="EL187" s="608"/>
      <c r="EM187" s="673"/>
      <c r="EN187" s="678">
        <f t="shared" si="89"/>
        <v>0</v>
      </c>
      <c r="EO187" s="221"/>
      <c r="EP187" s="221"/>
      <c r="EQ187" s="678">
        <f t="shared" si="82"/>
        <v>0</v>
      </c>
      <c r="ER187" s="221"/>
      <c r="ES187" s="680"/>
      <c r="ET187" s="221"/>
      <c r="EU187" s="216"/>
      <c r="EV187" s="221"/>
      <c r="EW187" s="680"/>
      <c r="EX187" s="673"/>
      <c r="EY187" s="673"/>
      <c r="EZ187" s="673">
        <f t="shared" si="104"/>
        <v>0</v>
      </c>
      <c r="FA187" s="673"/>
      <c r="FB187" s="673"/>
      <c r="FC187" s="673"/>
      <c r="FD187" s="673"/>
      <c r="FE187" s="673"/>
      <c r="FF187" s="673"/>
      <c r="FG187" s="673"/>
    </row>
    <row r="188" spans="1:163" s="207" customFormat="1">
      <c r="A188" s="669">
        <v>69</v>
      </c>
      <c r="B188" s="220" t="s">
        <v>913</v>
      </c>
      <c r="C188" s="221"/>
      <c r="D188" s="221"/>
      <c r="E188" s="221"/>
      <c r="F188" s="221"/>
      <c r="G188" s="221"/>
      <c r="H188" s="221"/>
      <c r="I188" s="221"/>
      <c r="J188" s="221"/>
      <c r="K188" s="12"/>
      <c r="L188" s="12">
        <v>10</v>
      </c>
      <c r="M188" s="12"/>
      <c r="N188" s="12"/>
      <c r="O188" s="12"/>
      <c r="P188" s="14">
        <f t="shared" si="84"/>
        <v>10</v>
      </c>
      <c r="Q188" s="12"/>
      <c r="R188" s="12"/>
      <c r="S188" s="12"/>
      <c r="T188" s="14">
        <f t="shared" si="105"/>
        <v>0</v>
      </c>
      <c r="U188" s="12"/>
      <c r="V188" s="12"/>
      <c r="W188" s="12"/>
      <c r="X188" s="12"/>
      <c r="Y188" s="12"/>
      <c r="Z188" s="12"/>
      <c r="AA188" s="12"/>
      <c r="AB188" s="12"/>
      <c r="AC188" s="12"/>
      <c r="AD188" s="648">
        <f t="shared" si="101"/>
        <v>0</v>
      </c>
      <c r="AE188" s="12"/>
      <c r="AF188" s="12"/>
      <c r="AG188" s="12"/>
      <c r="AH188" s="14">
        <f t="shared" si="106"/>
        <v>0</v>
      </c>
      <c r="AI188" s="12"/>
      <c r="AJ188" s="12"/>
      <c r="AK188" s="12"/>
      <c r="AL188" s="14">
        <f t="shared" si="107"/>
        <v>0</v>
      </c>
      <c r="AM188" s="12"/>
      <c r="AN188" s="12"/>
      <c r="AO188" s="12"/>
      <c r="AP188" s="14">
        <f t="shared" si="108"/>
        <v>0</v>
      </c>
      <c r="AQ188" s="12"/>
      <c r="AR188" s="12"/>
      <c r="AS188" s="12"/>
      <c r="AT188" s="12"/>
      <c r="AU188" s="12"/>
      <c r="AV188" s="14">
        <f t="shared" si="109"/>
        <v>0</v>
      </c>
      <c r="AW188" s="12"/>
      <c r="AX188" s="12"/>
      <c r="AY188" s="14">
        <f t="shared" si="110"/>
        <v>0</v>
      </c>
      <c r="AZ188" s="12"/>
      <c r="BA188" s="12"/>
      <c r="BB188" s="12"/>
      <c r="BC188" s="648">
        <f t="shared" si="102"/>
        <v>0</v>
      </c>
      <c r="BD188" s="12"/>
      <c r="BE188" s="12"/>
      <c r="BF188" s="648">
        <f t="shared" si="103"/>
        <v>0</v>
      </c>
      <c r="BG188" s="12"/>
      <c r="BH188" s="14">
        <f t="shared" si="111"/>
        <v>0</v>
      </c>
      <c r="BI188" s="12"/>
      <c r="BJ188" s="12"/>
      <c r="BK188" s="12"/>
      <c r="BL188" s="12"/>
      <c r="BM188" s="12"/>
      <c r="BN188" s="12"/>
      <c r="BO188" s="12"/>
      <c r="BP188" s="12"/>
      <c r="BQ188" s="12"/>
      <c r="BR188" s="12"/>
      <c r="BS188" s="12"/>
      <c r="BT188" s="32">
        <f t="shared" si="85"/>
        <v>0</v>
      </c>
      <c r="BU188" s="12"/>
      <c r="BV188" s="12"/>
      <c r="BW188" s="12"/>
      <c r="BX188" s="12"/>
      <c r="BY188" s="12"/>
      <c r="BZ188" s="12"/>
      <c r="CA188" s="12"/>
      <c r="CB188" s="12"/>
      <c r="CC188" s="12"/>
      <c r="CD188" s="12"/>
      <c r="CE188" s="12"/>
      <c r="CF188" s="12"/>
      <c r="CG188" s="14">
        <f t="shared" si="86"/>
        <v>0</v>
      </c>
      <c r="CH188" s="12"/>
      <c r="CI188" s="12"/>
      <c r="CJ188" s="12"/>
      <c r="CK188" s="12"/>
      <c r="CL188" s="12"/>
      <c r="CM188" s="12"/>
      <c r="CN188" s="14">
        <f t="shared" si="98"/>
        <v>0</v>
      </c>
      <c r="CO188" s="12"/>
      <c r="CP188" s="12"/>
      <c r="CQ188" s="12"/>
      <c r="CR188" s="12"/>
      <c r="CS188" s="12"/>
      <c r="CT188" s="14">
        <f t="shared" si="112"/>
        <v>0</v>
      </c>
      <c r="CU188" s="12"/>
      <c r="CV188" s="12"/>
      <c r="CW188" s="12"/>
      <c r="CX188" s="12"/>
      <c r="CY188" s="12"/>
      <c r="CZ188" s="12"/>
      <c r="DA188" s="601"/>
      <c r="DB188" s="12"/>
      <c r="DC188" s="12"/>
      <c r="DD188" s="12"/>
      <c r="DE188" s="12"/>
      <c r="DF188" s="12"/>
      <c r="DG188" s="12"/>
      <c r="DH188" s="12"/>
      <c r="DI188" s="12"/>
      <c r="DJ188" s="12"/>
      <c r="DK188" s="12"/>
      <c r="DL188" s="12"/>
      <c r="DM188" s="12"/>
      <c r="DN188" s="12"/>
      <c r="DO188" s="12"/>
      <c r="DP188" s="12"/>
      <c r="DQ188" s="648">
        <f t="shared" si="99"/>
        <v>0</v>
      </c>
      <c r="DR188" s="12"/>
      <c r="DS188" s="12"/>
      <c r="DT188" s="12"/>
      <c r="DU188" s="12"/>
      <c r="DV188" s="12">
        <f t="shared" si="100"/>
        <v>0</v>
      </c>
      <c r="DW188" s="12"/>
      <c r="DX188" s="12"/>
      <c r="DY188" s="12"/>
      <c r="DZ188" s="14">
        <f t="shared" si="113"/>
        <v>0</v>
      </c>
      <c r="EA188" s="608"/>
      <c r="EB188" s="221"/>
      <c r="EC188" s="682">
        <f t="shared" si="87"/>
        <v>0</v>
      </c>
      <c r="ED188" s="221"/>
      <c r="EE188" s="682">
        <f t="shared" si="88"/>
        <v>0</v>
      </c>
      <c r="EF188" s="221"/>
      <c r="EG188" s="682">
        <f t="shared" si="90"/>
        <v>0</v>
      </c>
      <c r="EH188" s="14"/>
      <c r="EI188" s="683"/>
      <c r="EJ188" s="14">
        <f t="shared" si="91"/>
        <v>0</v>
      </c>
      <c r="EK188" s="608"/>
      <c r="EL188" s="608"/>
      <c r="EM188" s="221"/>
      <c r="EN188" s="682">
        <f t="shared" si="89"/>
        <v>0</v>
      </c>
      <c r="EO188" s="221"/>
      <c r="EP188" s="221"/>
      <c r="EQ188" s="678">
        <f t="shared" si="82"/>
        <v>0</v>
      </c>
      <c r="ER188" s="221"/>
      <c r="ES188" s="216"/>
      <c r="ET188" s="221"/>
      <c r="EU188" s="216"/>
      <c r="EV188" s="221"/>
      <c r="EW188" s="216"/>
      <c r="EX188" s="221"/>
      <c r="EY188" s="221"/>
      <c r="EZ188" s="673">
        <f t="shared" si="104"/>
        <v>0</v>
      </c>
      <c r="FA188" s="221"/>
      <c r="FB188" s="221"/>
      <c r="FC188" s="221"/>
      <c r="FD188" s="221"/>
      <c r="FE188" s="221"/>
      <c r="FF188" s="221"/>
      <c r="FG188" s="221"/>
    </row>
    <row r="189" spans="1:163" s="207" customFormat="1">
      <c r="A189" s="669">
        <v>70</v>
      </c>
      <c r="B189" s="220" t="s">
        <v>914</v>
      </c>
      <c r="C189" s="221"/>
      <c r="D189" s="221"/>
      <c r="E189" s="221"/>
      <c r="F189" s="221"/>
      <c r="G189" s="221"/>
      <c r="H189" s="221"/>
      <c r="I189" s="221"/>
      <c r="J189" s="221"/>
      <c r="K189" s="12"/>
      <c r="L189" s="12">
        <v>5</v>
      </c>
      <c r="M189" s="12"/>
      <c r="N189" s="12"/>
      <c r="O189" s="12"/>
      <c r="P189" s="14">
        <f t="shared" si="84"/>
        <v>5</v>
      </c>
      <c r="Q189" s="12"/>
      <c r="R189" s="12"/>
      <c r="S189" s="12"/>
      <c r="T189" s="14">
        <f t="shared" si="105"/>
        <v>0</v>
      </c>
      <c r="U189" s="12"/>
      <c r="V189" s="12"/>
      <c r="W189" s="12"/>
      <c r="X189" s="12"/>
      <c r="Y189" s="12"/>
      <c r="Z189" s="12"/>
      <c r="AA189" s="12"/>
      <c r="AB189" s="12"/>
      <c r="AC189" s="12"/>
      <c r="AD189" s="648">
        <f t="shared" si="101"/>
        <v>0</v>
      </c>
      <c r="AE189" s="12"/>
      <c r="AF189" s="12"/>
      <c r="AG189" s="12"/>
      <c r="AH189" s="14">
        <f t="shared" si="106"/>
        <v>0</v>
      </c>
      <c r="AI189" s="12"/>
      <c r="AJ189" s="12"/>
      <c r="AK189" s="12"/>
      <c r="AL189" s="14">
        <f t="shared" si="107"/>
        <v>0</v>
      </c>
      <c r="AM189" s="12"/>
      <c r="AN189" s="12"/>
      <c r="AO189" s="12"/>
      <c r="AP189" s="14">
        <f t="shared" si="108"/>
        <v>0</v>
      </c>
      <c r="AQ189" s="12"/>
      <c r="AR189" s="12"/>
      <c r="AS189" s="12"/>
      <c r="AT189" s="12"/>
      <c r="AU189" s="12"/>
      <c r="AV189" s="14">
        <f t="shared" si="109"/>
        <v>0</v>
      </c>
      <c r="AW189" s="12"/>
      <c r="AX189" s="12"/>
      <c r="AY189" s="14">
        <f t="shared" si="110"/>
        <v>0</v>
      </c>
      <c r="AZ189" s="12"/>
      <c r="BA189" s="12"/>
      <c r="BB189" s="12"/>
      <c r="BC189" s="648">
        <f t="shared" si="102"/>
        <v>0</v>
      </c>
      <c r="BD189" s="12"/>
      <c r="BE189" s="12"/>
      <c r="BF189" s="648">
        <f t="shared" si="103"/>
        <v>0</v>
      </c>
      <c r="BG189" s="12"/>
      <c r="BH189" s="14">
        <f t="shared" si="111"/>
        <v>0</v>
      </c>
      <c r="BI189" s="12"/>
      <c r="BJ189" s="12"/>
      <c r="BK189" s="12"/>
      <c r="BL189" s="12"/>
      <c r="BM189" s="12"/>
      <c r="BN189" s="12"/>
      <c r="BO189" s="12"/>
      <c r="BP189" s="12"/>
      <c r="BQ189" s="12"/>
      <c r="BR189" s="12"/>
      <c r="BS189" s="12"/>
      <c r="BT189" s="32">
        <f t="shared" si="85"/>
        <v>0</v>
      </c>
      <c r="BU189" s="12"/>
      <c r="BV189" s="12"/>
      <c r="BW189" s="12"/>
      <c r="BX189" s="12"/>
      <c r="BY189" s="12"/>
      <c r="BZ189" s="12"/>
      <c r="CA189" s="12"/>
      <c r="CB189" s="12"/>
      <c r="CC189" s="12"/>
      <c r="CD189" s="12"/>
      <c r="CE189" s="12"/>
      <c r="CF189" s="12"/>
      <c r="CG189" s="14">
        <f t="shared" si="86"/>
        <v>0</v>
      </c>
      <c r="CH189" s="12"/>
      <c r="CI189" s="12"/>
      <c r="CJ189" s="12"/>
      <c r="CK189" s="12"/>
      <c r="CL189" s="12"/>
      <c r="CM189" s="12"/>
      <c r="CN189" s="14">
        <f t="shared" si="98"/>
        <v>0</v>
      </c>
      <c r="CO189" s="12"/>
      <c r="CP189" s="12"/>
      <c r="CQ189" s="12"/>
      <c r="CR189" s="12"/>
      <c r="CS189" s="12"/>
      <c r="CT189" s="14">
        <f t="shared" si="112"/>
        <v>0</v>
      </c>
      <c r="CU189" s="12"/>
      <c r="CV189" s="12"/>
      <c r="CW189" s="12"/>
      <c r="CX189" s="12"/>
      <c r="CY189" s="12"/>
      <c r="CZ189" s="12"/>
      <c r="DA189" s="601"/>
      <c r="DB189" s="12"/>
      <c r="DC189" s="12"/>
      <c r="DD189" s="12"/>
      <c r="DE189" s="12"/>
      <c r="DF189" s="12"/>
      <c r="DG189" s="12"/>
      <c r="DH189" s="12"/>
      <c r="DI189" s="12"/>
      <c r="DJ189" s="12"/>
      <c r="DK189" s="12"/>
      <c r="DL189" s="12"/>
      <c r="DM189" s="12"/>
      <c r="DN189" s="12"/>
      <c r="DO189" s="12"/>
      <c r="DP189" s="12"/>
      <c r="DQ189" s="648">
        <f t="shared" si="99"/>
        <v>0</v>
      </c>
      <c r="DR189" s="12"/>
      <c r="DS189" s="12"/>
      <c r="DT189" s="12"/>
      <c r="DU189" s="12"/>
      <c r="DV189" s="12">
        <f t="shared" si="100"/>
        <v>0</v>
      </c>
      <c r="DW189" s="12"/>
      <c r="DX189" s="12"/>
      <c r="DY189" s="12"/>
      <c r="DZ189" s="14">
        <f t="shared" si="113"/>
        <v>0</v>
      </c>
      <c r="EA189" s="608"/>
      <c r="EB189" s="221"/>
      <c r="EC189" s="682">
        <f t="shared" si="87"/>
        <v>0</v>
      </c>
      <c r="ED189" s="221"/>
      <c r="EE189" s="682">
        <f t="shared" si="88"/>
        <v>0</v>
      </c>
      <c r="EF189" s="221"/>
      <c r="EG189" s="682">
        <f t="shared" si="90"/>
        <v>0</v>
      </c>
      <c r="EH189" s="14"/>
      <c r="EI189" s="683"/>
      <c r="EJ189" s="14">
        <f t="shared" si="91"/>
        <v>0</v>
      </c>
      <c r="EK189" s="608"/>
      <c r="EL189" s="608"/>
      <c r="EM189" s="221"/>
      <c r="EN189" s="682">
        <f t="shared" si="89"/>
        <v>0</v>
      </c>
      <c r="EO189" s="221"/>
      <c r="EP189" s="221"/>
      <c r="EQ189" s="678">
        <f t="shared" si="82"/>
        <v>0</v>
      </c>
      <c r="ER189" s="221"/>
      <c r="ES189" s="216"/>
      <c r="ET189" s="221"/>
      <c r="EU189" s="216"/>
      <c r="EV189" s="221"/>
      <c r="EW189" s="216"/>
      <c r="EX189" s="221"/>
      <c r="EY189" s="221"/>
      <c r="EZ189" s="673">
        <f t="shared" si="104"/>
        <v>0</v>
      </c>
      <c r="FA189" s="221"/>
      <c r="FB189" s="221"/>
      <c r="FC189" s="221"/>
      <c r="FD189" s="221"/>
      <c r="FE189" s="221"/>
      <c r="FF189" s="221"/>
      <c r="FG189" s="221"/>
    </row>
    <row r="190" spans="1:163" s="207" customFormat="1">
      <c r="A190" s="669">
        <v>71</v>
      </c>
      <c r="B190" s="220" t="s">
        <v>915</v>
      </c>
      <c r="C190" s="221"/>
      <c r="D190" s="221"/>
      <c r="E190" s="221"/>
      <c r="F190" s="221"/>
      <c r="G190" s="221"/>
      <c r="H190" s="221"/>
      <c r="I190" s="221"/>
      <c r="J190" s="221"/>
      <c r="K190" s="12"/>
      <c r="L190" s="12">
        <v>5</v>
      </c>
      <c r="M190" s="12"/>
      <c r="N190" s="12"/>
      <c r="O190" s="12">
        <v>150</v>
      </c>
      <c r="P190" s="14">
        <f t="shared" si="84"/>
        <v>155</v>
      </c>
      <c r="Q190" s="12"/>
      <c r="R190" s="12"/>
      <c r="S190" s="12"/>
      <c r="T190" s="14">
        <f t="shared" si="105"/>
        <v>0</v>
      </c>
      <c r="U190" s="12"/>
      <c r="V190" s="12"/>
      <c r="W190" s="12"/>
      <c r="X190" s="12"/>
      <c r="Y190" s="12"/>
      <c r="Z190" s="12"/>
      <c r="AA190" s="12"/>
      <c r="AB190" s="12"/>
      <c r="AC190" s="12"/>
      <c r="AD190" s="648">
        <f t="shared" si="101"/>
        <v>0</v>
      </c>
      <c r="AE190" s="12"/>
      <c r="AF190" s="12"/>
      <c r="AG190" s="12"/>
      <c r="AH190" s="14">
        <f t="shared" si="106"/>
        <v>0</v>
      </c>
      <c r="AI190" s="12"/>
      <c r="AJ190" s="12"/>
      <c r="AK190" s="12"/>
      <c r="AL190" s="14">
        <f t="shared" si="107"/>
        <v>0</v>
      </c>
      <c r="AM190" s="12"/>
      <c r="AN190" s="12"/>
      <c r="AO190" s="12"/>
      <c r="AP190" s="14">
        <f t="shared" si="108"/>
        <v>0</v>
      </c>
      <c r="AQ190" s="12"/>
      <c r="AR190" s="12"/>
      <c r="AS190" s="12"/>
      <c r="AT190" s="12"/>
      <c r="AU190" s="12"/>
      <c r="AV190" s="14">
        <f t="shared" si="109"/>
        <v>0</v>
      </c>
      <c r="AW190" s="12"/>
      <c r="AX190" s="12"/>
      <c r="AY190" s="14">
        <f t="shared" si="110"/>
        <v>0</v>
      </c>
      <c r="AZ190" s="12"/>
      <c r="BA190" s="12"/>
      <c r="BB190" s="12"/>
      <c r="BC190" s="648">
        <f t="shared" si="102"/>
        <v>0</v>
      </c>
      <c r="BD190" s="12"/>
      <c r="BE190" s="12"/>
      <c r="BF190" s="648">
        <f t="shared" si="103"/>
        <v>0</v>
      </c>
      <c r="BG190" s="12"/>
      <c r="BH190" s="14">
        <f t="shared" si="111"/>
        <v>0</v>
      </c>
      <c r="BI190" s="12"/>
      <c r="BJ190" s="12"/>
      <c r="BK190" s="12"/>
      <c r="BL190" s="12"/>
      <c r="BM190" s="12"/>
      <c r="BN190" s="12"/>
      <c r="BO190" s="12"/>
      <c r="BP190" s="12"/>
      <c r="BQ190" s="12"/>
      <c r="BR190" s="12"/>
      <c r="BS190" s="12"/>
      <c r="BT190" s="32">
        <f t="shared" si="85"/>
        <v>0</v>
      </c>
      <c r="BU190" s="12"/>
      <c r="BV190" s="12"/>
      <c r="BW190" s="12"/>
      <c r="BX190" s="12"/>
      <c r="BY190" s="12"/>
      <c r="BZ190" s="12"/>
      <c r="CA190" s="12"/>
      <c r="CB190" s="12"/>
      <c r="CC190" s="12"/>
      <c r="CD190" s="12"/>
      <c r="CE190" s="12"/>
      <c r="CF190" s="12"/>
      <c r="CG190" s="14">
        <f t="shared" si="86"/>
        <v>0</v>
      </c>
      <c r="CH190" s="12"/>
      <c r="CI190" s="12"/>
      <c r="CJ190" s="12"/>
      <c r="CK190" s="12"/>
      <c r="CL190" s="12"/>
      <c r="CM190" s="12"/>
      <c r="CN190" s="14">
        <f t="shared" si="98"/>
        <v>0</v>
      </c>
      <c r="CO190" s="12"/>
      <c r="CP190" s="12"/>
      <c r="CQ190" s="12"/>
      <c r="CR190" s="12"/>
      <c r="CS190" s="12"/>
      <c r="CT190" s="14">
        <f t="shared" si="112"/>
        <v>0</v>
      </c>
      <c r="CU190" s="12"/>
      <c r="CV190" s="12"/>
      <c r="CW190" s="12"/>
      <c r="CX190" s="12"/>
      <c r="CY190" s="12"/>
      <c r="CZ190" s="12"/>
      <c r="DA190" s="601"/>
      <c r="DB190" s="12"/>
      <c r="DC190" s="12"/>
      <c r="DD190" s="12"/>
      <c r="DE190" s="12"/>
      <c r="DF190" s="12"/>
      <c r="DG190" s="12"/>
      <c r="DH190" s="12"/>
      <c r="DI190" s="12"/>
      <c r="DJ190" s="12"/>
      <c r="DK190" s="12"/>
      <c r="DL190" s="12"/>
      <c r="DM190" s="12"/>
      <c r="DN190" s="12"/>
      <c r="DO190" s="12"/>
      <c r="DP190" s="12"/>
      <c r="DQ190" s="648">
        <f t="shared" si="99"/>
        <v>0</v>
      </c>
      <c r="DR190" s="12"/>
      <c r="DS190" s="12"/>
      <c r="DT190" s="12"/>
      <c r="DU190" s="12"/>
      <c r="DV190" s="12">
        <f t="shared" si="100"/>
        <v>0</v>
      </c>
      <c r="DW190" s="12"/>
      <c r="DX190" s="12"/>
      <c r="DY190" s="12"/>
      <c r="DZ190" s="14">
        <f t="shared" si="113"/>
        <v>0</v>
      </c>
      <c r="EA190" s="608"/>
      <c r="EB190" s="221"/>
      <c r="EC190" s="682">
        <f t="shared" si="87"/>
        <v>0</v>
      </c>
      <c r="ED190" s="221"/>
      <c r="EE190" s="682">
        <f t="shared" si="88"/>
        <v>0</v>
      </c>
      <c r="EF190" s="221"/>
      <c r="EG190" s="682">
        <f t="shared" si="90"/>
        <v>0</v>
      </c>
      <c r="EH190" s="14"/>
      <c r="EI190" s="683"/>
      <c r="EJ190" s="14">
        <f t="shared" si="91"/>
        <v>0</v>
      </c>
      <c r="EK190" s="608"/>
      <c r="EL190" s="608"/>
      <c r="EM190" s="221"/>
      <c r="EN190" s="682">
        <f t="shared" si="89"/>
        <v>0</v>
      </c>
      <c r="EO190" s="221"/>
      <c r="EP190" s="221"/>
      <c r="EQ190" s="678">
        <f t="shared" si="82"/>
        <v>0</v>
      </c>
      <c r="ER190" s="221"/>
      <c r="ES190" s="216"/>
      <c r="ET190" s="221"/>
      <c r="EU190" s="216"/>
      <c r="EV190" s="221"/>
      <c r="EW190" s="216"/>
      <c r="EX190" s="221"/>
      <c r="EY190" s="221"/>
      <c r="EZ190" s="673">
        <f t="shared" si="104"/>
        <v>0</v>
      </c>
      <c r="FA190" s="221"/>
      <c r="FB190" s="221"/>
      <c r="FC190" s="221"/>
      <c r="FD190" s="221"/>
      <c r="FE190" s="221"/>
      <c r="FF190" s="221"/>
      <c r="FG190" s="221"/>
    </row>
    <row r="191" spans="1:163" s="207" customFormat="1">
      <c r="A191" s="669">
        <v>72</v>
      </c>
      <c r="B191" s="220" t="s">
        <v>916</v>
      </c>
      <c r="C191" s="221"/>
      <c r="D191" s="221"/>
      <c r="E191" s="221"/>
      <c r="F191" s="221"/>
      <c r="G191" s="221"/>
      <c r="H191" s="221"/>
      <c r="I191" s="221"/>
      <c r="J191" s="221"/>
      <c r="K191" s="12"/>
      <c r="L191" s="12">
        <v>10</v>
      </c>
      <c r="M191" s="12"/>
      <c r="N191" s="12"/>
      <c r="O191" s="12"/>
      <c r="P191" s="14">
        <f t="shared" si="84"/>
        <v>10</v>
      </c>
      <c r="Q191" s="12"/>
      <c r="R191" s="12"/>
      <c r="S191" s="12"/>
      <c r="T191" s="14">
        <f t="shared" si="105"/>
        <v>0</v>
      </c>
      <c r="U191" s="12"/>
      <c r="V191" s="12"/>
      <c r="W191" s="12"/>
      <c r="X191" s="12"/>
      <c r="Y191" s="12"/>
      <c r="Z191" s="12"/>
      <c r="AA191" s="12"/>
      <c r="AB191" s="12"/>
      <c r="AC191" s="12"/>
      <c r="AD191" s="648">
        <f t="shared" si="101"/>
        <v>0</v>
      </c>
      <c r="AE191" s="12"/>
      <c r="AF191" s="12"/>
      <c r="AG191" s="12"/>
      <c r="AH191" s="14">
        <f t="shared" si="106"/>
        <v>0</v>
      </c>
      <c r="AI191" s="12"/>
      <c r="AJ191" s="12"/>
      <c r="AK191" s="12"/>
      <c r="AL191" s="14">
        <f t="shared" si="107"/>
        <v>0</v>
      </c>
      <c r="AM191" s="12"/>
      <c r="AN191" s="12"/>
      <c r="AO191" s="12"/>
      <c r="AP191" s="14">
        <f t="shared" si="108"/>
        <v>0</v>
      </c>
      <c r="AQ191" s="12"/>
      <c r="AR191" s="12"/>
      <c r="AS191" s="12"/>
      <c r="AT191" s="12"/>
      <c r="AU191" s="12"/>
      <c r="AV191" s="14">
        <f t="shared" si="109"/>
        <v>0</v>
      </c>
      <c r="AW191" s="12"/>
      <c r="AX191" s="12"/>
      <c r="AY191" s="14">
        <f t="shared" si="110"/>
        <v>0</v>
      </c>
      <c r="AZ191" s="12"/>
      <c r="BA191" s="12"/>
      <c r="BB191" s="12"/>
      <c r="BC191" s="648">
        <f t="shared" si="102"/>
        <v>0</v>
      </c>
      <c r="BD191" s="12"/>
      <c r="BE191" s="12"/>
      <c r="BF191" s="648">
        <f t="shared" si="103"/>
        <v>0</v>
      </c>
      <c r="BG191" s="12"/>
      <c r="BH191" s="14">
        <f t="shared" si="111"/>
        <v>0</v>
      </c>
      <c r="BI191" s="12"/>
      <c r="BJ191" s="12"/>
      <c r="BK191" s="12"/>
      <c r="BL191" s="12"/>
      <c r="BM191" s="12"/>
      <c r="BN191" s="12"/>
      <c r="BO191" s="12"/>
      <c r="BP191" s="12"/>
      <c r="BQ191" s="12"/>
      <c r="BR191" s="12"/>
      <c r="BS191" s="12"/>
      <c r="BT191" s="32">
        <f t="shared" si="85"/>
        <v>0</v>
      </c>
      <c r="BU191" s="12"/>
      <c r="BV191" s="12"/>
      <c r="BW191" s="12"/>
      <c r="BX191" s="12"/>
      <c r="BY191" s="12"/>
      <c r="BZ191" s="12"/>
      <c r="CA191" s="12"/>
      <c r="CB191" s="12"/>
      <c r="CC191" s="12"/>
      <c r="CD191" s="12"/>
      <c r="CE191" s="12"/>
      <c r="CF191" s="12"/>
      <c r="CG191" s="14">
        <f t="shared" si="86"/>
        <v>0</v>
      </c>
      <c r="CH191" s="12"/>
      <c r="CI191" s="12"/>
      <c r="CJ191" s="12"/>
      <c r="CK191" s="12"/>
      <c r="CL191" s="12"/>
      <c r="CM191" s="12"/>
      <c r="CN191" s="14">
        <f t="shared" si="98"/>
        <v>0</v>
      </c>
      <c r="CO191" s="12"/>
      <c r="CP191" s="12"/>
      <c r="CQ191" s="12"/>
      <c r="CR191" s="12"/>
      <c r="CS191" s="12"/>
      <c r="CT191" s="14">
        <f t="shared" si="112"/>
        <v>0</v>
      </c>
      <c r="CU191" s="12"/>
      <c r="CV191" s="12"/>
      <c r="CW191" s="12"/>
      <c r="CX191" s="12"/>
      <c r="CY191" s="12"/>
      <c r="CZ191" s="12"/>
      <c r="DA191" s="601"/>
      <c r="DB191" s="12"/>
      <c r="DC191" s="12"/>
      <c r="DD191" s="12"/>
      <c r="DE191" s="12"/>
      <c r="DF191" s="12"/>
      <c r="DG191" s="12"/>
      <c r="DH191" s="12"/>
      <c r="DI191" s="12"/>
      <c r="DJ191" s="12"/>
      <c r="DK191" s="12"/>
      <c r="DL191" s="12"/>
      <c r="DM191" s="12"/>
      <c r="DN191" s="12"/>
      <c r="DO191" s="12"/>
      <c r="DP191" s="12"/>
      <c r="DQ191" s="648">
        <f t="shared" si="99"/>
        <v>0</v>
      </c>
      <c r="DR191" s="12"/>
      <c r="DS191" s="12"/>
      <c r="DT191" s="12"/>
      <c r="DU191" s="12"/>
      <c r="DV191" s="12">
        <f t="shared" si="100"/>
        <v>0</v>
      </c>
      <c r="DW191" s="12"/>
      <c r="DX191" s="12"/>
      <c r="DY191" s="12"/>
      <c r="DZ191" s="14">
        <f t="shared" si="113"/>
        <v>0</v>
      </c>
      <c r="EA191" s="608"/>
      <c r="EB191" s="221"/>
      <c r="EC191" s="682">
        <f t="shared" si="87"/>
        <v>0</v>
      </c>
      <c r="ED191" s="221"/>
      <c r="EE191" s="682">
        <f t="shared" si="88"/>
        <v>0</v>
      </c>
      <c r="EF191" s="221"/>
      <c r="EG191" s="682">
        <f t="shared" si="90"/>
        <v>0</v>
      </c>
      <c r="EH191" s="14"/>
      <c r="EI191" s="683"/>
      <c r="EJ191" s="14">
        <f t="shared" si="91"/>
        <v>0</v>
      </c>
      <c r="EK191" s="608"/>
      <c r="EL191" s="608"/>
      <c r="EM191" s="221"/>
      <c r="EN191" s="682">
        <f t="shared" si="89"/>
        <v>0</v>
      </c>
      <c r="EO191" s="221"/>
      <c r="EP191" s="221"/>
      <c r="EQ191" s="678">
        <f t="shared" si="82"/>
        <v>0</v>
      </c>
      <c r="ER191" s="221"/>
      <c r="ES191" s="216"/>
      <c r="ET191" s="221"/>
      <c r="EU191" s="216"/>
      <c r="EV191" s="221"/>
      <c r="EW191" s="216"/>
      <c r="EX191" s="221"/>
      <c r="EY191" s="221"/>
      <c r="EZ191" s="673">
        <f t="shared" si="104"/>
        <v>0</v>
      </c>
      <c r="FA191" s="221"/>
      <c r="FB191" s="221"/>
      <c r="FC191" s="221"/>
      <c r="FD191" s="221"/>
      <c r="FE191" s="221"/>
      <c r="FF191" s="221"/>
      <c r="FG191" s="221"/>
    </row>
    <row r="192" spans="1:163" s="207" customFormat="1">
      <c r="A192" s="669">
        <v>73</v>
      </c>
      <c r="B192" s="220" t="s">
        <v>917</v>
      </c>
      <c r="C192" s="221"/>
      <c r="D192" s="221"/>
      <c r="E192" s="221"/>
      <c r="F192" s="221"/>
      <c r="G192" s="221"/>
      <c r="H192" s="221"/>
      <c r="I192" s="221"/>
      <c r="J192" s="221"/>
      <c r="K192" s="12"/>
      <c r="L192" s="12">
        <v>3</v>
      </c>
      <c r="M192" s="12"/>
      <c r="N192" s="12"/>
      <c r="O192" s="12"/>
      <c r="P192" s="14">
        <f t="shared" si="84"/>
        <v>3</v>
      </c>
      <c r="Q192" s="12"/>
      <c r="R192" s="12"/>
      <c r="S192" s="12"/>
      <c r="T192" s="14">
        <f t="shared" si="105"/>
        <v>0</v>
      </c>
      <c r="U192" s="12"/>
      <c r="V192" s="12"/>
      <c r="W192" s="12"/>
      <c r="X192" s="12"/>
      <c r="Y192" s="12"/>
      <c r="Z192" s="12"/>
      <c r="AA192" s="12"/>
      <c r="AB192" s="12"/>
      <c r="AC192" s="12"/>
      <c r="AD192" s="648">
        <f t="shared" si="101"/>
        <v>0</v>
      </c>
      <c r="AE192" s="12"/>
      <c r="AF192" s="12"/>
      <c r="AG192" s="12"/>
      <c r="AH192" s="14">
        <f t="shared" si="106"/>
        <v>0</v>
      </c>
      <c r="AI192" s="12"/>
      <c r="AJ192" s="12"/>
      <c r="AK192" s="12"/>
      <c r="AL192" s="14">
        <f t="shared" si="107"/>
        <v>0</v>
      </c>
      <c r="AM192" s="12"/>
      <c r="AN192" s="12"/>
      <c r="AO192" s="12"/>
      <c r="AP192" s="14">
        <f t="shared" si="108"/>
        <v>0</v>
      </c>
      <c r="AQ192" s="12"/>
      <c r="AR192" s="12"/>
      <c r="AS192" s="12"/>
      <c r="AT192" s="12"/>
      <c r="AU192" s="12"/>
      <c r="AV192" s="14">
        <f t="shared" si="109"/>
        <v>0</v>
      </c>
      <c r="AW192" s="12"/>
      <c r="AX192" s="12"/>
      <c r="AY192" s="14">
        <f t="shared" si="110"/>
        <v>0</v>
      </c>
      <c r="AZ192" s="12"/>
      <c r="BA192" s="12"/>
      <c r="BB192" s="12"/>
      <c r="BC192" s="648">
        <f t="shared" si="102"/>
        <v>0</v>
      </c>
      <c r="BD192" s="12"/>
      <c r="BE192" s="12"/>
      <c r="BF192" s="648">
        <f t="shared" si="103"/>
        <v>0</v>
      </c>
      <c r="BG192" s="12"/>
      <c r="BH192" s="14">
        <f t="shared" si="111"/>
        <v>0</v>
      </c>
      <c r="BI192" s="12"/>
      <c r="BJ192" s="12"/>
      <c r="BK192" s="12"/>
      <c r="BL192" s="12"/>
      <c r="BM192" s="12"/>
      <c r="BN192" s="12"/>
      <c r="BO192" s="12"/>
      <c r="BP192" s="12"/>
      <c r="BQ192" s="12"/>
      <c r="BR192" s="12"/>
      <c r="BS192" s="12"/>
      <c r="BT192" s="32">
        <f t="shared" si="85"/>
        <v>0</v>
      </c>
      <c r="BU192" s="12"/>
      <c r="BV192" s="12"/>
      <c r="BW192" s="12"/>
      <c r="BX192" s="12"/>
      <c r="BY192" s="12"/>
      <c r="BZ192" s="12"/>
      <c r="CA192" s="12"/>
      <c r="CB192" s="12"/>
      <c r="CC192" s="12"/>
      <c r="CD192" s="12"/>
      <c r="CE192" s="12"/>
      <c r="CF192" s="12"/>
      <c r="CG192" s="14">
        <f t="shared" si="86"/>
        <v>0</v>
      </c>
      <c r="CH192" s="12"/>
      <c r="CI192" s="12"/>
      <c r="CJ192" s="12"/>
      <c r="CK192" s="12"/>
      <c r="CL192" s="12"/>
      <c r="CM192" s="12"/>
      <c r="CN192" s="14">
        <f t="shared" si="98"/>
        <v>0</v>
      </c>
      <c r="CO192" s="12"/>
      <c r="CP192" s="12"/>
      <c r="CQ192" s="12"/>
      <c r="CR192" s="12"/>
      <c r="CS192" s="12"/>
      <c r="CT192" s="14">
        <f t="shared" si="112"/>
        <v>0</v>
      </c>
      <c r="CU192" s="12"/>
      <c r="CV192" s="12"/>
      <c r="CW192" s="12"/>
      <c r="CX192" s="12"/>
      <c r="CY192" s="12"/>
      <c r="CZ192" s="12"/>
      <c r="DA192" s="601"/>
      <c r="DB192" s="12"/>
      <c r="DC192" s="12"/>
      <c r="DD192" s="12"/>
      <c r="DE192" s="12"/>
      <c r="DF192" s="12"/>
      <c r="DG192" s="12"/>
      <c r="DH192" s="12"/>
      <c r="DI192" s="12"/>
      <c r="DJ192" s="12"/>
      <c r="DK192" s="12"/>
      <c r="DL192" s="12"/>
      <c r="DM192" s="12"/>
      <c r="DN192" s="12"/>
      <c r="DO192" s="12"/>
      <c r="DP192" s="12"/>
      <c r="DQ192" s="648">
        <f t="shared" si="99"/>
        <v>0</v>
      </c>
      <c r="DR192" s="12"/>
      <c r="DS192" s="12"/>
      <c r="DT192" s="12"/>
      <c r="DU192" s="12"/>
      <c r="DV192" s="12">
        <f t="shared" si="100"/>
        <v>0</v>
      </c>
      <c r="DW192" s="12"/>
      <c r="DX192" s="12"/>
      <c r="DY192" s="12"/>
      <c r="DZ192" s="14">
        <f t="shared" si="113"/>
        <v>0</v>
      </c>
      <c r="EA192" s="608"/>
      <c r="EB192" s="221"/>
      <c r="EC192" s="682">
        <f t="shared" si="87"/>
        <v>0</v>
      </c>
      <c r="ED192" s="221"/>
      <c r="EE192" s="682">
        <f t="shared" si="88"/>
        <v>0</v>
      </c>
      <c r="EF192" s="221"/>
      <c r="EG192" s="682">
        <f t="shared" si="90"/>
        <v>0</v>
      </c>
      <c r="EH192" s="14"/>
      <c r="EI192" s="683"/>
      <c r="EJ192" s="14">
        <f t="shared" si="91"/>
        <v>0</v>
      </c>
      <c r="EK192" s="608"/>
      <c r="EL192" s="608"/>
      <c r="EM192" s="221"/>
      <c r="EN192" s="682">
        <f t="shared" si="89"/>
        <v>0</v>
      </c>
      <c r="EO192" s="221"/>
      <c r="EP192" s="221"/>
      <c r="EQ192" s="678">
        <f t="shared" si="82"/>
        <v>0</v>
      </c>
      <c r="ER192" s="221"/>
      <c r="ES192" s="216"/>
      <c r="ET192" s="221"/>
      <c r="EU192" s="216"/>
      <c r="EV192" s="221"/>
      <c r="EW192" s="216"/>
      <c r="EX192" s="221"/>
      <c r="EY192" s="221"/>
      <c r="EZ192" s="673">
        <f t="shared" si="104"/>
        <v>0</v>
      </c>
      <c r="FA192" s="221"/>
      <c r="FB192" s="221"/>
      <c r="FC192" s="221"/>
      <c r="FD192" s="221"/>
      <c r="FE192" s="221"/>
      <c r="FF192" s="221"/>
      <c r="FG192" s="221"/>
    </row>
    <row r="193" spans="1:163" s="207" customFormat="1">
      <c r="A193" s="669">
        <v>74</v>
      </c>
      <c r="B193" s="19" t="s">
        <v>918</v>
      </c>
      <c r="C193" s="221"/>
      <c r="D193" s="221"/>
      <c r="E193" s="221"/>
      <c r="F193" s="221"/>
      <c r="G193" s="221"/>
      <c r="H193" s="221"/>
      <c r="I193" s="221"/>
      <c r="J193" s="221"/>
      <c r="K193" s="12"/>
      <c r="L193" s="12">
        <v>5</v>
      </c>
      <c r="M193" s="12"/>
      <c r="N193" s="12"/>
      <c r="O193" s="12"/>
      <c r="P193" s="14">
        <f t="shared" si="84"/>
        <v>5</v>
      </c>
      <c r="Q193" s="12"/>
      <c r="R193" s="12"/>
      <c r="S193" s="12"/>
      <c r="T193" s="14">
        <f t="shared" si="105"/>
        <v>0</v>
      </c>
      <c r="U193" s="12"/>
      <c r="V193" s="12"/>
      <c r="W193" s="12"/>
      <c r="X193" s="12"/>
      <c r="Y193" s="12"/>
      <c r="Z193" s="12"/>
      <c r="AA193" s="12"/>
      <c r="AB193" s="12"/>
      <c r="AC193" s="12"/>
      <c r="AD193" s="648">
        <f t="shared" si="101"/>
        <v>0</v>
      </c>
      <c r="AE193" s="12"/>
      <c r="AF193" s="12"/>
      <c r="AG193" s="12"/>
      <c r="AH193" s="14">
        <f t="shared" si="106"/>
        <v>0</v>
      </c>
      <c r="AI193" s="12"/>
      <c r="AJ193" s="12"/>
      <c r="AK193" s="12"/>
      <c r="AL193" s="14">
        <f t="shared" si="107"/>
        <v>0</v>
      </c>
      <c r="AM193" s="12"/>
      <c r="AN193" s="12"/>
      <c r="AO193" s="12"/>
      <c r="AP193" s="14">
        <f t="shared" si="108"/>
        <v>0</v>
      </c>
      <c r="AQ193" s="12"/>
      <c r="AR193" s="12"/>
      <c r="AS193" s="12"/>
      <c r="AT193" s="12"/>
      <c r="AU193" s="12"/>
      <c r="AV193" s="14">
        <f t="shared" si="109"/>
        <v>0</v>
      </c>
      <c r="AW193" s="12"/>
      <c r="AX193" s="12"/>
      <c r="AY193" s="14">
        <f t="shared" si="110"/>
        <v>0</v>
      </c>
      <c r="AZ193" s="12"/>
      <c r="BA193" s="12"/>
      <c r="BB193" s="12"/>
      <c r="BC193" s="648">
        <f t="shared" si="102"/>
        <v>0</v>
      </c>
      <c r="BD193" s="12"/>
      <c r="BE193" s="12"/>
      <c r="BF193" s="648">
        <f t="shared" si="103"/>
        <v>0</v>
      </c>
      <c r="BG193" s="12"/>
      <c r="BH193" s="14">
        <f t="shared" si="111"/>
        <v>0</v>
      </c>
      <c r="BI193" s="12"/>
      <c r="BJ193" s="12"/>
      <c r="BK193" s="12"/>
      <c r="BL193" s="12"/>
      <c r="BM193" s="12"/>
      <c r="BN193" s="12"/>
      <c r="BO193" s="12"/>
      <c r="BP193" s="12"/>
      <c r="BQ193" s="12"/>
      <c r="BR193" s="12"/>
      <c r="BS193" s="12"/>
      <c r="BT193" s="32">
        <f t="shared" si="85"/>
        <v>0</v>
      </c>
      <c r="BU193" s="12"/>
      <c r="BV193" s="12"/>
      <c r="BW193" s="12"/>
      <c r="BX193" s="12"/>
      <c r="BY193" s="12"/>
      <c r="BZ193" s="12"/>
      <c r="CA193" s="12"/>
      <c r="CB193" s="12"/>
      <c r="CC193" s="12"/>
      <c r="CD193" s="12"/>
      <c r="CE193" s="12"/>
      <c r="CF193" s="12"/>
      <c r="CG193" s="14">
        <f t="shared" si="86"/>
        <v>0</v>
      </c>
      <c r="CH193" s="12"/>
      <c r="CI193" s="12"/>
      <c r="CJ193" s="12"/>
      <c r="CK193" s="12"/>
      <c r="CL193" s="12"/>
      <c r="CM193" s="12"/>
      <c r="CN193" s="14">
        <f t="shared" si="98"/>
        <v>0</v>
      </c>
      <c r="CO193" s="12"/>
      <c r="CP193" s="12"/>
      <c r="CQ193" s="12"/>
      <c r="CR193" s="12"/>
      <c r="CS193" s="12"/>
      <c r="CT193" s="14">
        <f t="shared" si="112"/>
        <v>0</v>
      </c>
      <c r="CU193" s="12"/>
      <c r="CV193" s="12"/>
      <c r="CW193" s="12"/>
      <c r="CX193" s="12"/>
      <c r="CY193" s="12"/>
      <c r="CZ193" s="12"/>
      <c r="DA193" s="601"/>
      <c r="DB193" s="12"/>
      <c r="DC193" s="12"/>
      <c r="DD193" s="12"/>
      <c r="DE193" s="12"/>
      <c r="DF193" s="12"/>
      <c r="DG193" s="12"/>
      <c r="DH193" s="12"/>
      <c r="DI193" s="12"/>
      <c r="DJ193" s="12"/>
      <c r="DK193" s="12"/>
      <c r="DL193" s="12"/>
      <c r="DM193" s="12"/>
      <c r="DN193" s="12"/>
      <c r="DO193" s="12"/>
      <c r="DP193" s="12"/>
      <c r="DQ193" s="648">
        <f t="shared" si="99"/>
        <v>0</v>
      </c>
      <c r="DR193" s="12"/>
      <c r="DS193" s="12"/>
      <c r="DT193" s="12"/>
      <c r="DU193" s="12"/>
      <c r="DV193" s="12">
        <f t="shared" si="100"/>
        <v>0</v>
      </c>
      <c r="DW193" s="12"/>
      <c r="DX193" s="12"/>
      <c r="DY193" s="12"/>
      <c r="DZ193" s="14">
        <f t="shared" si="113"/>
        <v>0</v>
      </c>
      <c r="EA193" s="608"/>
      <c r="EB193" s="221"/>
      <c r="EC193" s="682">
        <f t="shared" si="87"/>
        <v>0</v>
      </c>
      <c r="ED193" s="221"/>
      <c r="EE193" s="682">
        <f t="shared" si="88"/>
        <v>0</v>
      </c>
      <c r="EF193" s="221"/>
      <c r="EG193" s="682">
        <f t="shared" si="90"/>
        <v>0</v>
      </c>
      <c r="EH193" s="14"/>
      <c r="EI193" s="683"/>
      <c r="EJ193" s="14">
        <f t="shared" si="91"/>
        <v>0</v>
      </c>
      <c r="EK193" s="608"/>
      <c r="EL193" s="608"/>
      <c r="EM193" s="221"/>
      <c r="EN193" s="682">
        <f t="shared" si="89"/>
        <v>0</v>
      </c>
      <c r="EO193" s="221"/>
      <c r="EP193" s="221"/>
      <c r="EQ193" s="678">
        <f t="shared" si="82"/>
        <v>0</v>
      </c>
      <c r="ER193" s="221"/>
      <c r="ES193" s="216"/>
      <c r="ET193" s="221"/>
      <c r="EU193" s="216"/>
      <c r="EV193" s="221"/>
      <c r="EW193" s="216"/>
      <c r="EX193" s="221"/>
      <c r="EY193" s="221"/>
      <c r="EZ193" s="673">
        <f t="shared" si="104"/>
        <v>0</v>
      </c>
      <c r="FA193" s="221"/>
      <c r="FB193" s="221"/>
      <c r="FC193" s="221"/>
      <c r="FD193" s="221"/>
      <c r="FE193" s="221"/>
      <c r="FF193" s="221"/>
      <c r="FG193" s="221"/>
    </row>
    <row r="194" spans="1:163" s="207" customFormat="1">
      <c r="A194" s="669">
        <v>75</v>
      </c>
      <c r="B194" s="19" t="s">
        <v>919</v>
      </c>
      <c r="C194" s="221"/>
      <c r="D194" s="221"/>
      <c r="E194" s="221"/>
      <c r="F194" s="221"/>
      <c r="G194" s="221"/>
      <c r="H194" s="221"/>
      <c r="I194" s="221"/>
      <c r="J194" s="221"/>
      <c r="K194" s="12"/>
      <c r="L194" s="12">
        <v>84</v>
      </c>
      <c r="M194" s="12"/>
      <c r="N194" s="12"/>
      <c r="O194" s="12"/>
      <c r="P194" s="14">
        <f t="shared" si="84"/>
        <v>84</v>
      </c>
      <c r="Q194" s="12"/>
      <c r="R194" s="12"/>
      <c r="S194" s="12"/>
      <c r="T194" s="14">
        <f t="shared" si="105"/>
        <v>0</v>
      </c>
      <c r="U194" s="12"/>
      <c r="V194" s="12"/>
      <c r="W194" s="12"/>
      <c r="X194" s="12"/>
      <c r="Y194" s="12"/>
      <c r="Z194" s="12"/>
      <c r="AA194" s="12"/>
      <c r="AB194" s="12"/>
      <c r="AC194" s="12"/>
      <c r="AD194" s="648">
        <f t="shared" si="101"/>
        <v>0</v>
      </c>
      <c r="AE194" s="12"/>
      <c r="AF194" s="12"/>
      <c r="AG194" s="12"/>
      <c r="AH194" s="14">
        <f t="shared" si="106"/>
        <v>0</v>
      </c>
      <c r="AI194" s="12"/>
      <c r="AJ194" s="12"/>
      <c r="AK194" s="12"/>
      <c r="AL194" s="14">
        <f t="shared" si="107"/>
        <v>0</v>
      </c>
      <c r="AM194" s="12"/>
      <c r="AN194" s="12"/>
      <c r="AO194" s="12"/>
      <c r="AP194" s="14">
        <f t="shared" si="108"/>
        <v>0</v>
      </c>
      <c r="AQ194" s="12"/>
      <c r="AR194" s="12"/>
      <c r="AS194" s="12"/>
      <c r="AT194" s="12"/>
      <c r="AU194" s="12"/>
      <c r="AV194" s="14">
        <f t="shared" si="109"/>
        <v>0</v>
      </c>
      <c r="AW194" s="12"/>
      <c r="AX194" s="12"/>
      <c r="AY194" s="14">
        <f t="shared" si="110"/>
        <v>0</v>
      </c>
      <c r="AZ194" s="12"/>
      <c r="BA194" s="12"/>
      <c r="BB194" s="12"/>
      <c r="BC194" s="648">
        <f t="shared" si="102"/>
        <v>0</v>
      </c>
      <c r="BD194" s="12"/>
      <c r="BE194" s="12"/>
      <c r="BF194" s="648">
        <f t="shared" si="103"/>
        <v>0</v>
      </c>
      <c r="BG194" s="12"/>
      <c r="BH194" s="14">
        <f t="shared" si="111"/>
        <v>0</v>
      </c>
      <c r="BI194" s="12"/>
      <c r="BJ194" s="12"/>
      <c r="BK194" s="12"/>
      <c r="BL194" s="12"/>
      <c r="BM194" s="12"/>
      <c r="BN194" s="12"/>
      <c r="BO194" s="12"/>
      <c r="BP194" s="12"/>
      <c r="BQ194" s="12"/>
      <c r="BR194" s="12"/>
      <c r="BS194" s="12"/>
      <c r="BT194" s="32">
        <f t="shared" si="85"/>
        <v>0</v>
      </c>
      <c r="BU194" s="12"/>
      <c r="BV194" s="12"/>
      <c r="BW194" s="12"/>
      <c r="BX194" s="12"/>
      <c r="BY194" s="12"/>
      <c r="BZ194" s="12"/>
      <c r="CA194" s="12"/>
      <c r="CB194" s="12"/>
      <c r="CC194" s="12"/>
      <c r="CD194" s="12"/>
      <c r="CE194" s="12"/>
      <c r="CF194" s="12"/>
      <c r="CG194" s="14">
        <f t="shared" si="86"/>
        <v>0</v>
      </c>
      <c r="CH194" s="12"/>
      <c r="CI194" s="12"/>
      <c r="CJ194" s="12"/>
      <c r="CK194" s="12"/>
      <c r="CL194" s="12"/>
      <c r="CM194" s="12"/>
      <c r="CN194" s="14">
        <f t="shared" si="98"/>
        <v>0</v>
      </c>
      <c r="CO194" s="12"/>
      <c r="CP194" s="12"/>
      <c r="CQ194" s="12"/>
      <c r="CR194" s="12"/>
      <c r="CS194" s="12"/>
      <c r="CT194" s="14">
        <f t="shared" si="112"/>
        <v>0</v>
      </c>
      <c r="CU194" s="12"/>
      <c r="CV194" s="12"/>
      <c r="CW194" s="12"/>
      <c r="CX194" s="12"/>
      <c r="CY194" s="12"/>
      <c r="CZ194" s="12"/>
      <c r="DA194" s="601"/>
      <c r="DB194" s="12"/>
      <c r="DC194" s="12"/>
      <c r="DD194" s="12"/>
      <c r="DE194" s="12"/>
      <c r="DF194" s="12"/>
      <c r="DG194" s="12"/>
      <c r="DH194" s="12"/>
      <c r="DI194" s="12"/>
      <c r="DJ194" s="12"/>
      <c r="DK194" s="12"/>
      <c r="DL194" s="12"/>
      <c r="DM194" s="12"/>
      <c r="DN194" s="12"/>
      <c r="DO194" s="12"/>
      <c r="DP194" s="12"/>
      <c r="DQ194" s="648">
        <f t="shared" si="99"/>
        <v>0</v>
      </c>
      <c r="DR194" s="12"/>
      <c r="DS194" s="12"/>
      <c r="DT194" s="12"/>
      <c r="DU194" s="12"/>
      <c r="DV194" s="12">
        <f t="shared" si="100"/>
        <v>0</v>
      </c>
      <c r="DW194" s="12"/>
      <c r="DX194" s="12"/>
      <c r="DY194" s="12"/>
      <c r="DZ194" s="14">
        <f t="shared" si="113"/>
        <v>0</v>
      </c>
      <c r="EA194" s="608"/>
      <c r="EB194" s="221"/>
      <c r="EC194" s="682">
        <f t="shared" si="87"/>
        <v>0</v>
      </c>
      <c r="ED194" s="221"/>
      <c r="EE194" s="682">
        <f t="shared" si="88"/>
        <v>0</v>
      </c>
      <c r="EF194" s="221"/>
      <c r="EG194" s="682">
        <f t="shared" si="90"/>
        <v>0</v>
      </c>
      <c r="EH194" s="14"/>
      <c r="EI194" s="683"/>
      <c r="EJ194" s="14">
        <f t="shared" si="91"/>
        <v>0</v>
      </c>
      <c r="EK194" s="608"/>
      <c r="EL194" s="608"/>
      <c r="EM194" s="221"/>
      <c r="EN194" s="682">
        <f t="shared" si="89"/>
        <v>0</v>
      </c>
      <c r="EO194" s="221"/>
      <c r="EP194" s="221"/>
      <c r="EQ194" s="678">
        <f t="shared" si="82"/>
        <v>0</v>
      </c>
      <c r="ER194" s="221"/>
      <c r="ES194" s="216"/>
      <c r="ET194" s="221"/>
      <c r="EU194" s="216"/>
      <c r="EV194" s="221"/>
      <c r="EW194" s="216"/>
      <c r="EX194" s="221"/>
      <c r="EY194" s="221"/>
      <c r="EZ194" s="673">
        <f t="shared" si="104"/>
        <v>0</v>
      </c>
      <c r="FA194" s="221"/>
      <c r="FB194" s="221"/>
      <c r="FC194" s="221"/>
      <c r="FD194" s="221"/>
      <c r="FE194" s="221"/>
      <c r="FF194" s="221"/>
      <c r="FG194" s="221"/>
    </row>
    <row r="195" spans="1:163" s="207" customFormat="1">
      <c r="A195" s="669">
        <v>76</v>
      </c>
      <c r="B195" s="19" t="s">
        <v>920</v>
      </c>
      <c r="C195" s="221"/>
      <c r="D195" s="221"/>
      <c r="E195" s="221"/>
      <c r="F195" s="221"/>
      <c r="G195" s="221"/>
      <c r="H195" s="221"/>
      <c r="I195" s="221"/>
      <c r="J195" s="221"/>
      <c r="K195" s="12"/>
      <c r="L195" s="12">
        <v>10</v>
      </c>
      <c r="M195" s="12"/>
      <c r="N195" s="12"/>
      <c r="O195" s="12"/>
      <c r="P195" s="14">
        <f t="shared" si="84"/>
        <v>10</v>
      </c>
      <c r="Q195" s="12"/>
      <c r="R195" s="12"/>
      <c r="S195" s="12"/>
      <c r="T195" s="14">
        <f t="shared" si="105"/>
        <v>0</v>
      </c>
      <c r="U195" s="12"/>
      <c r="V195" s="12"/>
      <c r="W195" s="12"/>
      <c r="X195" s="12"/>
      <c r="Y195" s="12"/>
      <c r="Z195" s="12"/>
      <c r="AA195" s="12"/>
      <c r="AB195" s="12"/>
      <c r="AC195" s="12"/>
      <c r="AD195" s="648">
        <f t="shared" si="101"/>
        <v>0</v>
      </c>
      <c r="AE195" s="12"/>
      <c r="AF195" s="12"/>
      <c r="AG195" s="12"/>
      <c r="AH195" s="14">
        <f t="shared" si="106"/>
        <v>0</v>
      </c>
      <c r="AI195" s="12"/>
      <c r="AJ195" s="12"/>
      <c r="AK195" s="12"/>
      <c r="AL195" s="14">
        <f t="shared" si="107"/>
        <v>0</v>
      </c>
      <c r="AM195" s="12"/>
      <c r="AN195" s="12"/>
      <c r="AO195" s="12"/>
      <c r="AP195" s="14">
        <f t="shared" si="108"/>
        <v>0</v>
      </c>
      <c r="AQ195" s="12"/>
      <c r="AR195" s="12"/>
      <c r="AS195" s="12"/>
      <c r="AT195" s="12"/>
      <c r="AU195" s="12"/>
      <c r="AV195" s="14">
        <f t="shared" si="109"/>
        <v>0</v>
      </c>
      <c r="AW195" s="12"/>
      <c r="AX195" s="12"/>
      <c r="AY195" s="14">
        <f t="shared" si="110"/>
        <v>0</v>
      </c>
      <c r="AZ195" s="12"/>
      <c r="BA195" s="12"/>
      <c r="BB195" s="12"/>
      <c r="BC195" s="648">
        <f t="shared" si="102"/>
        <v>0</v>
      </c>
      <c r="BD195" s="12"/>
      <c r="BE195" s="12"/>
      <c r="BF195" s="648">
        <f t="shared" si="103"/>
        <v>0</v>
      </c>
      <c r="BG195" s="12"/>
      <c r="BH195" s="14">
        <f t="shared" si="111"/>
        <v>0</v>
      </c>
      <c r="BI195" s="12"/>
      <c r="BJ195" s="12"/>
      <c r="BK195" s="12"/>
      <c r="BL195" s="12"/>
      <c r="BM195" s="12"/>
      <c r="BN195" s="12"/>
      <c r="BO195" s="12"/>
      <c r="BP195" s="12"/>
      <c r="BQ195" s="12"/>
      <c r="BR195" s="12"/>
      <c r="BS195" s="12"/>
      <c r="BT195" s="32">
        <f t="shared" si="85"/>
        <v>0</v>
      </c>
      <c r="BU195" s="12"/>
      <c r="BV195" s="12"/>
      <c r="BW195" s="12"/>
      <c r="BX195" s="12"/>
      <c r="BY195" s="12"/>
      <c r="BZ195" s="12"/>
      <c r="CA195" s="12"/>
      <c r="CB195" s="12"/>
      <c r="CC195" s="12"/>
      <c r="CD195" s="12"/>
      <c r="CE195" s="12"/>
      <c r="CF195" s="12"/>
      <c r="CG195" s="14">
        <f t="shared" si="86"/>
        <v>0</v>
      </c>
      <c r="CH195" s="12"/>
      <c r="CI195" s="12"/>
      <c r="CJ195" s="12"/>
      <c r="CK195" s="12"/>
      <c r="CL195" s="12"/>
      <c r="CM195" s="12"/>
      <c r="CN195" s="14">
        <f t="shared" si="98"/>
        <v>0</v>
      </c>
      <c r="CO195" s="12"/>
      <c r="CP195" s="12"/>
      <c r="CQ195" s="12"/>
      <c r="CR195" s="12"/>
      <c r="CS195" s="12"/>
      <c r="CT195" s="14">
        <f t="shared" si="112"/>
        <v>0</v>
      </c>
      <c r="CU195" s="12"/>
      <c r="CV195" s="12"/>
      <c r="CW195" s="12"/>
      <c r="CX195" s="12"/>
      <c r="CY195" s="12"/>
      <c r="CZ195" s="12"/>
      <c r="DA195" s="601"/>
      <c r="DB195" s="12"/>
      <c r="DC195" s="12"/>
      <c r="DD195" s="12"/>
      <c r="DE195" s="12"/>
      <c r="DF195" s="12"/>
      <c r="DG195" s="12"/>
      <c r="DH195" s="12"/>
      <c r="DI195" s="12"/>
      <c r="DJ195" s="12"/>
      <c r="DK195" s="12"/>
      <c r="DL195" s="12"/>
      <c r="DM195" s="12"/>
      <c r="DN195" s="12"/>
      <c r="DO195" s="12"/>
      <c r="DP195" s="12"/>
      <c r="DQ195" s="648">
        <f t="shared" si="99"/>
        <v>0</v>
      </c>
      <c r="DR195" s="12"/>
      <c r="DS195" s="12"/>
      <c r="DT195" s="12"/>
      <c r="DU195" s="12"/>
      <c r="DV195" s="12">
        <f t="shared" si="100"/>
        <v>0</v>
      </c>
      <c r="DW195" s="12"/>
      <c r="DX195" s="12"/>
      <c r="DY195" s="12"/>
      <c r="DZ195" s="14">
        <f t="shared" si="113"/>
        <v>0</v>
      </c>
      <c r="EA195" s="608"/>
      <c r="EB195" s="221"/>
      <c r="EC195" s="682">
        <f t="shared" si="87"/>
        <v>0</v>
      </c>
      <c r="ED195" s="221"/>
      <c r="EE195" s="682">
        <f t="shared" si="88"/>
        <v>0</v>
      </c>
      <c r="EF195" s="221"/>
      <c r="EG195" s="682">
        <f t="shared" si="90"/>
        <v>0</v>
      </c>
      <c r="EH195" s="14"/>
      <c r="EI195" s="683"/>
      <c r="EJ195" s="14">
        <f t="shared" si="91"/>
        <v>0</v>
      </c>
      <c r="EK195" s="608"/>
      <c r="EL195" s="608"/>
      <c r="EM195" s="221"/>
      <c r="EN195" s="682">
        <f t="shared" si="89"/>
        <v>0</v>
      </c>
      <c r="EO195" s="221"/>
      <c r="EP195" s="221"/>
      <c r="EQ195" s="678">
        <f t="shared" si="82"/>
        <v>0</v>
      </c>
      <c r="ER195" s="221"/>
      <c r="ES195" s="216"/>
      <c r="ET195" s="221"/>
      <c r="EU195" s="216"/>
      <c r="EV195" s="221"/>
      <c r="EW195" s="216"/>
      <c r="EX195" s="221"/>
      <c r="EY195" s="221"/>
      <c r="EZ195" s="673">
        <f t="shared" si="104"/>
        <v>0</v>
      </c>
      <c r="FA195" s="221"/>
      <c r="FB195" s="221"/>
      <c r="FC195" s="221"/>
      <c r="FD195" s="221"/>
      <c r="FE195" s="221"/>
      <c r="FF195" s="221"/>
      <c r="FG195" s="221"/>
    </row>
    <row r="196" spans="1:163" s="207" customFormat="1">
      <c r="A196" s="669">
        <v>77</v>
      </c>
      <c r="B196" s="19" t="s">
        <v>921</v>
      </c>
      <c r="C196" s="221"/>
      <c r="D196" s="221"/>
      <c r="E196" s="221"/>
      <c r="F196" s="221"/>
      <c r="G196" s="221"/>
      <c r="H196" s="221"/>
      <c r="I196" s="221"/>
      <c r="J196" s="221"/>
      <c r="K196" s="12"/>
      <c r="L196" s="12">
        <v>20</v>
      </c>
      <c r="M196" s="12"/>
      <c r="N196" s="12"/>
      <c r="O196" s="12"/>
      <c r="P196" s="14">
        <f t="shared" si="84"/>
        <v>20</v>
      </c>
      <c r="Q196" s="12"/>
      <c r="R196" s="12"/>
      <c r="S196" s="12"/>
      <c r="T196" s="14">
        <f t="shared" si="105"/>
        <v>0</v>
      </c>
      <c r="U196" s="12"/>
      <c r="V196" s="12"/>
      <c r="W196" s="12"/>
      <c r="X196" s="12"/>
      <c r="Y196" s="12"/>
      <c r="Z196" s="12"/>
      <c r="AA196" s="12"/>
      <c r="AB196" s="12"/>
      <c r="AC196" s="12"/>
      <c r="AD196" s="648">
        <f t="shared" si="101"/>
        <v>0</v>
      </c>
      <c r="AE196" s="12"/>
      <c r="AF196" s="12"/>
      <c r="AG196" s="12"/>
      <c r="AH196" s="14">
        <f t="shared" si="106"/>
        <v>0</v>
      </c>
      <c r="AI196" s="12"/>
      <c r="AJ196" s="12"/>
      <c r="AK196" s="12"/>
      <c r="AL196" s="14">
        <f t="shared" si="107"/>
        <v>0</v>
      </c>
      <c r="AM196" s="12"/>
      <c r="AN196" s="12"/>
      <c r="AO196" s="12"/>
      <c r="AP196" s="14">
        <f t="shared" si="108"/>
        <v>0</v>
      </c>
      <c r="AQ196" s="12"/>
      <c r="AR196" s="12"/>
      <c r="AS196" s="12"/>
      <c r="AT196" s="12"/>
      <c r="AU196" s="12"/>
      <c r="AV196" s="14">
        <f t="shared" si="109"/>
        <v>0</v>
      </c>
      <c r="AW196" s="12"/>
      <c r="AX196" s="12"/>
      <c r="AY196" s="14">
        <f t="shared" si="110"/>
        <v>0</v>
      </c>
      <c r="AZ196" s="12"/>
      <c r="BA196" s="12"/>
      <c r="BB196" s="12"/>
      <c r="BC196" s="648">
        <f t="shared" si="102"/>
        <v>0</v>
      </c>
      <c r="BD196" s="12"/>
      <c r="BE196" s="12"/>
      <c r="BF196" s="648">
        <f t="shared" si="103"/>
        <v>0</v>
      </c>
      <c r="BG196" s="12"/>
      <c r="BH196" s="14">
        <f t="shared" si="111"/>
        <v>0</v>
      </c>
      <c r="BI196" s="12"/>
      <c r="BJ196" s="12"/>
      <c r="BK196" s="12"/>
      <c r="BL196" s="12"/>
      <c r="BM196" s="12"/>
      <c r="BN196" s="12"/>
      <c r="BO196" s="12"/>
      <c r="BP196" s="12"/>
      <c r="BQ196" s="12"/>
      <c r="BR196" s="12"/>
      <c r="BS196" s="12"/>
      <c r="BT196" s="32">
        <f t="shared" si="85"/>
        <v>0</v>
      </c>
      <c r="BU196" s="12"/>
      <c r="BV196" s="12"/>
      <c r="BW196" s="12"/>
      <c r="BX196" s="12"/>
      <c r="BY196" s="12"/>
      <c r="BZ196" s="12"/>
      <c r="CA196" s="12"/>
      <c r="CB196" s="12"/>
      <c r="CC196" s="12"/>
      <c r="CD196" s="12"/>
      <c r="CE196" s="12"/>
      <c r="CF196" s="12"/>
      <c r="CG196" s="14">
        <f t="shared" si="86"/>
        <v>0</v>
      </c>
      <c r="CH196" s="12"/>
      <c r="CI196" s="12"/>
      <c r="CJ196" s="12"/>
      <c r="CK196" s="12"/>
      <c r="CL196" s="12"/>
      <c r="CM196" s="12"/>
      <c r="CN196" s="14">
        <f t="shared" si="98"/>
        <v>0</v>
      </c>
      <c r="CO196" s="12"/>
      <c r="CP196" s="12"/>
      <c r="CQ196" s="12"/>
      <c r="CR196" s="12"/>
      <c r="CS196" s="12"/>
      <c r="CT196" s="14">
        <f t="shared" si="112"/>
        <v>0</v>
      </c>
      <c r="CU196" s="12"/>
      <c r="CV196" s="12"/>
      <c r="CW196" s="12"/>
      <c r="CX196" s="12"/>
      <c r="CY196" s="12"/>
      <c r="CZ196" s="12"/>
      <c r="DA196" s="601"/>
      <c r="DB196" s="12"/>
      <c r="DC196" s="12"/>
      <c r="DD196" s="12"/>
      <c r="DE196" s="12"/>
      <c r="DF196" s="12"/>
      <c r="DG196" s="12"/>
      <c r="DH196" s="12"/>
      <c r="DI196" s="12"/>
      <c r="DJ196" s="12"/>
      <c r="DK196" s="12"/>
      <c r="DL196" s="12"/>
      <c r="DM196" s="12"/>
      <c r="DN196" s="12"/>
      <c r="DO196" s="12"/>
      <c r="DP196" s="12"/>
      <c r="DQ196" s="648">
        <f t="shared" si="99"/>
        <v>0</v>
      </c>
      <c r="DR196" s="12"/>
      <c r="DS196" s="12"/>
      <c r="DT196" s="12"/>
      <c r="DU196" s="12"/>
      <c r="DV196" s="12">
        <f t="shared" si="100"/>
        <v>0</v>
      </c>
      <c r="DW196" s="12"/>
      <c r="DX196" s="12"/>
      <c r="DY196" s="12"/>
      <c r="DZ196" s="14">
        <f t="shared" si="113"/>
        <v>0</v>
      </c>
      <c r="EA196" s="608"/>
      <c r="EB196" s="221"/>
      <c r="EC196" s="682">
        <f t="shared" si="87"/>
        <v>0</v>
      </c>
      <c r="ED196" s="221"/>
      <c r="EE196" s="682">
        <f t="shared" si="88"/>
        <v>0</v>
      </c>
      <c r="EF196" s="221"/>
      <c r="EG196" s="682">
        <f t="shared" si="90"/>
        <v>0</v>
      </c>
      <c r="EH196" s="14"/>
      <c r="EI196" s="683"/>
      <c r="EJ196" s="14">
        <f t="shared" si="91"/>
        <v>0</v>
      </c>
      <c r="EK196" s="608"/>
      <c r="EL196" s="608"/>
      <c r="EM196" s="221"/>
      <c r="EN196" s="682">
        <f t="shared" si="89"/>
        <v>0</v>
      </c>
      <c r="EO196" s="221"/>
      <c r="EP196" s="221"/>
      <c r="EQ196" s="678">
        <f t="shared" si="82"/>
        <v>0</v>
      </c>
      <c r="ER196" s="221"/>
      <c r="ES196" s="216"/>
      <c r="ET196" s="221"/>
      <c r="EU196" s="216"/>
      <c r="EV196" s="221"/>
      <c r="EW196" s="216"/>
      <c r="EX196" s="221"/>
      <c r="EY196" s="221"/>
      <c r="EZ196" s="673">
        <f t="shared" si="104"/>
        <v>0</v>
      </c>
      <c r="FA196" s="221"/>
      <c r="FB196" s="221"/>
      <c r="FC196" s="221"/>
      <c r="FD196" s="221"/>
      <c r="FE196" s="221"/>
      <c r="FF196" s="221"/>
      <c r="FG196" s="221"/>
    </row>
    <row r="197" spans="1:163" s="207" customFormat="1">
      <c r="A197" s="669">
        <v>78</v>
      </c>
      <c r="B197" s="19" t="s">
        <v>922</v>
      </c>
      <c r="C197" s="221"/>
      <c r="D197" s="221"/>
      <c r="E197" s="221"/>
      <c r="F197" s="221"/>
      <c r="G197" s="221"/>
      <c r="H197" s="221"/>
      <c r="I197" s="221"/>
      <c r="J197" s="221"/>
      <c r="K197" s="12"/>
      <c r="L197" s="12">
        <v>5</v>
      </c>
      <c r="M197" s="12"/>
      <c r="N197" s="12"/>
      <c r="O197" s="12"/>
      <c r="P197" s="14">
        <f t="shared" si="84"/>
        <v>5</v>
      </c>
      <c r="Q197" s="12"/>
      <c r="R197" s="12"/>
      <c r="S197" s="12"/>
      <c r="T197" s="14">
        <f t="shared" si="105"/>
        <v>0</v>
      </c>
      <c r="U197" s="12"/>
      <c r="V197" s="12"/>
      <c r="W197" s="12"/>
      <c r="X197" s="12"/>
      <c r="Y197" s="12"/>
      <c r="Z197" s="12"/>
      <c r="AA197" s="12"/>
      <c r="AB197" s="12"/>
      <c r="AC197" s="12"/>
      <c r="AD197" s="648">
        <f t="shared" si="101"/>
        <v>0</v>
      </c>
      <c r="AE197" s="12"/>
      <c r="AF197" s="12"/>
      <c r="AG197" s="12"/>
      <c r="AH197" s="14">
        <f t="shared" si="106"/>
        <v>0</v>
      </c>
      <c r="AI197" s="12"/>
      <c r="AJ197" s="12"/>
      <c r="AK197" s="12"/>
      <c r="AL197" s="14">
        <f t="shared" si="107"/>
        <v>0</v>
      </c>
      <c r="AM197" s="12"/>
      <c r="AN197" s="12"/>
      <c r="AO197" s="12"/>
      <c r="AP197" s="14">
        <f t="shared" si="108"/>
        <v>0</v>
      </c>
      <c r="AQ197" s="12"/>
      <c r="AR197" s="12"/>
      <c r="AS197" s="12"/>
      <c r="AT197" s="12"/>
      <c r="AU197" s="12"/>
      <c r="AV197" s="14">
        <f t="shared" si="109"/>
        <v>0</v>
      </c>
      <c r="AW197" s="12"/>
      <c r="AX197" s="12"/>
      <c r="AY197" s="14">
        <f t="shared" si="110"/>
        <v>0</v>
      </c>
      <c r="AZ197" s="12"/>
      <c r="BA197" s="12"/>
      <c r="BB197" s="12"/>
      <c r="BC197" s="648">
        <f t="shared" si="102"/>
        <v>0</v>
      </c>
      <c r="BD197" s="12"/>
      <c r="BE197" s="12"/>
      <c r="BF197" s="648">
        <f t="shared" si="103"/>
        <v>0</v>
      </c>
      <c r="BG197" s="12"/>
      <c r="BH197" s="14">
        <f t="shared" si="111"/>
        <v>0</v>
      </c>
      <c r="BI197" s="12"/>
      <c r="BJ197" s="12"/>
      <c r="BK197" s="12"/>
      <c r="BL197" s="12"/>
      <c r="BM197" s="12"/>
      <c r="BN197" s="12"/>
      <c r="BO197" s="12"/>
      <c r="BP197" s="12"/>
      <c r="BQ197" s="12"/>
      <c r="BR197" s="12"/>
      <c r="BS197" s="12"/>
      <c r="BT197" s="32">
        <f t="shared" si="85"/>
        <v>0</v>
      </c>
      <c r="BU197" s="12"/>
      <c r="BV197" s="12"/>
      <c r="BW197" s="12"/>
      <c r="BX197" s="12"/>
      <c r="BY197" s="12"/>
      <c r="BZ197" s="12"/>
      <c r="CA197" s="12"/>
      <c r="CB197" s="12"/>
      <c r="CC197" s="12"/>
      <c r="CD197" s="12"/>
      <c r="CE197" s="12"/>
      <c r="CF197" s="12"/>
      <c r="CG197" s="14">
        <f t="shared" si="86"/>
        <v>0</v>
      </c>
      <c r="CH197" s="12"/>
      <c r="CI197" s="12"/>
      <c r="CJ197" s="12"/>
      <c r="CK197" s="12"/>
      <c r="CL197" s="12"/>
      <c r="CM197" s="12"/>
      <c r="CN197" s="14">
        <f t="shared" si="98"/>
        <v>0</v>
      </c>
      <c r="CO197" s="12"/>
      <c r="CP197" s="12"/>
      <c r="CQ197" s="12"/>
      <c r="CR197" s="12"/>
      <c r="CS197" s="12"/>
      <c r="CT197" s="14">
        <f t="shared" si="112"/>
        <v>0</v>
      </c>
      <c r="CU197" s="12"/>
      <c r="CV197" s="12"/>
      <c r="CW197" s="12"/>
      <c r="CX197" s="12"/>
      <c r="CY197" s="12"/>
      <c r="CZ197" s="12"/>
      <c r="DA197" s="601"/>
      <c r="DB197" s="12"/>
      <c r="DC197" s="12"/>
      <c r="DD197" s="12"/>
      <c r="DE197" s="12"/>
      <c r="DF197" s="12"/>
      <c r="DG197" s="12"/>
      <c r="DH197" s="12"/>
      <c r="DI197" s="12"/>
      <c r="DJ197" s="12"/>
      <c r="DK197" s="12"/>
      <c r="DL197" s="12"/>
      <c r="DM197" s="12"/>
      <c r="DN197" s="12"/>
      <c r="DO197" s="12"/>
      <c r="DP197" s="12"/>
      <c r="DQ197" s="648">
        <f t="shared" si="99"/>
        <v>0</v>
      </c>
      <c r="DR197" s="12"/>
      <c r="DS197" s="12"/>
      <c r="DT197" s="12"/>
      <c r="DU197" s="12"/>
      <c r="DV197" s="12">
        <f t="shared" si="100"/>
        <v>0</v>
      </c>
      <c r="DW197" s="12"/>
      <c r="DX197" s="12"/>
      <c r="DY197" s="12"/>
      <c r="DZ197" s="14">
        <f t="shared" si="113"/>
        <v>0</v>
      </c>
      <c r="EA197" s="608"/>
      <c r="EB197" s="221"/>
      <c r="EC197" s="682">
        <f t="shared" si="87"/>
        <v>0</v>
      </c>
      <c r="ED197" s="221"/>
      <c r="EE197" s="682">
        <f t="shared" si="88"/>
        <v>0</v>
      </c>
      <c r="EF197" s="221"/>
      <c r="EG197" s="682">
        <f t="shared" si="90"/>
        <v>0</v>
      </c>
      <c r="EH197" s="14"/>
      <c r="EI197" s="683"/>
      <c r="EJ197" s="14">
        <f t="shared" si="91"/>
        <v>0</v>
      </c>
      <c r="EK197" s="608"/>
      <c r="EL197" s="608"/>
      <c r="EM197" s="221"/>
      <c r="EN197" s="682">
        <f t="shared" si="89"/>
        <v>0</v>
      </c>
      <c r="EO197" s="221"/>
      <c r="EP197" s="221"/>
      <c r="EQ197" s="678">
        <f t="shared" ref="EQ197:EQ232" si="114">SUM(EO197:EP197)</f>
        <v>0</v>
      </c>
      <c r="ER197" s="221"/>
      <c r="ES197" s="216"/>
      <c r="ET197" s="221"/>
      <c r="EU197" s="216"/>
      <c r="EV197" s="221"/>
      <c r="EW197" s="216"/>
      <c r="EX197" s="221"/>
      <c r="EY197" s="221"/>
      <c r="EZ197" s="673">
        <f t="shared" si="104"/>
        <v>0</v>
      </c>
      <c r="FA197" s="221"/>
      <c r="FB197" s="221"/>
      <c r="FC197" s="221"/>
      <c r="FD197" s="221"/>
      <c r="FE197" s="221"/>
      <c r="FF197" s="221"/>
      <c r="FG197" s="221"/>
    </row>
    <row r="198" spans="1:163" s="207" customFormat="1">
      <c r="A198" s="669">
        <v>79</v>
      </c>
      <c r="B198" s="19" t="s">
        <v>923</v>
      </c>
      <c r="C198" s="221"/>
      <c r="D198" s="221"/>
      <c r="E198" s="221"/>
      <c r="F198" s="221"/>
      <c r="G198" s="221"/>
      <c r="H198" s="221"/>
      <c r="I198" s="221"/>
      <c r="J198" s="221"/>
      <c r="K198" s="12"/>
      <c r="L198" s="12">
        <v>3</v>
      </c>
      <c r="M198" s="12"/>
      <c r="N198" s="12"/>
      <c r="O198" s="12"/>
      <c r="P198" s="14">
        <f t="shared" si="84"/>
        <v>3</v>
      </c>
      <c r="Q198" s="12"/>
      <c r="R198" s="12"/>
      <c r="S198" s="12"/>
      <c r="T198" s="14">
        <f t="shared" si="105"/>
        <v>0</v>
      </c>
      <c r="U198" s="12"/>
      <c r="V198" s="12"/>
      <c r="W198" s="12"/>
      <c r="X198" s="12"/>
      <c r="Y198" s="12"/>
      <c r="Z198" s="12"/>
      <c r="AA198" s="12"/>
      <c r="AB198" s="12"/>
      <c r="AC198" s="12"/>
      <c r="AD198" s="648">
        <f t="shared" si="101"/>
        <v>0</v>
      </c>
      <c r="AE198" s="12"/>
      <c r="AF198" s="12"/>
      <c r="AG198" s="12"/>
      <c r="AH198" s="14">
        <f t="shared" si="106"/>
        <v>0</v>
      </c>
      <c r="AI198" s="12"/>
      <c r="AJ198" s="12"/>
      <c r="AK198" s="12"/>
      <c r="AL198" s="14">
        <f t="shared" si="107"/>
        <v>0</v>
      </c>
      <c r="AM198" s="12"/>
      <c r="AN198" s="12"/>
      <c r="AO198" s="12"/>
      <c r="AP198" s="14">
        <f t="shared" si="108"/>
        <v>0</v>
      </c>
      <c r="AQ198" s="12"/>
      <c r="AR198" s="12"/>
      <c r="AS198" s="12"/>
      <c r="AT198" s="12"/>
      <c r="AU198" s="12"/>
      <c r="AV198" s="14">
        <f t="shared" si="109"/>
        <v>0</v>
      </c>
      <c r="AW198" s="12"/>
      <c r="AX198" s="12"/>
      <c r="AY198" s="14">
        <f t="shared" si="110"/>
        <v>0</v>
      </c>
      <c r="AZ198" s="12"/>
      <c r="BA198" s="12"/>
      <c r="BB198" s="12"/>
      <c r="BC198" s="648">
        <f t="shared" si="102"/>
        <v>0</v>
      </c>
      <c r="BD198" s="12"/>
      <c r="BE198" s="12"/>
      <c r="BF198" s="648">
        <f t="shared" si="103"/>
        <v>0</v>
      </c>
      <c r="BG198" s="12"/>
      <c r="BH198" s="14">
        <f t="shared" si="111"/>
        <v>0</v>
      </c>
      <c r="BI198" s="12"/>
      <c r="BJ198" s="12"/>
      <c r="BK198" s="12"/>
      <c r="BL198" s="12"/>
      <c r="BM198" s="12"/>
      <c r="BN198" s="12"/>
      <c r="BO198" s="12"/>
      <c r="BP198" s="12"/>
      <c r="BQ198" s="12"/>
      <c r="BR198" s="12"/>
      <c r="BS198" s="12"/>
      <c r="BT198" s="32">
        <f t="shared" si="85"/>
        <v>0</v>
      </c>
      <c r="BU198" s="12"/>
      <c r="BV198" s="12"/>
      <c r="BW198" s="12"/>
      <c r="BX198" s="12"/>
      <c r="BY198" s="12"/>
      <c r="BZ198" s="12"/>
      <c r="CA198" s="12"/>
      <c r="CB198" s="12"/>
      <c r="CC198" s="12"/>
      <c r="CD198" s="12"/>
      <c r="CE198" s="12"/>
      <c r="CF198" s="12"/>
      <c r="CG198" s="14">
        <f t="shared" si="86"/>
        <v>0</v>
      </c>
      <c r="CH198" s="12"/>
      <c r="CI198" s="12"/>
      <c r="CJ198" s="12"/>
      <c r="CK198" s="12"/>
      <c r="CL198" s="12"/>
      <c r="CM198" s="12"/>
      <c r="CN198" s="14">
        <f t="shared" si="98"/>
        <v>0</v>
      </c>
      <c r="CO198" s="12"/>
      <c r="CP198" s="12"/>
      <c r="CQ198" s="12"/>
      <c r="CR198" s="12"/>
      <c r="CS198" s="12"/>
      <c r="CT198" s="14">
        <f t="shared" si="112"/>
        <v>0</v>
      </c>
      <c r="CU198" s="12"/>
      <c r="CV198" s="12"/>
      <c r="CW198" s="12"/>
      <c r="CX198" s="12"/>
      <c r="CY198" s="12"/>
      <c r="CZ198" s="12"/>
      <c r="DA198" s="601"/>
      <c r="DB198" s="12"/>
      <c r="DC198" s="12"/>
      <c r="DD198" s="12"/>
      <c r="DE198" s="12"/>
      <c r="DF198" s="12"/>
      <c r="DG198" s="12"/>
      <c r="DH198" s="12"/>
      <c r="DI198" s="12"/>
      <c r="DJ198" s="12"/>
      <c r="DK198" s="12"/>
      <c r="DL198" s="12"/>
      <c r="DM198" s="12"/>
      <c r="DN198" s="12"/>
      <c r="DO198" s="12"/>
      <c r="DP198" s="12"/>
      <c r="DQ198" s="648">
        <f t="shared" si="99"/>
        <v>0</v>
      </c>
      <c r="DR198" s="12"/>
      <c r="DS198" s="12"/>
      <c r="DT198" s="12"/>
      <c r="DU198" s="12"/>
      <c r="DV198" s="12">
        <f t="shared" si="100"/>
        <v>0</v>
      </c>
      <c r="DW198" s="12"/>
      <c r="DX198" s="12"/>
      <c r="DY198" s="12"/>
      <c r="DZ198" s="14">
        <f t="shared" si="113"/>
        <v>0</v>
      </c>
      <c r="EA198" s="608"/>
      <c r="EB198" s="221"/>
      <c r="EC198" s="682">
        <f t="shared" si="87"/>
        <v>0</v>
      </c>
      <c r="ED198" s="221"/>
      <c r="EE198" s="682">
        <f t="shared" si="88"/>
        <v>0</v>
      </c>
      <c r="EF198" s="221"/>
      <c r="EG198" s="682">
        <f t="shared" si="90"/>
        <v>0</v>
      </c>
      <c r="EH198" s="14"/>
      <c r="EI198" s="683"/>
      <c r="EJ198" s="14">
        <f t="shared" si="91"/>
        <v>0</v>
      </c>
      <c r="EK198" s="608"/>
      <c r="EL198" s="608"/>
      <c r="EM198" s="221"/>
      <c r="EN198" s="682">
        <f t="shared" si="89"/>
        <v>0</v>
      </c>
      <c r="EO198" s="221"/>
      <c r="EP198" s="221"/>
      <c r="EQ198" s="678">
        <f t="shared" si="114"/>
        <v>0</v>
      </c>
      <c r="ER198" s="221"/>
      <c r="ES198" s="216"/>
      <c r="ET198" s="221"/>
      <c r="EU198" s="216"/>
      <c r="EV198" s="221"/>
      <c r="EW198" s="216"/>
      <c r="EX198" s="221"/>
      <c r="EY198" s="221"/>
      <c r="EZ198" s="673">
        <f t="shared" si="104"/>
        <v>0</v>
      </c>
      <c r="FA198" s="221"/>
      <c r="FB198" s="221"/>
      <c r="FC198" s="221"/>
      <c r="FD198" s="221"/>
      <c r="FE198" s="221"/>
      <c r="FF198" s="221"/>
      <c r="FG198" s="221"/>
    </row>
    <row r="199" spans="1:163" s="207" customFormat="1">
      <c r="A199" s="669">
        <v>80</v>
      </c>
      <c r="B199" s="19" t="s">
        <v>924</v>
      </c>
      <c r="C199" s="221"/>
      <c r="D199" s="221"/>
      <c r="E199" s="221"/>
      <c r="F199" s="221"/>
      <c r="G199" s="221"/>
      <c r="H199" s="221"/>
      <c r="I199" s="221"/>
      <c r="J199" s="221"/>
      <c r="K199" s="12"/>
      <c r="L199" s="12">
        <v>5</v>
      </c>
      <c r="M199" s="12"/>
      <c r="N199" s="12"/>
      <c r="O199" s="12"/>
      <c r="P199" s="14">
        <f t="shared" si="84"/>
        <v>5</v>
      </c>
      <c r="Q199" s="12"/>
      <c r="R199" s="12"/>
      <c r="S199" s="12"/>
      <c r="T199" s="14">
        <f t="shared" si="105"/>
        <v>0</v>
      </c>
      <c r="U199" s="12"/>
      <c r="V199" s="12"/>
      <c r="W199" s="12"/>
      <c r="X199" s="12"/>
      <c r="Y199" s="12"/>
      <c r="Z199" s="12"/>
      <c r="AA199" s="12"/>
      <c r="AB199" s="12"/>
      <c r="AC199" s="12"/>
      <c r="AD199" s="648">
        <f t="shared" si="101"/>
        <v>0</v>
      </c>
      <c r="AE199" s="12"/>
      <c r="AF199" s="12"/>
      <c r="AG199" s="12"/>
      <c r="AH199" s="14">
        <f t="shared" si="106"/>
        <v>0</v>
      </c>
      <c r="AI199" s="12"/>
      <c r="AJ199" s="12"/>
      <c r="AK199" s="12"/>
      <c r="AL199" s="14">
        <f t="shared" si="107"/>
        <v>0</v>
      </c>
      <c r="AM199" s="12"/>
      <c r="AN199" s="12"/>
      <c r="AO199" s="12"/>
      <c r="AP199" s="14">
        <f t="shared" si="108"/>
        <v>0</v>
      </c>
      <c r="AQ199" s="12"/>
      <c r="AR199" s="12"/>
      <c r="AS199" s="12"/>
      <c r="AT199" s="12"/>
      <c r="AU199" s="12"/>
      <c r="AV199" s="14">
        <f t="shared" si="109"/>
        <v>0</v>
      </c>
      <c r="AW199" s="12"/>
      <c r="AX199" s="12"/>
      <c r="AY199" s="14">
        <f t="shared" si="110"/>
        <v>0</v>
      </c>
      <c r="AZ199" s="12"/>
      <c r="BA199" s="12"/>
      <c r="BB199" s="12"/>
      <c r="BC199" s="648">
        <f t="shared" si="102"/>
        <v>0</v>
      </c>
      <c r="BD199" s="12"/>
      <c r="BE199" s="12"/>
      <c r="BF199" s="648">
        <f t="shared" si="103"/>
        <v>0</v>
      </c>
      <c r="BG199" s="12"/>
      <c r="BH199" s="14">
        <f t="shared" si="111"/>
        <v>0</v>
      </c>
      <c r="BI199" s="12"/>
      <c r="BJ199" s="12"/>
      <c r="BK199" s="12"/>
      <c r="BL199" s="12"/>
      <c r="BM199" s="12"/>
      <c r="BN199" s="12"/>
      <c r="BO199" s="12"/>
      <c r="BP199" s="12"/>
      <c r="BQ199" s="12"/>
      <c r="BR199" s="12"/>
      <c r="BS199" s="12"/>
      <c r="BT199" s="32">
        <f t="shared" si="85"/>
        <v>0</v>
      </c>
      <c r="BU199" s="12"/>
      <c r="BV199" s="12"/>
      <c r="BW199" s="12"/>
      <c r="BX199" s="12"/>
      <c r="BY199" s="12"/>
      <c r="BZ199" s="12"/>
      <c r="CA199" s="12"/>
      <c r="CB199" s="12"/>
      <c r="CC199" s="12"/>
      <c r="CD199" s="12"/>
      <c r="CE199" s="12"/>
      <c r="CF199" s="12"/>
      <c r="CG199" s="14">
        <f t="shared" si="86"/>
        <v>0</v>
      </c>
      <c r="CH199" s="12"/>
      <c r="CI199" s="12"/>
      <c r="CJ199" s="12"/>
      <c r="CK199" s="12"/>
      <c r="CL199" s="12"/>
      <c r="CM199" s="12"/>
      <c r="CN199" s="14">
        <f t="shared" si="98"/>
        <v>0</v>
      </c>
      <c r="CO199" s="12"/>
      <c r="CP199" s="12"/>
      <c r="CQ199" s="12"/>
      <c r="CR199" s="12"/>
      <c r="CS199" s="12"/>
      <c r="CT199" s="14">
        <f t="shared" si="112"/>
        <v>0</v>
      </c>
      <c r="CU199" s="12"/>
      <c r="CV199" s="12"/>
      <c r="CW199" s="12"/>
      <c r="CX199" s="12"/>
      <c r="CY199" s="12"/>
      <c r="CZ199" s="12"/>
      <c r="DA199" s="601"/>
      <c r="DB199" s="12"/>
      <c r="DC199" s="12"/>
      <c r="DD199" s="12"/>
      <c r="DE199" s="12"/>
      <c r="DF199" s="12"/>
      <c r="DG199" s="12"/>
      <c r="DH199" s="12"/>
      <c r="DI199" s="12"/>
      <c r="DJ199" s="12"/>
      <c r="DK199" s="12"/>
      <c r="DL199" s="12"/>
      <c r="DM199" s="12"/>
      <c r="DN199" s="12"/>
      <c r="DO199" s="12"/>
      <c r="DP199" s="12"/>
      <c r="DQ199" s="648">
        <f t="shared" si="99"/>
        <v>0</v>
      </c>
      <c r="DR199" s="12"/>
      <c r="DS199" s="12"/>
      <c r="DT199" s="12"/>
      <c r="DU199" s="12"/>
      <c r="DV199" s="12">
        <f t="shared" si="100"/>
        <v>0</v>
      </c>
      <c r="DW199" s="12"/>
      <c r="DX199" s="12"/>
      <c r="DY199" s="12"/>
      <c r="DZ199" s="14">
        <f t="shared" si="113"/>
        <v>0</v>
      </c>
      <c r="EA199" s="608"/>
      <c r="EB199" s="221"/>
      <c r="EC199" s="682">
        <f t="shared" si="87"/>
        <v>0</v>
      </c>
      <c r="ED199" s="221"/>
      <c r="EE199" s="682">
        <f t="shared" si="88"/>
        <v>0</v>
      </c>
      <c r="EF199" s="221"/>
      <c r="EG199" s="682">
        <f t="shared" si="90"/>
        <v>0</v>
      </c>
      <c r="EH199" s="14"/>
      <c r="EI199" s="683"/>
      <c r="EJ199" s="14">
        <f t="shared" si="91"/>
        <v>0</v>
      </c>
      <c r="EK199" s="608"/>
      <c r="EL199" s="608"/>
      <c r="EM199" s="221"/>
      <c r="EN199" s="682">
        <f t="shared" si="89"/>
        <v>0</v>
      </c>
      <c r="EO199" s="221"/>
      <c r="EP199" s="221"/>
      <c r="EQ199" s="678">
        <f t="shared" si="114"/>
        <v>0</v>
      </c>
      <c r="ER199" s="221"/>
      <c r="ES199" s="216"/>
      <c r="ET199" s="221"/>
      <c r="EU199" s="216"/>
      <c r="EV199" s="221"/>
      <c r="EW199" s="216"/>
      <c r="EX199" s="221"/>
      <c r="EY199" s="221"/>
      <c r="EZ199" s="673">
        <f t="shared" si="104"/>
        <v>0</v>
      </c>
      <c r="FA199" s="221"/>
      <c r="FB199" s="221"/>
      <c r="FC199" s="221"/>
      <c r="FD199" s="221"/>
      <c r="FE199" s="221"/>
      <c r="FF199" s="221"/>
      <c r="FG199" s="221"/>
    </row>
    <row r="200" spans="1:163" s="207" customFormat="1">
      <c r="A200" s="669">
        <v>81</v>
      </c>
      <c r="B200" s="220" t="s">
        <v>925</v>
      </c>
      <c r="C200" s="221"/>
      <c r="D200" s="221"/>
      <c r="E200" s="221"/>
      <c r="F200" s="221"/>
      <c r="G200" s="221"/>
      <c r="H200" s="221"/>
      <c r="I200" s="221"/>
      <c r="J200" s="221"/>
      <c r="K200" s="12"/>
      <c r="L200" s="12"/>
      <c r="M200" s="12"/>
      <c r="N200" s="12"/>
      <c r="O200" s="12"/>
      <c r="P200" s="14">
        <f t="shared" si="84"/>
        <v>0</v>
      </c>
      <c r="Q200" s="12"/>
      <c r="R200" s="12"/>
      <c r="S200" s="12"/>
      <c r="T200" s="14">
        <f t="shared" si="105"/>
        <v>0</v>
      </c>
      <c r="U200" s="12"/>
      <c r="V200" s="12">
        <v>3</v>
      </c>
      <c r="W200" s="12"/>
      <c r="X200" s="12"/>
      <c r="Y200" s="12"/>
      <c r="Z200" s="12"/>
      <c r="AA200" s="12"/>
      <c r="AB200" s="12"/>
      <c r="AC200" s="12"/>
      <c r="AD200" s="648">
        <f t="shared" si="101"/>
        <v>3</v>
      </c>
      <c r="AE200" s="12"/>
      <c r="AF200" s="12"/>
      <c r="AG200" s="12"/>
      <c r="AH200" s="14">
        <f t="shared" si="106"/>
        <v>0</v>
      </c>
      <c r="AI200" s="12"/>
      <c r="AJ200" s="12"/>
      <c r="AK200" s="12"/>
      <c r="AL200" s="14">
        <f t="shared" si="107"/>
        <v>0</v>
      </c>
      <c r="AM200" s="12"/>
      <c r="AN200" s="12"/>
      <c r="AO200" s="12"/>
      <c r="AP200" s="14">
        <f t="shared" si="108"/>
        <v>0</v>
      </c>
      <c r="AQ200" s="12"/>
      <c r="AR200" s="12"/>
      <c r="AS200" s="12"/>
      <c r="AT200" s="12"/>
      <c r="AU200" s="12"/>
      <c r="AV200" s="14">
        <f t="shared" si="109"/>
        <v>0</v>
      </c>
      <c r="AW200" s="12"/>
      <c r="AX200" s="12"/>
      <c r="AY200" s="14">
        <f t="shared" si="110"/>
        <v>0</v>
      </c>
      <c r="AZ200" s="12"/>
      <c r="BA200" s="12"/>
      <c r="BB200" s="12"/>
      <c r="BC200" s="648">
        <f t="shared" si="102"/>
        <v>0</v>
      </c>
      <c r="BD200" s="12"/>
      <c r="BE200" s="12"/>
      <c r="BF200" s="648">
        <f t="shared" si="103"/>
        <v>0</v>
      </c>
      <c r="BG200" s="12"/>
      <c r="BH200" s="14">
        <f t="shared" si="111"/>
        <v>0</v>
      </c>
      <c r="BI200" s="12"/>
      <c r="BJ200" s="12"/>
      <c r="BK200" s="12"/>
      <c r="BL200" s="12"/>
      <c r="BM200" s="12"/>
      <c r="BN200" s="12"/>
      <c r="BO200" s="12"/>
      <c r="BP200" s="12"/>
      <c r="BQ200" s="12"/>
      <c r="BR200" s="12"/>
      <c r="BS200" s="12"/>
      <c r="BT200" s="32">
        <f t="shared" si="85"/>
        <v>0</v>
      </c>
      <c r="BU200" s="12"/>
      <c r="BV200" s="12"/>
      <c r="BW200" s="12"/>
      <c r="BX200" s="12"/>
      <c r="BY200" s="12"/>
      <c r="BZ200" s="12"/>
      <c r="CA200" s="12"/>
      <c r="CB200" s="12"/>
      <c r="CC200" s="12"/>
      <c r="CD200" s="12"/>
      <c r="CE200" s="12"/>
      <c r="CF200" s="12"/>
      <c r="CG200" s="14">
        <f t="shared" si="86"/>
        <v>0</v>
      </c>
      <c r="CH200" s="12"/>
      <c r="CI200" s="12"/>
      <c r="CJ200" s="12"/>
      <c r="CK200" s="12"/>
      <c r="CL200" s="12"/>
      <c r="CM200" s="12"/>
      <c r="CN200" s="14">
        <f t="shared" si="98"/>
        <v>0</v>
      </c>
      <c r="CO200" s="12"/>
      <c r="CP200" s="12"/>
      <c r="CQ200" s="12"/>
      <c r="CR200" s="12"/>
      <c r="CS200" s="12"/>
      <c r="CT200" s="14">
        <f t="shared" si="112"/>
        <v>0</v>
      </c>
      <c r="CU200" s="12"/>
      <c r="CV200" s="12"/>
      <c r="CW200" s="12"/>
      <c r="CX200" s="12"/>
      <c r="CY200" s="12"/>
      <c r="CZ200" s="12"/>
      <c r="DA200" s="601"/>
      <c r="DB200" s="12"/>
      <c r="DC200" s="12"/>
      <c r="DD200" s="12"/>
      <c r="DE200" s="12"/>
      <c r="DF200" s="12"/>
      <c r="DG200" s="12"/>
      <c r="DH200" s="12"/>
      <c r="DI200" s="12"/>
      <c r="DJ200" s="12"/>
      <c r="DK200" s="12"/>
      <c r="DL200" s="12"/>
      <c r="DM200" s="12"/>
      <c r="DN200" s="12"/>
      <c r="DO200" s="12"/>
      <c r="DP200" s="12"/>
      <c r="DQ200" s="648">
        <f t="shared" si="99"/>
        <v>0</v>
      </c>
      <c r="DR200" s="12"/>
      <c r="DS200" s="12"/>
      <c r="DT200" s="12"/>
      <c r="DU200" s="12"/>
      <c r="DV200" s="12">
        <f t="shared" si="100"/>
        <v>0</v>
      </c>
      <c r="DW200" s="12"/>
      <c r="DX200" s="12"/>
      <c r="DY200" s="12"/>
      <c r="DZ200" s="14">
        <f t="shared" si="113"/>
        <v>0</v>
      </c>
      <c r="EA200" s="608"/>
      <c r="EB200" s="221"/>
      <c r="EC200" s="682">
        <f t="shared" si="87"/>
        <v>0</v>
      </c>
      <c r="ED200" s="221"/>
      <c r="EE200" s="682">
        <f t="shared" si="88"/>
        <v>0</v>
      </c>
      <c r="EF200" s="221"/>
      <c r="EG200" s="682">
        <f t="shared" si="90"/>
        <v>0</v>
      </c>
      <c r="EH200" s="14"/>
      <c r="EI200" s="683"/>
      <c r="EJ200" s="14">
        <f t="shared" si="91"/>
        <v>0</v>
      </c>
      <c r="EK200" s="608"/>
      <c r="EL200" s="608"/>
      <c r="EM200" s="221"/>
      <c r="EN200" s="682">
        <f t="shared" si="89"/>
        <v>0</v>
      </c>
      <c r="EO200" s="221"/>
      <c r="EP200" s="221"/>
      <c r="EQ200" s="678">
        <f t="shared" si="114"/>
        <v>0</v>
      </c>
      <c r="ER200" s="221"/>
      <c r="ES200" s="216"/>
      <c r="ET200" s="221"/>
      <c r="EU200" s="216"/>
      <c r="EV200" s="221"/>
      <c r="EW200" s="216"/>
      <c r="EX200" s="221"/>
      <c r="EY200" s="221"/>
      <c r="EZ200" s="673">
        <f t="shared" si="104"/>
        <v>0</v>
      </c>
      <c r="FA200" s="221"/>
      <c r="FB200" s="221"/>
      <c r="FC200" s="221"/>
      <c r="FD200" s="221"/>
      <c r="FE200" s="221"/>
      <c r="FF200" s="221"/>
      <c r="FG200" s="221"/>
    </row>
    <row r="201" spans="1:163" s="207" customFormat="1" ht="31.5">
      <c r="A201" s="669">
        <v>82</v>
      </c>
      <c r="B201" s="220" t="s">
        <v>926</v>
      </c>
      <c r="C201" s="221"/>
      <c r="D201" s="221"/>
      <c r="E201" s="221"/>
      <c r="F201" s="221"/>
      <c r="G201" s="221"/>
      <c r="H201" s="221"/>
      <c r="I201" s="221"/>
      <c r="J201" s="221"/>
      <c r="K201" s="12"/>
      <c r="L201" s="12"/>
      <c r="M201" s="12"/>
      <c r="N201" s="12"/>
      <c r="O201" s="12"/>
      <c r="P201" s="14">
        <f t="shared" si="84"/>
        <v>0</v>
      </c>
      <c r="Q201" s="12"/>
      <c r="R201" s="12"/>
      <c r="S201" s="12"/>
      <c r="T201" s="14">
        <f t="shared" si="105"/>
        <v>0</v>
      </c>
      <c r="U201" s="12"/>
      <c r="V201" s="12"/>
      <c r="W201" s="12"/>
      <c r="X201" s="12"/>
      <c r="Y201" s="12"/>
      <c r="Z201" s="12"/>
      <c r="AA201" s="12"/>
      <c r="AB201" s="12"/>
      <c r="AC201" s="12"/>
      <c r="AD201" s="648">
        <f t="shared" si="101"/>
        <v>0</v>
      </c>
      <c r="AE201" s="12"/>
      <c r="AF201" s="12"/>
      <c r="AG201" s="12"/>
      <c r="AH201" s="14">
        <f t="shared" si="106"/>
        <v>0</v>
      </c>
      <c r="AI201" s="12"/>
      <c r="AJ201" s="12"/>
      <c r="AK201" s="12"/>
      <c r="AL201" s="14">
        <f t="shared" si="107"/>
        <v>0</v>
      </c>
      <c r="AM201" s="12"/>
      <c r="AN201" s="12"/>
      <c r="AO201" s="12"/>
      <c r="AP201" s="14">
        <f t="shared" si="108"/>
        <v>0</v>
      </c>
      <c r="AQ201" s="12"/>
      <c r="AR201" s="12"/>
      <c r="AS201" s="12"/>
      <c r="AT201" s="12"/>
      <c r="AU201" s="12"/>
      <c r="AV201" s="14">
        <f t="shared" si="109"/>
        <v>0</v>
      </c>
      <c r="AW201" s="12"/>
      <c r="AX201" s="12"/>
      <c r="AY201" s="14">
        <f t="shared" si="110"/>
        <v>0</v>
      </c>
      <c r="AZ201" s="12"/>
      <c r="BA201" s="12"/>
      <c r="BB201" s="12"/>
      <c r="BC201" s="648">
        <f t="shared" si="102"/>
        <v>0</v>
      </c>
      <c r="BD201" s="12"/>
      <c r="BE201" s="12"/>
      <c r="BF201" s="648">
        <f t="shared" si="103"/>
        <v>0</v>
      </c>
      <c r="BG201" s="12"/>
      <c r="BH201" s="14">
        <f t="shared" si="111"/>
        <v>0</v>
      </c>
      <c r="BI201" s="12"/>
      <c r="BJ201" s="12"/>
      <c r="BK201" s="12"/>
      <c r="BL201" s="12"/>
      <c r="BM201" s="12"/>
      <c r="BN201" s="12"/>
      <c r="BO201" s="12"/>
      <c r="BP201" s="12"/>
      <c r="BQ201" s="12"/>
      <c r="BR201" s="12"/>
      <c r="BS201" s="12"/>
      <c r="BT201" s="32">
        <f t="shared" si="85"/>
        <v>0</v>
      </c>
      <c r="BU201" s="12"/>
      <c r="BV201" s="12"/>
      <c r="BW201" s="12"/>
      <c r="BX201" s="12"/>
      <c r="BY201" s="12"/>
      <c r="BZ201" s="12"/>
      <c r="CA201" s="12"/>
      <c r="CB201" s="12"/>
      <c r="CC201" s="12"/>
      <c r="CD201" s="12"/>
      <c r="CE201" s="12"/>
      <c r="CF201" s="12"/>
      <c r="CG201" s="14">
        <f t="shared" si="86"/>
        <v>0</v>
      </c>
      <c r="CH201" s="12"/>
      <c r="CI201" s="12"/>
      <c r="CJ201" s="12"/>
      <c r="CK201" s="12"/>
      <c r="CL201" s="12"/>
      <c r="CM201" s="12"/>
      <c r="CN201" s="14">
        <f t="shared" si="98"/>
        <v>0</v>
      </c>
      <c r="CO201" s="12"/>
      <c r="CP201" s="12"/>
      <c r="CQ201" s="12"/>
      <c r="CR201" s="12"/>
      <c r="CS201" s="12"/>
      <c r="CT201" s="14">
        <f t="shared" si="112"/>
        <v>0</v>
      </c>
      <c r="CU201" s="12"/>
      <c r="CV201" s="12"/>
      <c r="CW201" s="12"/>
      <c r="CX201" s="12"/>
      <c r="CY201" s="12"/>
      <c r="CZ201" s="12"/>
      <c r="DA201" s="601"/>
      <c r="DB201" s="12"/>
      <c r="DC201" s="12"/>
      <c r="DD201" s="12"/>
      <c r="DE201" s="12"/>
      <c r="DF201" s="12"/>
      <c r="DG201" s="12"/>
      <c r="DH201" s="12"/>
      <c r="DI201" s="12"/>
      <c r="DJ201" s="12">
        <v>10000</v>
      </c>
      <c r="DK201" s="12"/>
      <c r="DL201" s="12"/>
      <c r="DM201" s="12"/>
      <c r="DN201" s="12"/>
      <c r="DO201" s="12"/>
      <c r="DP201" s="12"/>
      <c r="DQ201" s="648">
        <f t="shared" si="99"/>
        <v>10000</v>
      </c>
      <c r="DR201" s="12"/>
      <c r="DS201" s="12"/>
      <c r="DT201" s="12"/>
      <c r="DU201" s="12"/>
      <c r="DV201" s="12">
        <f t="shared" si="100"/>
        <v>0</v>
      </c>
      <c r="DW201" s="12"/>
      <c r="DX201" s="12"/>
      <c r="DY201" s="12"/>
      <c r="DZ201" s="14">
        <f t="shared" si="113"/>
        <v>0</v>
      </c>
      <c r="EA201" s="608"/>
      <c r="EB201" s="221"/>
      <c r="EC201" s="682">
        <f t="shared" si="87"/>
        <v>0</v>
      </c>
      <c r="ED201" s="221"/>
      <c r="EE201" s="682">
        <f t="shared" si="88"/>
        <v>0</v>
      </c>
      <c r="EF201" s="221"/>
      <c r="EG201" s="682">
        <f t="shared" si="90"/>
        <v>0</v>
      </c>
      <c r="EH201" s="14"/>
      <c r="EI201" s="683"/>
      <c r="EJ201" s="14">
        <f t="shared" si="91"/>
        <v>0</v>
      </c>
      <c r="EK201" s="608"/>
      <c r="EL201" s="608"/>
      <c r="EM201" s="221"/>
      <c r="EN201" s="682">
        <f t="shared" si="89"/>
        <v>0</v>
      </c>
      <c r="EO201" s="221"/>
      <c r="EP201" s="221"/>
      <c r="EQ201" s="678">
        <f t="shared" si="114"/>
        <v>0</v>
      </c>
      <c r="ER201" s="221"/>
      <c r="ES201" s="216"/>
      <c r="ET201" s="221"/>
      <c r="EU201" s="216"/>
      <c r="EV201" s="221"/>
      <c r="EW201" s="216"/>
      <c r="EX201" s="221"/>
      <c r="EY201" s="221"/>
      <c r="EZ201" s="673">
        <f t="shared" si="104"/>
        <v>0</v>
      </c>
      <c r="FA201" s="221"/>
      <c r="FB201" s="221"/>
      <c r="FC201" s="221"/>
      <c r="FD201" s="221"/>
      <c r="FE201" s="221"/>
      <c r="FF201" s="221"/>
      <c r="FG201" s="221"/>
    </row>
    <row r="202" spans="1:163" s="207" customFormat="1">
      <c r="A202" s="669">
        <v>128</v>
      </c>
      <c r="B202" s="705" t="s">
        <v>968</v>
      </c>
      <c r="C202" s="221"/>
      <c r="D202" s="221"/>
      <c r="E202" s="221"/>
      <c r="F202" s="221"/>
      <c r="G202" s="221"/>
      <c r="H202" s="221"/>
      <c r="I202" s="221"/>
      <c r="J202" s="221"/>
      <c r="K202" s="12"/>
      <c r="L202" s="12"/>
      <c r="M202" s="12"/>
      <c r="N202" s="12"/>
      <c r="O202" s="12"/>
      <c r="P202" s="14">
        <f t="shared" si="84"/>
        <v>0</v>
      </c>
      <c r="Q202" s="12"/>
      <c r="R202" s="12"/>
      <c r="S202" s="12"/>
      <c r="T202" s="14">
        <f t="shared" si="105"/>
        <v>0</v>
      </c>
      <c r="U202" s="12"/>
      <c r="V202" s="12"/>
      <c r="W202" s="12"/>
      <c r="X202" s="12"/>
      <c r="Y202" s="12"/>
      <c r="Z202" s="12"/>
      <c r="AA202" s="12"/>
      <c r="AB202" s="12"/>
      <c r="AC202" s="12"/>
      <c r="AD202" s="648">
        <f t="shared" si="101"/>
        <v>0</v>
      </c>
      <c r="AE202" s="12"/>
      <c r="AF202" s="12"/>
      <c r="AG202" s="12"/>
      <c r="AH202" s="14">
        <f t="shared" si="106"/>
        <v>0</v>
      </c>
      <c r="AI202" s="12"/>
      <c r="AJ202" s="12">
        <v>79</v>
      </c>
      <c r="AK202" s="12"/>
      <c r="AL202" s="14">
        <f t="shared" si="107"/>
        <v>79</v>
      </c>
      <c r="AM202" s="12"/>
      <c r="AN202" s="12"/>
      <c r="AO202" s="12"/>
      <c r="AP202" s="14">
        <f t="shared" si="108"/>
        <v>0</v>
      </c>
      <c r="AQ202" s="12"/>
      <c r="AR202" s="12"/>
      <c r="AS202" s="12"/>
      <c r="AT202" s="12"/>
      <c r="AU202" s="12"/>
      <c r="AV202" s="14">
        <f t="shared" si="109"/>
        <v>0</v>
      </c>
      <c r="AW202" s="12"/>
      <c r="AX202" s="12"/>
      <c r="AY202" s="14">
        <f t="shared" si="110"/>
        <v>0</v>
      </c>
      <c r="AZ202" s="12"/>
      <c r="BA202" s="12"/>
      <c r="BB202" s="12"/>
      <c r="BC202" s="648">
        <f t="shared" si="102"/>
        <v>0</v>
      </c>
      <c r="BD202" s="12"/>
      <c r="BE202" s="12"/>
      <c r="BF202" s="648">
        <f t="shared" si="103"/>
        <v>0</v>
      </c>
      <c r="BG202" s="12"/>
      <c r="BH202" s="14">
        <f t="shared" si="111"/>
        <v>0</v>
      </c>
      <c r="BI202" s="12"/>
      <c r="BJ202" s="12"/>
      <c r="BK202" s="12"/>
      <c r="BL202" s="12"/>
      <c r="BM202" s="12"/>
      <c r="BN202" s="12"/>
      <c r="BO202" s="12"/>
      <c r="BP202" s="12"/>
      <c r="BQ202" s="12"/>
      <c r="BR202" s="12"/>
      <c r="BS202" s="12"/>
      <c r="BT202" s="32">
        <f t="shared" si="85"/>
        <v>0</v>
      </c>
      <c r="BU202" s="12"/>
      <c r="BV202" s="12"/>
      <c r="BW202" s="12"/>
      <c r="BX202" s="12"/>
      <c r="BY202" s="12"/>
      <c r="BZ202" s="12"/>
      <c r="CA202" s="12"/>
      <c r="CB202" s="12"/>
      <c r="CC202" s="12"/>
      <c r="CD202" s="12"/>
      <c r="CE202" s="12"/>
      <c r="CF202" s="12"/>
      <c r="CG202" s="14">
        <f t="shared" si="86"/>
        <v>0</v>
      </c>
      <c r="CH202" s="12"/>
      <c r="CI202" s="12"/>
      <c r="CJ202" s="12"/>
      <c r="CK202" s="12"/>
      <c r="CL202" s="12"/>
      <c r="CM202" s="12"/>
      <c r="CN202" s="14">
        <f t="shared" si="98"/>
        <v>0</v>
      </c>
      <c r="CO202" s="12"/>
      <c r="CP202" s="12"/>
      <c r="CQ202" s="12"/>
      <c r="CR202" s="12"/>
      <c r="CS202" s="12"/>
      <c r="CT202" s="14">
        <f t="shared" si="112"/>
        <v>0</v>
      </c>
      <c r="CU202" s="12"/>
      <c r="CV202" s="12"/>
      <c r="CW202" s="12"/>
      <c r="CX202" s="12"/>
      <c r="CY202" s="12"/>
      <c r="CZ202" s="12"/>
      <c r="DA202" s="601"/>
      <c r="DB202" s="12"/>
      <c r="DC202" s="12"/>
      <c r="DD202" s="12"/>
      <c r="DE202" s="12"/>
      <c r="DF202" s="12"/>
      <c r="DG202" s="12"/>
      <c r="DH202" s="12"/>
      <c r="DI202" s="12"/>
      <c r="DJ202" s="12"/>
      <c r="DK202" s="12"/>
      <c r="DL202" s="12"/>
      <c r="DM202" s="12"/>
      <c r="DN202" s="12"/>
      <c r="DO202" s="12"/>
      <c r="DP202" s="12"/>
      <c r="DQ202" s="648">
        <f t="shared" si="99"/>
        <v>0</v>
      </c>
      <c r="DR202" s="12"/>
      <c r="DS202" s="12"/>
      <c r="DT202" s="12"/>
      <c r="DU202" s="12"/>
      <c r="DV202" s="12">
        <f t="shared" si="100"/>
        <v>0</v>
      </c>
      <c r="DW202" s="12"/>
      <c r="DX202" s="12"/>
      <c r="DY202" s="12"/>
      <c r="DZ202" s="14">
        <f t="shared" si="113"/>
        <v>0</v>
      </c>
      <c r="EA202" s="608"/>
      <c r="EB202" s="221"/>
      <c r="EC202" s="682">
        <f t="shared" si="87"/>
        <v>0</v>
      </c>
      <c r="ED202" s="221"/>
      <c r="EE202" s="682">
        <f t="shared" si="88"/>
        <v>0</v>
      </c>
      <c r="EF202" s="221"/>
      <c r="EG202" s="682">
        <f t="shared" si="90"/>
        <v>0</v>
      </c>
      <c r="EH202" s="14"/>
      <c r="EI202" s="683"/>
      <c r="EJ202" s="14">
        <f t="shared" si="91"/>
        <v>0</v>
      </c>
      <c r="EK202" s="608"/>
      <c r="EL202" s="608"/>
      <c r="EM202" s="221"/>
      <c r="EN202" s="682">
        <f t="shared" si="89"/>
        <v>0</v>
      </c>
      <c r="EO202" s="221"/>
      <c r="EP202" s="221"/>
      <c r="EQ202" s="678">
        <f t="shared" si="114"/>
        <v>0</v>
      </c>
      <c r="ER202" s="221"/>
      <c r="ES202" s="216"/>
      <c r="ET202" s="221"/>
      <c r="EU202" s="216"/>
      <c r="EV202" s="221"/>
      <c r="EW202" s="216"/>
      <c r="EX202" s="221"/>
      <c r="EY202" s="221"/>
      <c r="EZ202" s="673">
        <f t="shared" si="104"/>
        <v>0</v>
      </c>
      <c r="FA202" s="221"/>
      <c r="FB202" s="221"/>
      <c r="FC202" s="221"/>
      <c r="FD202" s="221"/>
      <c r="FE202" s="221"/>
      <c r="FF202" s="221"/>
      <c r="FG202" s="221"/>
    </row>
    <row r="203" spans="1:163" s="207" customFormat="1">
      <c r="A203" s="669">
        <v>129</v>
      </c>
      <c r="B203" s="705" t="s">
        <v>969</v>
      </c>
      <c r="C203" s="221"/>
      <c r="D203" s="221"/>
      <c r="E203" s="221"/>
      <c r="F203" s="221"/>
      <c r="G203" s="221"/>
      <c r="H203" s="221"/>
      <c r="I203" s="221"/>
      <c r="J203" s="221"/>
      <c r="K203" s="12"/>
      <c r="L203" s="12"/>
      <c r="M203" s="12"/>
      <c r="N203" s="12"/>
      <c r="O203" s="12"/>
      <c r="P203" s="14">
        <f t="shared" si="84"/>
        <v>0</v>
      </c>
      <c r="Q203" s="12"/>
      <c r="R203" s="12"/>
      <c r="S203" s="12"/>
      <c r="T203" s="14">
        <f t="shared" si="105"/>
        <v>0</v>
      </c>
      <c r="U203" s="12"/>
      <c r="V203" s="12"/>
      <c r="W203" s="12"/>
      <c r="X203" s="12"/>
      <c r="Y203" s="12"/>
      <c r="Z203" s="12"/>
      <c r="AA203" s="12"/>
      <c r="AB203" s="12"/>
      <c r="AC203" s="12"/>
      <c r="AD203" s="648">
        <f t="shared" si="101"/>
        <v>0</v>
      </c>
      <c r="AE203" s="12"/>
      <c r="AF203" s="12"/>
      <c r="AG203" s="12"/>
      <c r="AH203" s="14">
        <f t="shared" si="106"/>
        <v>0</v>
      </c>
      <c r="AI203" s="12"/>
      <c r="AJ203" s="12">
        <v>1</v>
      </c>
      <c r="AK203" s="12"/>
      <c r="AL203" s="14">
        <f t="shared" si="107"/>
        <v>1</v>
      </c>
      <c r="AM203" s="12"/>
      <c r="AN203" s="12"/>
      <c r="AO203" s="12"/>
      <c r="AP203" s="14">
        <f t="shared" si="108"/>
        <v>0</v>
      </c>
      <c r="AQ203" s="12"/>
      <c r="AR203" s="12"/>
      <c r="AS203" s="12"/>
      <c r="AT203" s="12"/>
      <c r="AU203" s="12"/>
      <c r="AV203" s="14">
        <f t="shared" si="109"/>
        <v>0</v>
      </c>
      <c r="AW203" s="12"/>
      <c r="AX203" s="12"/>
      <c r="AY203" s="14">
        <f t="shared" si="110"/>
        <v>0</v>
      </c>
      <c r="AZ203" s="12"/>
      <c r="BA203" s="12"/>
      <c r="BB203" s="12"/>
      <c r="BC203" s="648">
        <f t="shared" si="102"/>
        <v>0</v>
      </c>
      <c r="BD203" s="12"/>
      <c r="BE203" s="12"/>
      <c r="BF203" s="648">
        <f t="shared" si="103"/>
        <v>0</v>
      </c>
      <c r="BG203" s="12"/>
      <c r="BH203" s="14">
        <f t="shared" si="111"/>
        <v>0</v>
      </c>
      <c r="BI203" s="12"/>
      <c r="BJ203" s="12"/>
      <c r="BK203" s="12"/>
      <c r="BL203" s="12"/>
      <c r="BM203" s="12"/>
      <c r="BN203" s="12"/>
      <c r="BO203" s="12"/>
      <c r="BP203" s="12"/>
      <c r="BQ203" s="12"/>
      <c r="BR203" s="12"/>
      <c r="BS203" s="12"/>
      <c r="BT203" s="32">
        <f t="shared" si="85"/>
        <v>0</v>
      </c>
      <c r="BU203" s="12"/>
      <c r="BV203" s="12"/>
      <c r="BW203" s="12"/>
      <c r="BX203" s="12"/>
      <c r="BY203" s="12"/>
      <c r="BZ203" s="12"/>
      <c r="CA203" s="12"/>
      <c r="CB203" s="12"/>
      <c r="CC203" s="12"/>
      <c r="CD203" s="12"/>
      <c r="CE203" s="12"/>
      <c r="CF203" s="12"/>
      <c r="CG203" s="14">
        <f t="shared" si="86"/>
        <v>0</v>
      </c>
      <c r="CH203" s="12"/>
      <c r="CI203" s="12"/>
      <c r="CJ203" s="12"/>
      <c r="CK203" s="12"/>
      <c r="CL203" s="12"/>
      <c r="CM203" s="12"/>
      <c r="CN203" s="14">
        <f t="shared" si="98"/>
        <v>0</v>
      </c>
      <c r="CO203" s="12"/>
      <c r="CP203" s="12"/>
      <c r="CQ203" s="12"/>
      <c r="CR203" s="12"/>
      <c r="CS203" s="12"/>
      <c r="CT203" s="14">
        <f t="shared" si="112"/>
        <v>0</v>
      </c>
      <c r="CU203" s="12"/>
      <c r="CV203" s="12"/>
      <c r="CW203" s="12"/>
      <c r="CX203" s="12"/>
      <c r="CY203" s="12"/>
      <c r="CZ203" s="12"/>
      <c r="DA203" s="601"/>
      <c r="DB203" s="12"/>
      <c r="DC203" s="12"/>
      <c r="DD203" s="12"/>
      <c r="DE203" s="12"/>
      <c r="DF203" s="12"/>
      <c r="DG203" s="12"/>
      <c r="DH203" s="12"/>
      <c r="DI203" s="12"/>
      <c r="DJ203" s="12"/>
      <c r="DK203" s="12"/>
      <c r="DL203" s="12"/>
      <c r="DM203" s="12"/>
      <c r="DN203" s="12"/>
      <c r="DO203" s="12"/>
      <c r="DP203" s="12"/>
      <c r="DQ203" s="648">
        <f t="shared" si="99"/>
        <v>0</v>
      </c>
      <c r="DR203" s="12"/>
      <c r="DS203" s="12"/>
      <c r="DT203" s="12"/>
      <c r="DU203" s="12"/>
      <c r="DV203" s="12">
        <f t="shared" si="100"/>
        <v>0</v>
      </c>
      <c r="DW203" s="12"/>
      <c r="DX203" s="12"/>
      <c r="DY203" s="12"/>
      <c r="DZ203" s="14">
        <f t="shared" si="113"/>
        <v>0</v>
      </c>
      <c r="EA203" s="608"/>
      <c r="EB203" s="221"/>
      <c r="EC203" s="682">
        <f t="shared" si="87"/>
        <v>0</v>
      </c>
      <c r="ED203" s="221"/>
      <c r="EE203" s="682">
        <f t="shared" si="88"/>
        <v>0</v>
      </c>
      <c r="EF203" s="221"/>
      <c r="EG203" s="682">
        <f t="shared" si="90"/>
        <v>0</v>
      </c>
      <c r="EH203" s="14"/>
      <c r="EI203" s="683"/>
      <c r="EJ203" s="14">
        <f t="shared" si="91"/>
        <v>0</v>
      </c>
      <c r="EK203" s="608"/>
      <c r="EL203" s="608"/>
      <c r="EM203" s="221"/>
      <c r="EN203" s="682">
        <f t="shared" si="89"/>
        <v>0</v>
      </c>
      <c r="EO203" s="221"/>
      <c r="EP203" s="221"/>
      <c r="EQ203" s="678">
        <f t="shared" si="114"/>
        <v>0</v>
      </c>
      <c r="ER203" s="221"/>
      <c r="ES203" s="216"/>
      <c r="ET203" s="221"/>
      <c r="EU203" s="216"/>
      <c r="EV203" s="221"/>
      <c r="EW203" s="216"/>
      <c r="EX203" s="221"/>
      <c r="EY203" s="221"/>
      <c r="EZ203" s="673">
        <f t="shared" si="104"/>
        <v>0</v>
      </c>
      <c r="FA203" s="221"/>
      <c r="FB203" s="221"/>
      <c r="FC203" s="221"/>
      <c r="FD203" s="221"/>
      <c r="FE203" s="221"/>
      <c r="FF203" s="221"/>
      <c r="FG203" s="221"/>
    </row>
    <row r="204" spans="1:163" s="207" customFormat="1">
      <c r="A204" s="669">
        <v>130</v>
      </c>
      <c r="B204" s="705" t="s">
        <v>970</v>
      </c>
      <c r="C204" s="221"/>
      <c r="D204" s="221"/>
      <c r="E204" s="221"/>
      <c r="F204" s="221"/>
      <c r="G204" s="221"/>
      <c r="H204" s="221"/>
      <c r="I204" s="221"/>
      <c r="J204" s="221"/>
      <c r="K204" s="12"/>
      <c r="L204" s="12"/>
      <c r="M204" s="12"/>
      <c r="N204" s="12"/>
      <c r="O204" s="12"/>
      <c r="P204" s="14">
        <f t="shared" si="84"/>
        <v>0</v>
      </c>
      <c r="Q204" s="12"/>
      <c r="R204" s="12"/>
      <c r="S204" s="12"/>
      <c r="T204" s="14">
        <f t="shared" si="105"/>
        <v>0</v>
      </c>
      <c r="U204" s="12"/>
      <c r="V204" s="12"/>
      <c r="W204" s="12"/>
      <c r="X204" s="12"/>
      <c r="Y204" s="12"/>
      <c r="Z204" s="12"/>
      <c r="AA204" s="12"/>
      <c r="AB204" s="12"/>
      <c r="AC204" s="12"/>
      <c r="AD204" s="648">
        <f t="shared" si="101"/>
        <v>0</v>
      </c>
      <c r="AE204" s="12"/>
      <c r="AF204" s="12"/>
      <c r="AG204" s="12"/>
      <c r="AH204" s="14">
        <f t="shared" si="106"/>
        <v>0</v>
      </c>
      <c r="AI204" s="12"/>
      <c r="AJ204" s="12">
        <v>34</v>
      </c>
      <c r="AK204" s="12"/>
      <c r="AL204" s="14">
        <f t="shared" si="107"/>
        <v>34</v>
      </c>
      <c r="AM204" s="12"/>
      <c r="AN204" s="12"/>
      <c r="AO204" s="12"/>
      <c r="AP204" s="14">
        <f t="shared" si="108"/>
        <v>0</v>
      </c>
      <c r="AQ204" s="12"/>
      <c r="AR204" s="12">
        <v>16</v>
      </c>
      <c r="AS204" s="12"/>
      <c r="AT204" s="12"/>
      <c r="AU204" s="12"/>
      <c r="AV204" s="14">
        <f t="shared" si="109"/>
        <v>16</v>
      </c>
      <c r="AW204" s="12"/>
      <c r="AX204" s="12"/>
      <c r="AY204" s="14">
        <f t="shared" si="110"/>
        <v>0</v>
      </c>
      <c r="AZ204" s="12"/>
      <c r="BA204" s="12"/>
      <c r="BB204" s="12"/>
      <c r="BC204" s="648">
        <f t="shared" si="102"/>
        <v>0</v>
      </c>
      <c r="BD204" s="12"/>
      <c r="BE204" s="12"/>
      <c r="BF204" s="648">
        <f t="shared" si="103"/>
        <v>0</v>
      </c>
      <c r="BG204" s="12"/>
      <c r="BH204" s="14">
        <f t="shared" si="111"/>
        <v>0</v>
      </c>
      <c r="BI204" s="12"/>
      <c r="BJ204" s="12"/>
      <c r="BK204" s="12"/>
      <c r="BL204" s="12"/>
      <c r="BM204" s="12"/>
      <c r="BN204" s="12"/>
      <c r="BO204" s="12"/>
      <c r="BP204" s="12"/>
      <c r="BQ204" s="12"/>
      <c r="BR204" s="12"/>
      <c r="BS204" s="12"/>
      <c r="BT204" s="32">
        <f t="shared" si="85"/>
        <v>0</v>
      </c>
      <c r="BU204" s="12"/>
      <c r="BV204" s="12"/>
      <c r="BW204" s="12"/>
      <c r="BX204" s="12"/>
      <c r="BY204" s="12"/>
      <c r="BZ204" s="12"/>
      <c r="CA204" s="12"/>
      <c r="CB204" s="12"/>
      <c r="CC204" s="12"/>
      <c r="CD204" s="12"/>
      <c r="CE204" s="12"/>
      <c r="CF204" s="12"/>
      <c r="CG204" s="14">
        <f t="shared" si="86"/>
        <v>0</v>
      </c>
      <c r="CH204" s="12"/>
      <c r="CI204" s="12"/>
      <c r="CJ204" s="12"/>
      <c r="CK204" s="12"/>
      <c r="CL204" s="12"/>
      <c r="CM204" s="12"/>
      <c r="CN204" s="14">
        <f t="shared" si="98"/>
        <v>0</v>
      </c>
      <c r="CO204" s="12"/>
      <c r="CP204" s="12"/>
      <c r="CQ204" s="12"/>
      <c r="CR204" s="12"/>
      <c r="CS204" s="12"/>
      <c r="CT204" s="14">
        <f t="shared" si="112"/>
        <v>0</v>
      </c>
      <c r="CU204" s="12"/>
      <c r="CV204" s="12"/>
      <c r="CW204" s="12"/>
      <c r="CX204" s="12"/>
      <c r="CY204" s="12"/>
      <c r="CZ204" s="12"/>
      <c r="DA204" s="601"/>
      <c r="DB204" s="12"/>
      <c r="DC204" s="12"/>
      <c r="DD204" s="12"/>
      <c r="DE204" s="12"/>
      <c r="DF204" s="12"/>
      <c r="DG204" s="12"/>
      <c r="DH204" s="12"/>
      <c r="DI204" s="12"/>
      <c r="DJ204" s="12"/>
      <c r="DK204" s="12"/>
      <c r="DL204" s="12"/>
      <c r="DM204" s="12"/>
      <c r="DN204" s="12"/>
      <c r="DO204" s="12"/>
      <c r="DP204" s="12"/>
      <c r="DQ204" s="648">
        <f t="shared" si="99"/>
        <v>0</v>
      </c>
      <c r="DR204" s="12"/>
      <c r="DS204" s="12"/>
      <c r="DT204" s="12"/>
      <c r="DU204" s="12"/>
      <c r="DV204" s="12">
        <f t="shared" si="100"/>
        <v>0</v>
      </c>
      <c r="DW204" s="12"/>
      <c r="DX204" s="12"/>
      <c r="DY204" s="12"/>
      <c r="DZ204" s="14">
        <f t="shared" si="113"/>
        <v>0</v>
      </c>
      <c r="EA204" s="608"/>
      <c r="EB204" s="221"/>
      <c r="EC204" s="682">
        <f t="shared" si="87"/>
        <v>0</v>
      </c>
      <c r="ED204" s="221"/>
      <c r="EE204" s="682">
        <f t="shared" si="88"/>
        <v>0</v>
      </c>
      <c r="EF204" s="221"/>
      <c r="EG204" s="682">
        <f t="shared" si="90"/>
        <v>0</v>
      </c>
      <c r="EH204" s="14"/>
      <c r="EI204" s="683"/>
      <c r="EJ204" s="14">
        <f t="shared" si="91"/>
        <v>0</v>
      </c>
      <c r="EK204" s="608"/>
      <c r="EL204" s="608"/>
      <c r="EM204" s="221"/>
      <c r="EN204" s="682">
        <f t="shared" si="89"/>
        <v>0</v>
      </c>
      <c r="EO204" s="221"/>
      <c r="EP204" s="221"/>
      <c r="EQ204" s="678">
        <f t="shared" si="114"/>
        <v>0</v>
      </c>
      <c r="ER204" s="221"/>
      <c r="ES204" s="216"/>
      <c r="ET204" s="221"/>
      <c r="EU204" s="216"/>
      <c r="EV204" s="221"/>
      <c r="EW204" s="216"/>
      <c r="EX204" s="221"/>
      <c r="EY204" s="221"/>
      <c r="EZ204" s="673">
        <f t="shared" si="104"/>
        <v>0</v>
      </c>
      <c r="FA204" s="221"/>
      <c r="FB204" s="221"/>
      <c r="FC204" s="221"/>
      <c r="FD204" s="221"/>
      <c r="FE204" s="221"/>
      <c r="FF204" s="221"/>
      <c r="FG204" s="221"/>
    </row>
    <row r="205" spans="1:163" s="207" customFormat="1">
      <c r="A205" s="669">
        <v>131</v>
      </c>
      <c r="B205" s="705" t="s">
        <v>971</v>
      </c>
      <c r="C205" s="221"/>
      <c r="D205" s="221"/>
      <c r="E205" s="221"/>
      <c r="F205" s="221"/>
      <c r="G205" s="221"/>
      <c r="H205" s="221"/>
      <c r="I205" s="221"/>
      <c r="J205" s="221"/>
      <c r="K205" s="12"/>
      <c r="L205" s="12"/>
      <c r="M205" s="12"/>
      <c r="N205" s="12"/>
      <c r="O205" s="12"/>
      <c r="P205" s="14">
        <f t="shared" si="84"/>
        <v>0</v>
      </c>
      <c r="Q205" s="12"/>
      <c r="R205" s="12"/>
      <c r="S205" s="12"/>
      <c r="T205" s="14">
        <f t="shared" si="105"/>
        <v>0</v>
      </c>
      <c r="U205" s="12"/>
      <c r="V205" s="12"/>
      <c r="W205" s="12"/>
      <c r="X205" s="12"/>
      <c r="Y205" s="12"/>
      <c r="Z205" s="12"/>
      <c r="AA205" s="12"/>
      <c r="AB205" s="12"/>
      <c r="AC205" s="12"/>
      <c r="AD205" s="648">
        <f t="shared" si="101"/>
        <v>0</v>
      </c>
      <c r="AE205" s="12"/>
      <c r="AF205" s="12"/>
      <c r="AG205" s="12"/>
      <c r="AH205" s="14">
        <f t="shared" si="106"/>
        <v>0</v>
      </c>
      <c r="AI205" s="12"/>
      <c r="AJ205" s="12">
        <v>1</v>
      </c>
      <c r="AK205" s="12"/>
      <c r="AL205" s="14">
        <f t="shared" si="107"/>
        <v>1</v>
      </c>
      <c r="AM205" s="12"/>
      <c r="AN205" s="12"/>
      <c r="AO205" s="12"/>
      <c r="AP205" s="14">
        <f t="shared" si="108"/>
        <v>0</v>
      </c>
      <c r="AQ205" s="12"/>
      <c r="AR205" s="12"/>
      <c r="AS205" s="12"/>
      <c r="AT205" s="12"/>
      <c r="AU205" s="12"/>
      <c r="AV205" s="14">
        <f t="shared" si="109"/>
        <v>0</v>
      </c>
      <c r="AW205" s="12"/>
      <c r="AX205" s="12"/>
      <c r="AY205" s="14">
        <f t="shared" si="110"/>
        <v>0</v>
      </c>
      <c r="AZ205" s="12"/>
      <c r="BA205" s="12"/>
      <c r="BB205" s="12"/>
      <c r="BC205" s="648">
        <f t="shared" si="102"/>
        <v>0</v>
      </c>
      <c r="BD205" s="12"/>
      <c r="BE205" s="12"/>
      <c r="BF205" s="648">
        <f t="shared" si="103"/>
        <v>0</v>
      </c>
      <c r="BG205" s="12"/>
      <c r="BH205" s="14">
        <f t="shared" si="111"/>
        <v>0</v>
      </c>
      <c r="BI205" s="12"/>
      <c r="BJ205" s="12"/>
      <c r="BK205" s="12"/>
      <c r="BL205" s="12"/>
      <c r="BM205" s="12"/>
      <c r="BN205" s="12"/>
      <c r="BO205" s="12"/>
      <c r="BP205" s="12"/>
      <c r="BQ205" s="12"/>
      <c r="BR205" s="12"/>
      <c r="BS205" s="12"/>
      <c r="BT205" s="32">
        <f t="shared" si="85"/>
        <v>0</v>
      </c>
      <c r="BU205" s="12"/>
      <c r="BV205" s="12"/>
      <c r="BW205" s="12"/>
      <c r="BX205" s="12"/>
      <c r="BY205" s="12"/>
      <c r="BZ205" s="12"/>
      <c r="CA205" s="12"/>
      <c r="CB205" s="12"/>
      <c r="CC205" s="12"/>
      <c r="CD205" s="12"/>
      <c r="CE205" s="12"/>
      <c r="CF205" s="12"/>
      <c r="CG205" s="14">
        <f t="shared" si="86"/>
        <v>0</v>
      </c>
      <c r="CH205" s="12"/>
      <c r="CI205" s="12"/>
      <c r="CJ205" s="12"/>
      <c r="CK205" s="12"/>
      <c r="CL205" s="12"/>
      <c r="CM205" s="12"/>
      <c r="CN205" s="14">
        <f t="shared" si="98"/>
        <v>0</v>
      </c>
      <c r="CO205" s="12"/>
      <c r="CP205" s="12"/>
      <c r="CQ205" s="12"/>
      <c r="CR205" s="12"/>
      <c r="CS205" s="12"/>
      <c r="CT205" s="14">
        <f t="shared" si="112"/>
        <v>0</v>
      </c>
      <c r="CU205" s="12"/>
      <c r="CV205" s="12"/>
      <c r="CW205" s="12"/>
      <c r="CX205" s="12"/>
      <c r="CY205" s="12"/>
      <c r="CZ205" s="12"/>
      <c r="DA205" s="601"/>
      <c r="DB205" s="12"/>
      <c r="DC205" s="12"/>
      <c r="DD205" s="12"/>
      <c r="DE205" s="12"/>
      <c r="DF205" s="12"/>
      <c r="DG205" s="12"/>
      <c r="DH205" s="12"/>
      <c r="DI205" s="12"/>
      <c r="DJ205" s="12"/>
      <c r="DK205" s="12"/>
      <c r="DL205" s="12"/>
      <c r="DM205" s="12"/>
      <c r="DN205" s="12"/>
      <c r="DO205" s="12"/>
      <c r="DP205" s="12"/>
      <c r="DQ205" s="648">
        <f t="shared" si="99"/>
        <v>0</v>
      </c>
      <c r="DR205" s="12"/>
      <c r="DS205" s="12"/>
      <c r="DT205" s="12"/>
      <c r="DU205" s="12"/>
      <c r="DV205" s="12">
        <f t="shared" si="100"/>
        <v>0</v>
      </c>
      <c r="DW205" s="12"/>
      <c r="DX205" s="12"/>
      <c r="DY205" s="12"/>
      <c r="DZ205" s="14">
        <f t="shared" si="113"/>
        <v>0</v>
      </c>
      <c r="EA205" s="608"/>
      <c r="EB205" s="221"/>
      <c r="EC205" s="682">
        <f t="shared" si="87"/>
        <v>0</v>
      </c>
      <c r="ED205" s="221"/>
      <c r="EE205" s="682">
        <f t="shared" si="88"/>
        <v>0</v>
      </c>
      <c r="EF205" s="221"/>
      <c r="EG205" s="682">
        <f t="shared" si="90"/>
        <v>0</v>
      </c>
      <c r="EH205" s="14"/>
      <c r="EI205" s="683"/>
      <c r="EJ205" s="14">
        <f t="shared" si="91"/>
        <v>0</v>
      </c>
      <c r="EK205" s="608"/>
      <c r="EL205" s="608"/>
      <c r="EM205" s="221"/>
      <c r="EN205" s="682">
        <f t="shared" si="89"/>
        <v>0</v>
      </c>
      <c r="EO205" s="221"/>
      <c r="EP205" s="221"/>
      <c r="EQ205" s="678">
        <f t="shared" si="114"/>
        <v>0</v>
      </c>
      <c r="ER205" s="221"/>
      <c r="ES205" s="216"/>
      <c r="ET205" s="221"/>
      <c r="EU205" s="216"/>
      <c r="EV205" s="221"/>
      <c r="EW205" s="216"/>
      <c r="EX205" s="221"/>
      <c r="EY205" s="221"/>
      <c r="EZ205" s="673">
        <f t="shared" si="104"/>
        <v>0</v>
      </c>
      <c r="FA205" s="221"/>
      <c r="FB205" s="221"/>
      <c r="FC205" s="221"/>
      <c r="FD205" s="221"/>
      <c r="FE205" s="221"/>
      <c r="FF205" s="221"/>
      <c r="FG205" s="221"/>
    </row>
    <row r="206" spans="1:163" s="207" customFormat="1">
      <c r="A206" s="669">
        <v>132</v>
      </c>
      <c r="B206" s="705" t="s">
        <v>972</v>
      </c>
      <c r="C206" s="221"/>
      <c r="D206" s="221"/>
      <c r="E206" s="221"/>
      <c r="F206" s="221"/>
      <c r="G206" s="221"/>
      <c r="H206" s="221"/>
      <c r="I206" s="221"/>
      <c r="J206" s="221"/>
      <c r="K206" s="12"/>
      <c r="L206" s="12"/>
      <c r="M206" s="12"/>
      <c r="N206" s="12"/>
      <c r="O206" s="12"/>
      <c r="P206" s="14">
        <f t="shared" si="84"/>
        <v>0</v>
      </c>
      <c r="Q206" s="12"/>
      <c r="R206" s="12"/>
      <c r="S206" s="12"/>
      <c r="T206" s="14">
        <f t="shared" si="105"/>
        <v>0</v>
      </c>
      <c r="U206" s="12"/>
      <c r="V206" s="12"/>
      <c r="W206" s="12"/>
      <c r="X206" s="12"/>
      <c r="Y206" s="12"/>
      <c r="Z206" s="12"/>
      <c r="AA206" s="12"/>
      <c r="AB206" s="12"/>
      <c r="AC206" s="12"/>
      <c r="AD206" s="648">
        <f t="shared" si="101"/>
        <v>0</v>
      </c>
      <c r="AE206" s="12"/>
      <c r="AF206" s="12"/>
      <c r="AG206" s="12"/>
      <c r="AH206" s="14">
        <f t="shared" si="106"/>
        <v>0</v>
      </c>
      <c r="AI206" s="12"/>
      <c r="AJ206" s="12">
        <v>41</v>
      </c>
      <c r="AK206" s="12"/>
      <c r="AL206" s="14">
        <f t="shared" si="107"/>
        <v>41</v>
      </c>
      <c r="AM206" s="12"/>
      <c r="AN206" s="12"/>
      <c r="AO206" s="12"/>
      <c r="AP206" s="14">
        <f t="shared" si="108"/>
        <v>0</v>
      </c>
      <c r="AQ206" s="12"/>
      <c r="AR206" s="12"/>
      <c r="AS206" s="12"/>
      <c r="AT206" s="12"/>
      <c r="AU206" s="12"/>
      <c r="AV206" s="14">
        <f t="shared" si="109"/>
        <v>0</v>
      </c>
      <c r="AW206" s="12"/>
      <c r="AX206" s="12"/>
      <c r="AY206" s="14">
        <f t="shared" si="110"/>
        <v>0</v>
      </c>
      <c r="AZ206" s="12"/>
      <c r="BA206" s="12"/>
      <c r="BB206" s="12"/>
      <c r="BC206" s="648">
        <f t="shared" si="102"/>
        <v>0</v>
      </c>
      <c r="BD206" s="12"/>
      <c r="BE206" s="12"/>
      <c r="BF206" s="648">
        <f t="shared" si="103"/>
        <v>0</v>
      </c>
      <c r="BG206" s="12"/>
      <c r="BH206" s="14">
        <f t="shared" si="111"/>
        <v>0</v>
      </c>
      <c r="BI206" s="12"/>
      <c r="BJ206" s="12"/>
      <c r="BK206" s="12"/>
      <c r="BL206" s="12"/>
      <c r="BM206" s="12"/>
      <c r="BN206" s="12"/>
      <c r="BO206" s="12"/>
      <c r="BP206" s="12"/>
      <c r="BQ206" s="12"/>
      <c r="BR206" s="12"/>
      <c r="BS206" s="12"/>
      <c r="BT206" s="32">
        <f t="shared" si="85"/>
        <v>0</v>
      </c>
      <c r="BU206" s="12"/>
      <c r="BV206" s="12"/>
      <c r="BW206" s="12"/>
      <c r="BX206" s="12"/>
      <c r="BY206" s="12"/>
      <c r="BZ206" s="12"/>
      <c r="CA206" s="12"/>
      <c r="CB206" s="12"/>
      <c r="CC206" s="12"/>
      <c r="CD206" s="12"/>
      <c r="CE206" s="12"/>
      <c r="CF206" s="12"/>
      <c r="CG206" s="14">
        <f t="shared" si="86"/>
        <v>0</v>
      </c>
      <c r="CH206" s="12"/>
      <c r="CI206" s="12"/>
      <c r="CJ206" s="12"/>
      <c r="CK206" s="12"/>
      <c r="CL206" s="12"/>
      <c r="CM206" s="12"/>
      <c r="CN206" s="14">
        <f t="shared" si="98"/>
        <v>0</v>
      </c>
      <c r="CO206" s="12"/>
      <c r="CP206" s="12"/>
      <c r="CQ206" s="12"/>
      <c r="CR206" s="12"/>
      <c r="CS206" s="12"/>
      <c r="CT206" s="14">
        <f t="shared" si="112"/>
        <v>0</v>
      </c>
      <c r="CU206" s="12"/>
      <c r="CV206" s="12"/>
      <c r="CW206" s="12"/>
      <c r="CX206" s="12"/>
      <c r="CY206" s="12"/>
      <c r="CZ206" s="12"/>
      <c r="DA206" s="601"/>
      <c r="DB206" s="12"/>
      <c r="DC206" s="12"/>
      <c r="DD206" s="12"/>
      <c r="DE206" s="12"/>
      <c r="DF206" s="12"/>
      <c r="DG206" s="12"/>
      <c r="DH206" s="12"/>
      <c r="DI206" s="12"/>
      <c r="DJ206" s="12"/>
      <c r="DK206" s="12"/>
      <c r="DL206" s="12"/>
      <c r="DM206" s="12"/>
      <c r="DN206" s="12"/>
      <c r="DO206" s="12"/>
      <c r="DP206" s="12"/>
      <c r="DQ206" s="648">
        <f t="shared" si="99"/>
        <v>0</v>
      </c>
      <c r="DR206" s="12"/>
      <c r="DS206" s="12"/>
      <c r="DT206" s="12"/>
      <c r="DU206" s="12"/>
      <c r="DV206" s="12">
        <f t="shared" si="100"/>
        <v>0</v>
      </c>
      <c r="DW206" s="12"/>
      <c r="DX206" s="12"/>
      <c r="DY206" s="12"/>
      <c r="DZ206" s="14">
        <f t="shared" si="113"/>
        <v>0</v>
      </c>
      <c r="EA206" s="608"/>
      <c r="EB206" s="221"/>
      <c r="EC206" s="682">
        <f t="shared" si="87"/>
        <v>0</v>
      </c>
      <c r="ED206" s="221"/>
      <c r="EE206" s="682">
        <f t="shared" si="88"/>
        <v>0</v>
      </c>
      <c r="EF206" s="221"/>
      <c r="EG206" s="682">
        <f t="shared" si="90"/>
        <v>0</v>
      </c>
      <c r="EH206" s="14"/>
      <c r="EI206" s="683"/>
      <c r="EJ206" s="14">
        <f t="shared" si="91"/>
        <v>0</v>
      </c>
      <c r="EK206" s="608"/>
      <c r="EL206" s="608"/>
      <c r="EM206" s="221"/>
      <c r="EN206" s="682">
        <f t="shared" si="89"/>
        <v>0</v>
      </c>
      <c r="EO206" s="221"/>
      <c r="EP206" s="221"/>
      <c r="EQ206" s="678">
        <f t="shared" si="114"/>
        <v>0</v>
      </c>
      <c r="ER206" s="221"/>
      <c r="ES206" s="216"/>
      <c r="ET206" s="221"/>
      <c r="EU206" s="216"/>
      <c r="EV206" s="221"/>
      <c r="EW206" s="216"/>
      <c r="EX206" s="221"/>
      <c r="EY206" s="221"/>
      <c r="EZ206" s="673">
        <f t="shared" si="104"/>
        <v>0</v>
      </c>
      <c r="FA206" s="221"/>
      <c r="FB206" s="221"/>
      <c r="FC206" s="221"/>
      <c r="FD206" s="221"/>
      <c r="FE206" s="221"/>
      <c r="FF206" s="221"/>
      <c r="FG206" s="221"/>
    </row>
    <row r="207" spans="1:163" s="207" customFormat="1">
      <c r="A207" s="669">
        <v>133</v>
      </c>
      <c r="B207" s="705" t="s">
        <v>973</v>
      </c>
      <c r="C207" s="221"/>
      <c r="D207" s="221"/>
      <c r="E207" s="221"/>
      <c r="F207" s="221"/>
      <c r="G207" s="221"/>
      <c r="H207" s="221"/>
      <c r="I207" s="221"/>
      <c r="J207" s="221"/>
      <c r="K207" s="12"/>
      <c r="L207" s="12"/>
      <c r="M207" s="12"/>
      <c r="N207" s="12"/>
      <c r="O207" s="12"/>
      <c r="P207" s="14">
        <f t="shared" ref="P207:P219" si="115">SUM(K207:O207)</f>
        <v>0</v>
      </c>
      <c r="Q207" s="12"/>
      <c r="R207" s="12"/>
      <c r="S207" s="12"/>
      <c r="T207" s="14">
        <f t="shared" si="105"/>
        <v>0</v>
      </c>
      <c r="U207" s="12"/>
      <c r="V207" s="12"/>
      <c r="W207" s="12"/>
      <c r="X207" s="12"/>
      <c r="Y207" s="12"/>
      <c r="Z207" s="12"/>
      <c r="AA207" s="12"/>
      <c r="AB207" s="12"/>
      <c r="AC207" s="12"/>
      <c r="AD207" s="648">
        <f t="shared" si="101"/>
        <v>0</v>
      </c>
      <c r="AE207" s="12"/>
      <c r="AF207" s="12"/>
      <c r="AG207" s="12"/>
      <c r="AH207" s="14">
        <f t="shared" si="106"/>
        <v>0</v>
      </c>
      <c r="AI207" s="12"/>
      <c r="AJ207" s="12">
        <v>136</v>
      </c>
      <c r="AK207" s="12"/>
      <c r="AL207" s="14">
        <f t="shared" si="107"/>
        <v>136</v>
      </c>
      <c r="AM207" s="12"/>
      <c r="AN207" s="12"/>
      <c r="AO207" s="12"/>
      <c r="AP207" s="14">
        <f t="shared" si="108"/>
        <v>0</v>
      </c>
      <c r="AQ207" s="12"/>
      <c r="AR207" s="12"/>
      <c r="AS207" s="12"/>
      <c r="AT207" s="12"/>
      <c r="AU207" s="12"/>
      <c r="AV207" s="14">
        <f t="shared" si="109"/>
        <v>0</v>
      </c>
      <c r="AW207" s="12"/>
      <c r="AX207" s="12"/>
      <c r="AY207" s="14">
        <f t="shared" si="110"/>
        <v>0</v>
      </c>
      <c r="AZ207" s="12"/>
      <c r="BA207" s="12"/>
      <c r="BB207" s="12"/>
      <c r="BC207" s="648">
        <f t="shared" si="102"/>
        <v>0</v>
      </c>
      <c r="BD207" s="12"/>
      <c r="BE207" s="12"/>
      <c r="BF207" s="648">
        <f t="shared" si="103"/>
        <v>0</v>
      </c>
      <c r="BG207" s="12"/>
      <c r="BH207" s="14">
        <f t="shared" si="111"/>
        <v>0</v>
      </c>
      <c r="BI207" s="12"/>
      <c r="BJ207" s="12"/>
      <c r="BK207" s="12"/>
      <c r="BL207" s="12"/>
      <c r="BM207" s="12"/>
      <c r="BN207" s="12"/>
      <c r="BO207" s="12"/>
      <c r="BP207" s="12"/>
      <c r="BQ207" s="12"/>
      <c r="BR207" s="12"/>
      <c r="BS207" s="12"/>
      <c r="BT207" s="32">
        <f t="shared" ref="BT207:BT219" si="116">SUM(BJ207:BS207)</f>
        <v>0</v>
      </c>
      <c r="BU207" s="12"/>
      <c r="BV207" s="12"/>
      <c r="BW207" s="12"/>
      <c r="BX207" s="12"/>
      <c r="BY207" s="12"/>
      <c r="BZ207" s="12"/>
      <c r="CA207" s="12"/>
      <c r="CB207" s="12"/>
      <c r="CC207" s="12"/>
      <c r="CD207" s="12"/>
      <c r="CE207" s="12"/>
      <c r="CF207" s="12"/>
      <c r="CG207" s="14">
        <f t="shared" ref="CG207:CG219" si="117">SUM(BV207:CF207)</f>
        <v>0</v>
      </c>
      <c r="CH207" s="12"/>
      <c r="CI207" s="12"/>
      <c r="CJ207" s="12"/>
      <c r="CK207" s="12"/>
      <c r="CL207" s="12"/>
      <c r="CM207" s="12"/>
      <c r="CN207" s="14">
        <f t="shared" si="98"/>
        <v>0</v>
      </c>
      <c r="CO207" s="12"/>
      <c r="CP207" s="12"/>
      <c r="CQ207" s="12"/>
      <c r="CR207" s="12"/>
      <c r="CS207" s="12"/>
      <c r="CT207" s="14">
        <f t="shared" si="112"/>
        <v>0</v>
      </c>
      <c r="CU207" s="12"/>
      <c r="CV207" s="12"/>
      <c r="CW207" s="12"/>
      <c r="CX207" s="12"/>
      <c r="CY207" s="12"/>
      <c r="CZ207" s="12"/>
      <c r="DA207" s="601"/>
      <c r="DB207" s="12"/>
      <c r="DC207" s="12"/>
      <c r="DD207" s="12"/>
      <c r="DE207" s="12"/>
      <c r="DF207" s="12"/>
      <c r="DG207" s="12"/>
      <c r="DH207" s="12"/>
      <c r="DI207" s="12"/>
      <c r="DJ207" s="12"/>
      <c r="DK207" s="12"/>
      <c r="DL207" s="12"/>
      <c r="DM207" s="12"/>
      <c r="DN207" s="12"/>
      <c r="DO207" s="12"/>
      <c r="DP207" s="12"/>
      <c r="DQ207" s="648">
        <f t="shared" si="99"/>
        <v>0</v>
      </c>
      <c r="DR207" s="12"/>
      <c r="DS207" s="12"/>
      <c r="DT207" s="12"/>
      <c r="DU207" s="12"/>
      <c r="DV207" s="12">
        <f t="shared" si="100"/>
        <v>0</v>
      </c>
      <c r="DW207" s="12"/>
      <c r="DX207" s="12"/>
      <c r="DY207" s="12"/>
      <c r="DZ207" s="14">
        <f t="shared" si="113"/>
        <v>0</v>
      </c>
      <c r="EA207" s="608"/>
      <c r="EB207" s="221"/>
      <c r="EC207" s="682">
        <f t="shared" si="87"/>
        <v>0</v>
      </c>
      <c r="ED207" s="221"/>
      <c r="EE207" s="682">
        <f t="shared" si="88"/>
        <v>0</v>
      </c>
      <c r="EF207" s="221"/>
      <c r="EG207" s="682">
        <f t="shared" si="90"/>
        <v>0</v>
      </c>
      <c r="EH207" s="14"/>
      <c r="EI207" s="683"/>
      <c r="EJ207" s="14">
        <f t="shared" si="91"/>
        <v>0</v>
      </c>
      <c r="EK207" s="608"/>
      <c r="EL207" s="608"/>
      <c r="EM207" s="221"/>
      <c r="EN207" s="682">
        <f t="shared" si="89"/>
        <v>0</v>
      </c>
      <c r="EO207" s="221"/>
      <c r="EP207" s="221"/>
      <c r="EQ207" s="678">
        <f t="shared" si="114"/>
        <v>0</v>
      </c>
      <c r="ER207" s="221"/>
      <c r="ES207" s="216"/>
      <c r="ET207" s="221"/>
      <c r="EU207" s="216"/>
      <c r="EV207" s="221"/>
      <c r="EW207" s="216"/>
      <c r="EX207" s="221"/>
      <c r="EY207" s="221"/>
      <c r="EZ207" s="673">
        <f t="shared" si="104"/>
        <v>0</v>
      </c>
      <c r="FA207" s="221"/>
      <c r="FB207" s="221"/>
      <c r="FC207" s="221"/>
      <c r="FD207" s="221"/>
      <c r="FE207" s="221"/>
      <c r="FF207" s="221"/>
      <c r="FG207" s="221"/>
    </row>
    <row r="208" spans="1:163" s="207" customFormat="1">
      <c r="A208" s="669">
        <v>134</v>
      </c>
      <c r="B208" s="705" t="s">
        <v>974</v>
      </c>
      <c r="C208" s="221"/>
      <c r="D208" s="221"/>
      <c r="E208" s="221"/>
      <c r="F208" s="221"/>
      <c r="G208" s="221"/>
      <c r="H208" s="221"/>
      <c r="I208" s="221"/>
      <c r="J208" s="221"/>
      <c r="K208" s="12"/>
      <c r="L208" s="12"/>
      <c r="M208" s="12"/>
      <c r="N208" s="12"/>
      <c r="O208" s="12"/>
      <c r="P208" s="14">
        <f t="shared" si="115"/>
        <v>0</v>
      </c>
      <c r="Q208" s="12"/>
      <c r="R208" s="12"/>
      <c r="S208" s="12"/>
      <c r="T208" s="14">
        <f t="shared" si="105"/>
        <v>0</v>
      </c>
      <c r="U208" s="12"/>
      <c r="V208" s="12"/>
      <c r="W208" s="12"/>
      <c r="X208" s="12"/>
      <c r="Y208" s="12"/>
      <c r="Z208" s="12"/>
      <c r="AA208" s="12"/>
      <c r="AB208" s="12"/>
      <c r="AC208" s="12"/>
      <c r="AD208" s="648">
        <f t="shared" si="101"/>
        <v>0</v>
      </c>
      <c r="AE208" s="12"/>
      <c r="AF208" s="12"/>
      <c r="AG208" s="12"/>
      <c r="AH208" s="14">
        <f t="shared" si="106"/>
        <v>0</v>
      </c>
      <c r="AI208" s="12"/>
      <c r="AJ208" s="12">
        <v>22</v>
      </c>
      <c r="AK208" s="12"/>
      <c r="AL208" s="14">
        <f t="shared" si="107"/>
        <v>22</v>
      </c>
      <c r="AM208" s="12"/>
      <c r="AN208" s="12"/>
      <c r="AO208" s="12"/>
      <c r="AP208" s="14">
        <f t="shared" si="108"/>
        <v>0</v>
      </c>
      <c r="AQ208" s="12"/>
      <c r="AR208" s="12"/>
      <c r="AS208" s="12"/>
      <c r="AT208" s="12"/>
      <c r="AU208" s="12"/>
      <c r="AV208" s="14">
        <f t="shared" si="109"/>
        <v>0</v>
      </c>
      <c r="AW208" s="12"/>
      <c r="AX208" s="12"/>
      <c r="AY208" s="14">
        <f t="shared" si="110"/>
        <v>0</v>
      </c>
      <c r="AZ208" s="12"/>
      <c r="BA208" s="12"/>
      <c r="BB208" s="12"/>
      <c r="BC208" s="648">
        <f t="shared" si="102"/>
        <v>0</v>
      </c>
      <c r="BD208" s="12"/>
      <c r="BE208" s="12"/>
      <c r="BF208" s="648">
        <f t="shared" si="103"/>
        <v>0</v>
      </c>
      <c r="BG208" s="12"/>
      <c r="BH208" s="14">
        <f t="shared" si="111"/>
        <v>0</v>
      </c>
      <c r="BI208" s="12"/>
      <c r="BJ208" s="12"/>
      <c r="BK208" s="12"/>
      <c r="BL208" s="12"/>
      <c r="BM208" s="12"/>
      <c r="BN208" s="12"/>
      <c r="BO208" s="12"/>
      <c r="BP208" s="12"/>
      <c r="BQ208" s="12"/>
      <c r="BR208" s="12"/>
      <c r="BS208" s="12"/>
      <c r="BT208" s="32">
        <f t="shared" si="116"/>
        <v>0</v>
      </c>
      <c r="BU208" s="12"/>
      <c r="BV208" s="12"/>
      <c r="BW208" s="12"/>
      <c r="BX208" s="12"/>
      <c r="BY208" s="12"/>
      <c r="BZ208" s="12"/>
      <c r="CA208" s="12"/>
      <c r="CB208" s="12"/>
      <c r="CC208" s="12"/>
      <c r="CD208" s="12"/>
      <c r="CE208" s="12"/>
      <c r="CF208" s="12"/>
      <c r="CG208" s="14">
        <f t="shared" si="117"/>
        <v>0</v>
      </c>
      <c r="CH208" s="12"/>
      <c r="CI208" s="12"/>
      <c r="CJ208" s="12"/>
      <c r="CK208" s="12"/>
      <c r="CL208" s="12"/>
      <c r="CM208" s="12"/>
      <c r="CN208" s="14">
        <f t="shared" si="98"/>
        <v>0</v>
      </c>
      <c r="CO208" s="12"/>
      <c r="CP208" s="12"/>
      <c r="CQ208" s="12"/>
      <c r="CR208" s="12"/>
      <c r="CS208" s="12"/>
      <c r="CT208" s="14">
        <f t="shared" si="112"/>
        <v>0</v>
      </c>
      <c r="CU208" s="12"/>
      <c r="CV208" s="12"/>
      <c r="CW208" s="12"/>
      <c r="CX208" s="12"/>
      <c r="CY208" s="12"/>
      <c r="CZ208" s="12"/>
      <c r="DA208" s="601"/>
      <c r="DB208" s="12"/>
      <c r="DC208" s="12"/>
      <c r="DD208" s="12"/>
      <c r="DE208" s="12"/>
      <c r="DF208" s="12"/>
      <c r="DG208" s="12"/>
      <c r="DH208" s="12"/>
      <c r="DI208" s="12"/>
      <c r="DJ208" s="12"/>
      <c r="DK208" s="12"/>
      <c r="DL208" s="12"/>
      <c r="DM208" s="12"/>
      <c r="DN208" s="12"/>
      <c r="DO208" s="12"/>
      <c r="DP208" s="12"/>
      <c r="DQ208" s="648">
        <f t="shared" si="99"/>
        <v>0</v>
      </c>
      <c r="DR208" s="12"/>
      <c r="DS208" s="12"/>
      <c r="DT208" s="12"/>
      <c r="DU208" s="12"/>
      <c r="DV208" s="12">
        <f t="shared" si="100"/>
        <v>0</v>
      </c>
      <c r="DW208" s="12"/>
      <c r="DX208" s="12"/>
      <c r="DY208" s="12"/>
      <c r="DZ208" s="14">
        <f t="shared" si="113"/>
        <v>0</v>
      </c>
      <c r="EA208" s="608"/>
      <c r="EB208" s="221"/>
      <c r="EC208" s="682">
        <f t="shared" ref="EC208:EC219" si="118">SUM(EB208)</f>
        <v>0</v>
      </c>
      <c r="ED208" s="221"/>
      <c r="EE208" s="682">
        <f t="shared" ref="EE208:EE219" si="119">SUM(ED208)</f>
        <v>0</v>
      </c>
      <c r="EF208" s="221"/>
      <c r="EG208" s="682">
        <f t="shared" si="90"/>
        <v>0</v>
      </c>
      <c r="EH208" s="14"/>
      <c r="EI208" s="683"/>
      <c r="EJ208" s="14">
        <f t="shared" si="91"/>
        <v>0</v>
      </c>
      <c r="EK208" s="608"/>
      <c r="EL208" s="608"/>
      <c r="EM208" s="221"/>
      <c r="EN208" s="682">
        <f t="shared" ref="EN208:EN227" si="120">SUM(EK208:EM208)</f>
        <v>0</v>
      </c>
      <c r="EO208" s="221"/>
      <c r="EP208" s="221"/>
      <c r="EQ208" s="678">
        <f t="shared" si="114"/>
        <v>0</v>
      </c>
      <c r="ER208" s="221"/>
      <c r="ES208" s="216"/>
      <c r="ET208" s="221"/>
      <c r="EU208" s="216"/>
      <c r="EV208" s="221"/>
      <c r="EW208" s="216"/>
      <c r="EX208" s="221"/>
      <c r="EY208" s="221"/>
      <c r="EZ208" s="673">
        <f t="shared" si="104"/>
        <v>0</v>
      </c>
      <c r="FA208" s="221"/>
      <c r="FB208" s="221"/>
      <c r="FC208" s="221"/>
      <c r="FD208" s="221"/>
      <c r="FE208" s="221"/>
      <c r="FF208" s="221"/>
      <c r="FG208" s="221"/>
    </row>
    <row r="209" spans="1:163" s="207" customFormat="1">
      <c r="A209" s="669">
        <v>135</v>
      </c>
      <c r="B209" s="705" t="s">
        <v>975</v>
      </c>
      <c r="C209" s="221"/>
      <c r="D209" s="221"/>
      <c r="E209" s="221"/>
      <c r="F209" s="221"/>
      <c r="G209" s="221"/>
      <c r="H209" s="221"/>
      <c r="I209" s="221"/>
      <c r="J209" s="221"/>
      <c r="K209" s="12"/>
      <c r="L209" s="12"/>
      <c r="M209" s="12"/>
      <c r="N209" s="12"/>
      <c r="O209" s="12"/>
      <c r="P209" s="14">
        <f t="shared" si="115"/>
        <v>0</v>
      </c>
      <c r="Q209" s="12"/>
      <c r="R209" s="12"/>
      <c r="S209" s="12"/>
      <c r="T209" s="14">
        <f t="shared" si="105"/>
        <v>0</v>
      </c>
      <c r="U209" s="12"/>
      <c r="V209" s="12"/>
      <c r="W209" s="12"/>
      <c r="X209" s="12"/>
      <c r="Y209" s="12"/>
      <c r="Z209" s="12"/>
      <c r="AA209" s="12"/>
      <c r="AB209" s="12"/>
      <c r="AC209" s="12"/>
      <c r="AD209" s="648">
        <f t="shared" si="101"/>
        <v>0</v>
      </c>
      <c r="AE209" s="12"/>
      <c r="AF209" s="12"/>
      <c r="AG209" s="12"/>
      <c r="AH209" s="14">
        <f t="shared" si="106"/>
        <v>0</v>
      </c>
      <c r="AI209" s="12"/>
      <c r="AJ209" s="12">
        <v>1</v>
      </c>
      <c r="AK209" s="12"/>
      <c r="AL209" s="14">
        <f t="shared" si="107"/>
        <v>1</v>
      </c>
      <c r="AM209" s="12"/>
      <c r="AN209" s="12"/>
      <c r="AO209" s="12"/>
      <c r="AP209" s="14">
        <f t="shared" si="108"/>
        <v>0</v>
      </c>
      <c r="AQ209" s="12"/>
      <c r="AR209" s="12"/>
      <c r="AS209" s="12"/>
      <c r="AT209" s="12"/>
      <c r="AU209" s="12"/>
      <c r="AV209" s="14">
        <f t="shared" si="109"/>
        <v>0</v>
      </c>
      <c r="AW209" s="12"/>
      <c r="AX209" s="12"/>
      <c r="AY209" s="14">
        <f t="shared" si="110"/>
        <v>0</v>
      </c>
      <c r="AZ209" s="12"/>
      <c r="BA209" s="12"/>
      <c r="BB209" s="12"/>
      <c r="BC209" s="648">
        <f t="shared" si="102"/>
        <v>0</v>
      </c>
      <c r="BD209" s="12"/>
      <c r="BE209" s="12"/>
      <c r="BF209" s="648">
        <f t="shared" si="103"/>
        <v>0</v>
      </c>
      <c r="BG209" s="12"/>
      <c r="BH209" s="14">
        <f t="shared" si="111"/>
        <v>0</v>
      </c>
      <c r="BI209" s="12"/>
      <c r="BJ209" s="12"/>
      <c r="BK209" s="12"/>
      <c r="BL209" s="12"/>
      <c r="BM209" s="12"/>
      <c r="BN209" s="12"/>
      <c r="BO209" s="12"/>
      <c r="BP209" s="12"/>
      <c r="BQ209" s="12"/>
      <c r="BR209" s="12"/>
      <c r="BS209" s="12"/>
      <c r="BT209" s="32">
        <f t="shared" si="116"/>
        <v>0</v>
      </c>
      <c r="BU209" s="12"/>
      <c r="BV209" s="12"/>
      <c r="BW209" s="12"/>
      <c r="BX209" s="12"/>
      <c r="BY209" s="12"/>
      <c r="BZ209" s="12"/>
      <c r="CA209" s="12"/>
      <c r="CB209" s="12"/>
      <c r="CC209" s="12"/>
      <c r="CD209" s="12"/>
      <c r="CE209" s="12"/>
      <c r="CF209" s="12"/>
      <c r="CG209" s="14">
        <f t="shared" si="117"/>
        <v>0</v>
      </c>
      <c r="CH209" s="12"/>
      <c r="CI209" s="12"/>
      <c r="CJ209" s="12"/>
      <c r="CK209" s="12"/>
      <c r="CL209" s="12"/>
      <c r="CM209" s="12"/>
      <c r="CN209" s="14">
        <f t="shared" si="98"/>
        <v>0</v>
      </c>
      <c r="CO209" s="12"/>
      <c r="CP209" s="12"/>
      <c r="CQ209" s="12"/>
      <c r="CR209" s="12"/>
      <c r="CS209" s="12"/>
      <c r="CT209" s="14">
        <f t="shared" si="112"/>
        <v>0</v>
      </c>
      <c r="CU209" s="12"/>
      <c r="CV209" s="12"/>
      <c r="CW209" s="12"/>
      <c r="CX209" s="12"/>
      <c r="CY209" s="12"/>
      <c r="CZ209" s="12"/>
      <c r="DA209" s="601"/>
      <c r="DB209" s="12"/>
      <c r="DC209" s="12"/>
      <c r="DD209" s="12"/>
      <c r="DE209" s="12"/>
      <c r="DF209" s="12"/>
      <c r="DG209" s="12"/>
      <c r="DH209" s="12"/>
      <c r="DI209" s="12"/>
      <c r="DJ209" s="12"/>
      <c r="DK209" s="12"/>
      <c r="DL209" s="12"/>
      <c r="DM209" s="12"/>
      <c r="DN209" s="12"/>
      <c r="DO209" s="12"/>
      <c r="DP209" s="12"/>
      <c r="DQ209" s="648">
        <f t="shared" si="99"/>
        <v>0</v>
      </c>
      <c r="DR209" s="12"/>
      <c r="DS209" s="12"/>
      <c r="DT209" s="12"/>
      <c r="DU209" s="12"/>
      <c r="DV209" s="12">
        <f t="shared" si="100"/>
        <v>0</v>
      </c>
      <c r="DW209" s="12"/>
      <c r="DX209" s="12"/>
      <c r="DY209" s="12"/>
      <c r="DZ209" s="14">
        <f t="shared" si="113"/>
        <v>0</v>
      </c>
      <c r="EA209" s="608"/>
      <c r="EB209" s="221"/>
      <c r="EC209" s="682">
        <f t="shared" si="118"/>
        <v>0</v>
      </c>
      <c r="ED209" s="221"/>
      <c r="EE209" s="682">
        <f t="shared" si="119"/>
        <v>0</v>
      </c>
      <c r="EF209" s="221"/>
      <c r="EG209" s="682">
        <f t="shared" ref="EG209:EG219" si="121">SUM(EF209)</f>
        <v>0</v>
      </c>
      <c r="EH209" s="14"/>
      <c r="EI209" s="683"/>
      <c r="EJ209" s="14">
        <f t="shared" si="91"/>
        <v>0</v>
      </c>
      <c r="EK209" s="608"/>
      <c r="EL209" s="608"/>
      <c r="EM209" s="221"/>
      <c r="EN209" s="682">
        <f t="shared" si="120"/>
        <v>0</v>
      </c>
      <c r="EO209" s="221"/>
      <c r="EP209" s="221"/>
      <c r="EQ209" s="678">
        <f t="shared" si="114"/>
        <v>0</v>
      </c>
      <c r="ER209" s="221"/>
      <c r="ES209" s="216"/>
      <c r="ET209" s="221"/>
      <c r="EU209" s="216"/>
      <c r="EV209" s="221"/>
      <c r="EW209" s="216"/>
      <c r="EX209" s="221"/>
      <c r="EY209" s="221"/>
      <c r="EZ209" s="673">
        <f t="shared" si="104"/>
        <v>0</v>
      </c>
      <c r="FA209" s="221"/>
      <c r="FB209" s="221"/>
      <c r="FC209" s="221"/>
      <c r="FD209" s="221"/>
      <c r="FE209" s="221"/>
      <c r="FF209" s="221"/>
      <c r="FG209" s="221"/>
    </row>
    <row r="210" spans="1:163" s="207" customFormat="1">
      <c r="A210" s="669">
        <v>136</v>
      </c>
      <c r="B210" s="705" t="s">
        <v>976</v>
      </c>
      <c r="C210" s="221"/>
      <c r="D210" s="221"/>
      <c r="E210" s="221"/>
      <c r="F210" s="221"/>
      <c r="G210" s="221"/>
      <c r="H210" s="221"/>
      <c r="I210" s="221"/>
      <c r="J210" s="221"/>
      <c r="K210" s="12"/>
      <c r="L210" s="12"/>
      <c r="M210" s="12"/>
      <c r="N210" s="12"/>
      <c r="O210" s="12"/>
      <c r="P210" s="14">
        <f t="shared" si="115"/>
        <v>0</v>
      </c>
      <c r="Q210" s="12"/>
      <c r="R210" s="12"/>
      <c r="S210" s="12"/>
      <c r="T210" s="14">
        <f t="shared" si="105"/>
        <v>0</v>
      </c>
      <c r="U210" s="12"/>
      <c r="V210" s="12"/>
      <c r="W210" s="12"/>
      <c r="X210" s="12"/>
      <c r="Y210" s="12"/>
      <c r="Z210" s="12"/>
      <c r="AA210" s="12"/>
      <c r="AB210" s="12"/>
      <c r="AC210" s="12"/>
      <c r="AD210" s="648">
        <f t="shared" si="101"/>
        <v>0</v>
      </c>
      <c r="AE210" s="12"/>
      <c r="AF210" s="12"/>
      <c r="AG210" s="12"/>
      <c r="AH210" s="14">
        <f t="shared" si="106"/>
        <v>0</v>
      </c>
      <c r="AI210" s="12"/>
      <c r="AJ210" s="12">
        <v>85</v>
      </c>
      <c r="AK210" s="12"/>
      <c r="AL210" s="14">
        <f t="shared" si="107"/>
        <v>85</v>
      </c>
      <c r="AM210" s="12"/>
      <c r="AN210" s="12"/>
      <c r="AO210" s="12"/>
      <c r="AP210" s="14">
        <f t="shared" si="108"/>
        <v>0</v>
      </c>
      <c r="AQ210" s="12"/>
      <c r="AR210" s="12"/>
      <c r="AS210" s="12"/>
      <c r="AT210" s="12"/>
      <c r="AU210" s="12"/>
      <c r="AV210" s="14">
        <f t="shared" si="109"/>
        <v>0</v>
      </c>
      <c r="AW210" s="12"/>
      <c r="AX210" s="12"/>
      <c r="AY210" s="14">
        <f t="shared" si="110"/>
        <v>0</v>
      </c>
      <c r="AZ210" s="12"/>
      <c r="BA210" s="12"/>
      <c r="BB210" s="12"/>
      <c r="BC210" s="648">
        <f t="shared" si="102"/>
        <v>0</v>
      </c>
      <c r="BD210" s="12"/>
      <c r="BE210" s="12"/>
      <c r="BF210" s="648">
        <f t="shared" si="103"/>
        <v>0</v>
      </c>
      <c r="BG210" s="12"/>
      <c r="BH210" s="14">
        <f t="shared" si="111"/>
        <v>0</v>
      </c>
      <c r="BI210" s="12"/>
      <c r="BJ210" s="12"/>
      <c r="BK210" s="12"/>
      <c r="BL210" s="12"/>
      <c r="BM210" s="12"/>
      <c r="BN210" s="12"/>
      <c r="BO210" s="12"/>
      <c r="BP210" s="12"/>
      <c r="BQ210" s="12"/>
      <c r="BR210" s="12"/>
      <c r="BS210" s="12"/>
      <c r="BT210" s="32">
        <f t="shared" si="116"/>
        <v>0</v>
      </c>
      <c r="BU210" s="12"/>
      <c r="BV210" s="12"/>
      <c r="BW210" s="12"/>
      <c r="BX210" s="12"/>
      <c r="BY210" s="12"/>
      <c r="BZ210" s="12"/>
      <c r="CA210" s="12"/>
      <c r="CB210" s="12"/>
      <c r="CC210" s="12"/>
      <c r="CD210" s="12"/>
      <c r="CE210" s="12"/>
      <c r="CF210" s="12"/>
      <c r="CG210" s="14">
        <f t="shared" si="117"/>
        <v>0</v>
      </c>
      <c r="CH210" s="12"/>
      <c r="CI210" s="12"/>
      <c r="CJ210" s="12"/>
      <c r="CK210" s="12"/>
      <c r="CL210" s="12"/>
      <c r="CM210" s="12"/>
      <c r="CN210" s="14">
        <f t="shared" si="98"/>
        <v>0</v>
      </c>
      <c r="CO210" s="12"/>
      <c r="CP210" s="12"/>
      <c r="CQ210" s="12"/>
      <c r="CR210" s="12"/>
      <c r="CS210" s="12"/>
      <c r="CT210" s="14">
        <f t="shared" si="112"/>
        <v>0</v>
      </c>
      <c r="CU210" s="12"/>
      <c r="CV210" s="12"/>
      <c r="CW210" s="12"/>
      <c r="CX210" s="12"/>
      <c r="CY210" s="12"/>
      <c r="CZ210" s="12"/>
      <c r="DA210" s="601"/>
      <c r="DB210" s="12"/>
      <c r="DC210" s="12"/>
      <c r="DD210" s="12"/>
      <c r="DE210" s="12"/>
      <c r="DF210" s="12"/>
      <c r="DG210" s="12"/>
      <c r="DH210" s="12"/>
      <c r="DI210" s="12"/>
      <c r="DJ210" s="12"/>
      <c r="DK210" s="12"/>
      <c r="DL210" s="12"/>
      <c r="DM210" s="12"/>
      <c r="DN210" s="12"/>
      <c r="DO210" s="12"/>
      <c r="DP210" s="12"/>
      <c r="DQ210" s="648">
        <f t="shared" si="99"/>
        <v>0</v>
      </c>
      <c r="DR210" s="12"/>
      <c r="DS210" s="12"/>
      <c r="DT210" s="12"/>
      <c r="DU210" s="12"/>
      <c r="DV210" s="12">
        <f t="shared" si="100"/>
        <v>0</v>
      </c>
      <c r="DW210" s="12"/>
      <c r="DX210" s="12"/>
      <c r="DY210" s="12"/>
      <c r="DZ210" s="14">
        <f t="shared" si="113"/>
        <v>0</v>
      </c>
      <c r="EA210" s="608"/>
      <c r="EB210" s="221"/>
      <c r="EC210" s="682">
        <f t="shared" si="118"/>
        <v>0</v>
      </c>
      <c r="ED210" s="221"/>
      <c r="EE210" s="682">
        <f t="shared" si="119"/>
        <v>0</v>
      </c>
      <c r="EF210" s="221"/>
      <c r="EG210" s="682">
        <f t="shared" si="121"/>
        <v>0</v>
      </c>
      <c r="EH210" s="14"/>
      <c r="EI210" s="683"/>
      <c r="EJ210" s="14">
        <f t="shared" si="91"/>
        <v>0</v>
      </c>
      <c r="EK210" s="608"/>
      <c r="EL210" s="608"/>
      <c r="EM210" s="221"/>
      <c r="EN210" s="682">
        <f t="shared" si="120"/>
        <v>0</v>
      </c>
      <c r="EO210" s="221"/>
      <c r="EP210" s="221"/>
      <c r="EQ210" s="678">
        <f t="shared" si="114"/>
        <v>0</v>
      </c>
      <c r="ER210" s="221"/>
      <c r="ES210" s="216"/>
      <c r="ET210" s="221"/>
      <c r="EU210" s="216"/>
      <c r="EV210" s="221"/>
      <c r="EW210" s="216"/>
      <c r="EX210" s="221"/>
      <c r="EY210" s="221"/>
      <c r="EZ210" s="673">
        <f t="shared" si="104"/>
        <v>0</v>
      </c>
      <c r="FA210" s="221"/>
      <c r="FB210" s="221"/>
      <c r="FC210" s="221"/>
      <c r="FD210" s="221"/>
      <c r="FE210" s="221"/>
      <c r="FF210" s="221"/>
      <c r="FG210" s="221"/>
    </row>
    <row r="211" spans="1:163" s="207" customFormat="1">
      <c r="A211" s="669">
        <v>137</v>
      </c>
      <c r="B211" s="706" t="s">
        <v>977</v>
      </c>
      <c r="C211" s="221"/>
      <c r="D211" s="221"/>
      <c r="E211" s="221"/>
      <c r="F211" s="221"/>
      <c r="G211" s="221"/>
      <c r="H211" s="221"/>
      <c r="I211" s="221"/>
      <c r="J211" s="221"/>
      <c r="K211" s="12"/>
      <c r="L211" s="12"/>
      <c r="M211" s="12"/>
      <c r="N211" s="12"/>
      <c r="O211" s="12"/>
      <c r="P211" s="14">
        <f t="shared" si="115"/>
        <v>0</v>
      </c>
      <c r="Q211" s="12"/>
      <c r="R211" s="12"/>
      <c r="S211" s="12"/>
      <c r="T211" s="14">
        <f t="shared" si="105"/>
        <v>0</v>
      </c>
      <c r="U211" s="12"/>
      <c r="V211" s="12"/>
      <c r="W211" s="12"/>
      <c r="X211" s="12"/>
      <c r="Y211" s="12"/>
      <c r="Z211" s="12"/>
      <c r="AA211" s="12"/>
      <c r="AB211" s="12"/>
      <c r="AC211" s="12"/>
      <c r="AD211" s="648">
        <f t="shared" si="101"/>
        <v>0</v>
      </c>
      <c r="AE211" s="12"/>
      <c r="AF211" s="12"/>
      <c r="AG211" s="12"/>
      <c r="AH211" s="14">
        <f t="shared" si="106"/>
        <v>0</v>
      </c>
      <c r="AI211" s="12"/>
      <c r="AJ211" s="12">
        <v>116</v>
      </c>
      <c r="AK211" s="12"/>
      <c r="AL211" s="14">
        <f t="shared" si="107"/>
        <v>116</v>
      </c>
      <c r="AM211" s="12"/>
      <c r="AN211" s="12"/>
      <c r="AO211" s="12"/>
      <c r="AP211" s="14">
        <f t="shared" si="108"/>
        <v>0</v>
      </c>
      <c r="AQ211" s="12"/>
      <c r="AR211" s="12"/>
      <c r="AS211" s="12"/>
      <c r="AT211" s="12"/>
      <c r="AU211" s="12"/>
      <c r="AV211" s="14">
        <f t="shared" si="109"/>
        <v>0</v>
      </c>
      <c r="AW211" s="12"/>
      <c r="AX211" s="12"/>
      <c r="AY211" s="14">
        <f t="shared" si="110"/>
        <v>0</v>
      </c>
      <c r="AZ211" s="12"/>
      <c r="BA211" s="12"/>
      <c r="BB211" s="12"/>
      <c r="BC211" s="648">
        <f t="shared" si="102"/>
        <v>0</v>
      </c>
      <c r="BD211" s="12"/>
      <c r="BE211" s="12"/>
      <c r="BF211" s="648">
        <f t="shared" si="103"/>
        <v>0</v>
      </c>
      <c r="BG211" s="12"/>
      <c r="BH211" s="14">
        <f t="shared" si="111"/>
        <v>0</v>
      </c>
      <c r="BI211" s="12"/>
      <c r="BJ211" s="12"/>
      <c r="BK211" s="12"/>
      <c r="BL211" s="12"/>
      <c r="BM211" s="12"/>
      <c r="BN211" s="12"/>
      <c r="BO211" s="12"/>
      <c r="BP211" s="12"/>
      <c r="BQ211" s="12"/>
      <c r="BR211" s="12"/>
      <c r="BS211" s="12"/>
      <c r="BT211" s="32">
        <f t="shared" si="116"/>
        <v>0</v>
      </c>
      <c r="BU211" s="12"/>
      <c r="BV211" s="12"/>
      <c r="BW211" s="12"/>
      <c r="BX211" s="12"/>
      <c r="BY211" s="12"/>
      <c r="BZ211" s="12"/>
      <c r="CA211" s="12"/>
      <c r="CB211" s="12"/>
      <c r="CC211" s="12"/>
      <c r="CD211" s="12"/>
      <c r="CE211" s="12"/>
      <c r="CF211" s="12"/>
      <c r="CG211" s="14">
        <f t="shared" si="117"/>
        <v>0</v>
      </c>
      <c r="CH211" s="12"/>
      <c r="CI211" s="12"/>
      <c r="CJ211" s="12"/>
      <c r="CK211" s="12"/>
      <c r="CL211" s="12"/>
      <c r="CM211" s="12"/>
      <c r="CN211" s="14">
        <f t="shared" si="98"/>
        <v>0</v>
      </c>
      <c r="CO211" s="12"/>
      <c r="CP211" s="12"/>
      <c r="CQ211" s="12"/>
      <c r="CR211" s="12"/>
      <c r="CS211" s="12"/>
      <c r="CT211" s="14">
        <f t="shared" si="112"/>
        <v>0</v>
      </c>
      <c r="CU211" s="12"/>
      <c r="CV211" s="12"/>
      <c r="CW211" s="12"/>
      <c r="CX211" s="12"/>
      <c r="CY211" s="12"/>
      <c r="CZ211" s="12"/>
      <c r="DA211" s="601"/>
      <c r="DB211" s="12"/>
      <c r="DC211" s="12"/>
      <c r="DD211" s="12"/>
      <c r="DE211" s="12"/>
      <c r="DF211" s="12"/>
      <c r="DG211" s="12"/>
      <c r="DH211" s="12"/>
      <c r="DI211" s="12"/>
      <c r="DJ211" s="12"/>
      <c r="DK211" s="12"/>
      <c r="DL211" s="12"/>
      <c r="DM211" s="12"/>
      <c r="DN211" s="12"/>
      <c r="DO211" s="12"/>
      <c r="DP211" s="12"/>
      <c r="DQ211" s="648">
        <f t="shared" si="99"/>
        <v>0</v>
      </c>
      <c r="DR211" s="12"/>
      <c r="DS211" s="12"/>
      <c r="DT211" s="12"/>
      <c r="DU211" s="12"/>
      <c r="DV211" s="12">
        <f t="shared" si="100"/>
        <v>0</v>
      </c>
      <c r="DW211" s="12"/>
      <c r="DX211" s="12"/>
      <c r="DY211" s="12"/>
      <c r="DZ211" s="14">
        <f t="shared" si="113"/>
        <v>0</v>
      </c>
      <c r="EA211" s="608"/>
      <c r="EB211" s="221"/>
      <c r="EC211" s="682">
        <f t="shared" si="118"/>
        <v>0</v>
      </c>
      <c r="ED211" s="221"/>
      <c r="EE211" s="682">
        <f t="shared" si="119"/>
        <v>0</v>
      </c>
      <c r="EF211" s="221"/>
      <c r="EG211" s="682">
        <f t="shared" si="121"/>
        <v>0</v>
      </c>
      <c r="EH211" s="14"/>
      <c r="EI211" s="683"/>
      <c r="EJ211" s="14">
        <f t="shared" si="91"/>
        <v>0</v>
      </c>
      <c r="EK211" s="608"/>
      <c r="EL211" s="608"/>
      <c r="EM211" s="221"/>
      <c r="EN211" s="682">
        <f t="shared" si="120"/>
        <v>0</v>
      </c>
      <c r="EO211" s="221"/>
      <c r="EP211" s="221"/>
      <c r="EQ211" s="678">
        <f t="shared" si="114"/>
        <v>0</v>
      </c>
      <c r="ER211" s="221"/>
      <c r="ES211" s="216"/>
      <c r="ET211" s="221"/>
      <c r="EU211" s="216"/>
      <c r="EV211" s="221"/>
      <c r="EW211" s="216"/>
      <c r="EX211" s="221"/>
      <c r="EY211" s="221"/>
      <c r="EZ211" s="673">
        <f t="shared" si="104"/>
        <v>0</v>
      </c>
      <c r="FA211" s="221"/>
      <c r="FB211" s="221"/>
      <c r="FC211" s="221"/>
      <c r="FD211" s="221"/>
      <c r="FE211" s="221"/>
      <c r="FF211" s="221"/>
      <c r="FG211" s="221"/>
    </row>
    <row r="212" spans="1:163" s="207" customFormat="1">
      <c r="A212" s="669">
        <v>138</v>
      </c>
      <c r="B212" s="706" t="s">
        <v>978</v>
      </c>
      <c r="C212" s="221"/>
      <c r="D212" s="221"/>
      <c r="E212" s="221"/>
      <c r="F212" s="221"/>
      <c r="G212" s="221"/>
      <c r="H212" s="221"/>
      <c r="I212" s="221"/>
      <c r="J212" s="221"/>
      <c r="K212" s="12"/>
      <c r="L212" s="12"/>
      <c r="M212" s="12"/>
      <c r="N212" s="12"/>
      <c r="O212" s="12"/>
      <c r="P212" s="14">
        <f t="shared" si="115"/>
        <v>0</v>
      </c>
      <c r="Q212" s="12"/>
      <c r="R212" s="12"/>
      <c r="S212" s="12"/>
      <c r="T212" s="14">
        <f t="shared" si="105"/>
        <v>0</v>
      </c>
      <c r="U212" s="12"/>
      <c r="V212" s="12"/>
      <c r="W212" s="12"/>
      <c r="X212" s="12"/>
      <c r="Y212" s="12"/>
      <c r="Z212" s="12"/>
      <c r="AA212" s="12"/>
      <c r="AB212" s="12"/>
      <c r="AC212" s="12"/>
      <c r="AD212" s="648">
        <f t="shared" si="101"/>
        <v>0</v>
      </c>
      <c r="AE212" s="12"/>
      <c r="AF212" s="12"/>
      <c r="AG212" s="12"/>
      <c r="AH212" s="14">
        <f t="shared" si="106"/>
        <v>0</v>
      </c>
      <c r="AI212" s="12"/>
      <c r="AJ212" s="12">
        <v>52</v>
      </c>
      <c r="AK212" s="12"/>
      <c r="AL212" s="14">
        <f t="shared" si="107"/>
        <v>52</v>
      </c>
      <c r="AM212" s="12"/>
      <c r="AN212" s="12"/>
      <c r="AO212" s="12"/>
      <c r="AP212" s="14">
        <f t="shared" si="108"/>
        <v>0</v>
      </c>
      <c r="AQ212" s="12"/>
      <c r="AR212" s="12"/>
      <c r="AS212" s="12"/>
      <c r="AT212" s="12"/>
      <c r="AU212" s="12"/>
      <c r="AV212" s="14">
        <f t="shared" si="109"/>
        <v>0</v>
      </c>
      <c r="AW212" s="12"/>
      <c r="AX212" s="12"/>
      <c r="AY212" s="14">
        <f t="shared" si="110"/>
        <v>0</v>
      </c>
      <c r="AZ212" s="12"/>
      <c r="BA212" s="12"/>
      <c r="BB212" s="12"/>
      <c r="BC212" s="648">
        <f t="shared" si="102"/>
        <v>0</v>
      </c>
      <c r="BD212" s="12"/>
      <c r="BE212" s="12"/>
      <c r="BF212" s="648">
        <f t="shared" si="103"/>
        <v>0</v>
      </c>
      <c r="BG212" s="12"/>
      <c r="BH212" s="14">
        <f t="shared" si="111"/>
        <v>0</v>
      </c>
      <c r="BI212" s="12"/>
      <c r="BJ212" s="12"/>
      <c r="BK212" s="12"/>
      <c r="BL212" s="12"/>
      <c r="BM212" s="12"/>
      <c r="BN212" s="12"/>
      <c r="BO212" s="12"/>
      <c r="BP212" s="12"/>
      <c r="BQ212" s="12"/>
      <c r="BR212" s="12"/>
      <c r="BS212" s="12"/>
      <c r="BT212" s="32">
        <f t="shared" si="116"/>
        <v>0</v>
      </c>
      <c r="BU212" s="12"/>
      <c r="BV212" s="12"/>
      <c r="BW212" s="12"/>
      <c r="BX212" s="12"/>
      <c r="BY212" s="12"/>
      <c r="BZ212" s="12"/>
      <c r="CA212" s="12"/>
      <c r="CB212" s="12"/>
      <c r="CC212" s="12"/>
      <c r="CD212" s="12"/>
      <c r="CE212" s="12"/>
      <c r="CF212" s="12"/>
      <c r="CG212" s="14">
        <f t="shared" si="117"/>
        <v>0</v>
      </c>
      <c r="CH212" s="12"/>
      <c r="CI212" s="12"/>
      <c r="CJ212" s="12"/>
      <c r="CK212" s="12"/>
      <c r="CL212" s="12"/>
      <c r="CM212" s="12"/>
      <c r="CN212" s="14">
        <f t="shared" si="98"/>
        <v>0</v>
      </c>
      <c r="CO212" s="12"/>
      <c r="CP212" s="12"/>
      <c r="CQ212" s="12"/>
      <c r="CR212" s="12"/>
      <c r="CS212" s="12"/>
      <c r="CT212" s="14">
        <f t="shared" si="112"/>
        <v>0</v>
      </c>
      <c r="CU212" s="12"/>
      <c r="CV212" s="12"/>
      <c r="CW212" s="12"/>
      <c r="CX212" s="12"/>
      <c r="CY212" s="12"/>
      <c r="CZ212" s="12"/>
      <c r="DA212" s="601"/>
      <c r="DB212" s="12"/>
      <c r="DC212" s="12"/>
      <c r="DD212" s="12"/>
      <c r="DE212" s="12"/>
      <c r="DF212" s="12"/>
      <c r="DG212" s="12"/>
      <c r="DH212" s="12"/>
      <c r="DI212" s="12"/>
      <c r="DJ212" s="12"/>
      <c r="DK212" s="12"/>
      <c r="DL212" s="12"/>
      <c r="DM212" s="12"/>
      <c r="DN212" s="12"/>
      <c r="DO212" s="12"/>
      <c r="DP212" s="12"/>
      <c r="DQ212" s="648">
        <f t="shared" si="99"/>
        <v>0</v>
      </c>
      <c r="DR212" s="12"/>
      <c r="DS212" s="12"/>
      <c r="DT212" s="12"/>
      <c r="DU212" s="12"/>
      <c r="DV212" s="12">
        <f t="shared" si="100"/>
        <v>0</v>
      </c>
      <c r="DW212" s="12"/>
      <c r="DX212" s="12"/>
      <c r="DY212" s="12"/>
      <c r="DZ212" s="14">
        <f t="shared" si="113"/>
        <v>0</v>
      </c>
      <c r="EA212" s="608"/>
      <c r="EB212" s="221"/>
      <c r="EC212" s="682">
        <f t="shared" si="118"/>
        <v>0</v>
      </c>
      <c r="ED212" s="221"/>
      <c r="EE212" s="682">
        <f t="shared" si="119"/>
        <v>0</v>
      </c>
      <c r="EF212" s="221"/>
      <c r="EG212" s="682">
        <f t="shared" si="121"/>
        <v>0</v>
      </c>
      <c r="EH212" s="14"/>
      <c r="EI212" s="683"/>
      <c r="EJ212" s="14">
        <f t="shared" si="91"/>
        <v>0</v>
      </c>
      <c r="EK212" s="608"/>
      <c r="EL212" s="608"/>
      <c r="EM212" s="221"/>
      <c r="EN212" s="682">
        <f t="shared" si="120"/>
        <v>0</v>
      </c>
      <c r="EO212" s="221"/>
      <c r="EP212" s="221"/>
      <c r="EQ212" s="678">
        <f t="shared" si="114"/>
        <v>0</v>
      </c>
      <c r="ER212" s="221"/>
      <c r="ES212" s="216"/>
      <c r="ET212" s="221"/>
      <c r="EU212" s="216"/>
      <c r="EV212" s="221"/>
      <c r="EW212" s="216"/>
      <c r="EX212" s="221"/>
      <c r="EY212" s="221"/>
      <c r="EZ212" s="673">
        <f t="shared" si="104"/>
        <v>0</v>
      </c>
      <c r="FA212" s="221"/>
      <c r="FB212" s="221"/>
      <c r="FC212" s="221"/>
      <c r="FD212" s="221"/>
      <c r="FE212" s="221"/>
      <c r="FF212" s="221"/>
      <c r="FG212" s="221"/>
    </row>
    <row r="213" spans="1:163" s="207" customFormat="1">
      <c r="A213" s="669">
        <v>139</v>
      </c>
      <c r="B213" s="707" t="s">
        <v>979</v>
      </c>
      <c r="C213" s="221"/>
      <c r="D213" s="221"/>
      <c r="E213" s="221"/>
      <c r="F213" s="221"/>
      <c r="G213" s="221"/>
      <c r="H213" s="221"/>
      <c r="I213" s="221"/>
      <c r="J213" s="221"/>
      <c r="K213" s="12"/>
      <c r="L213" s="12"/>
      <c r="M213" s="12"/>
      <c r="N213" s="12"/>
      <c r="O213" s="12"/>
      <c r="P213" s="14">
        <f t="shared" si="115"/>
        <v>0</v>
      </c>
      <c r="Q213" s="12"/>
      <c r="R213" s="12"/>
      <c r="S213" s="12"/>
      <c r="T213" s="14">
        <f t="shared" si="105"/>
        <v>0</v>
      </c>
      <c r="U213" s="12"/>
      <c r="V213" s="12"/>
      <c r="W213" s="12"/>
      <c r="X213" s="12"/>
      <c r="Y213" s="12"/>
      <c r="Z213" s="12"/>
      <c r="AA213" s="12"/>
      <c r="AB213" s="12"/>
      <c r="AC213" s="12"/>
      <c r="AD213" s="648">
        <f t="shared" si="101"/>
        <v>0</v>
      </c>
      <c r="AE213" s="12"/>
      <c r="AF213" s="12"/>
      <c r="AG213" s="12"/>
      <c r="AH213" s="14">
        <f t="shared" si="106"/>
        <v>0</v>
      </c>
      <c r="AI213" s="12"/>
      <c r="AJ213" s="12">
        <v>1</v>
      </c>
      <c r="AK213" s="12"/>
      <c r="AL213" s="14">
        <f t="shared" si="107"/>
        <v>1</v>
      </c>
      <c r="AM213" s="12"/>
      <c r="AN213" s="12"/>
      <c r="AO213" s="12"/>
      <c r="AP213" s="14">
        <f t="shared" si="108"/>
        <v>0</v>
      </c>
      <c r="AQ213" s="12"/>
      <c r="AR213" s="12"/>
      <c r="AS213" s="12"/>
      <c r="AT213" s="12"/>
      <c r="AU213" s="12"/>
      <c r="AV213" s="14">
        <f t="shared" si="109"/>
        <v>0</v>
      </c>
      <c r="AW213" s="12"/>
      <c r="AX213" s="12"/>
      <c r="AY213" s="14">
        <f t="shared" si="110"/>
        <v>0</v>
      </c>
      <c r="AZ213" s="12"/>
      <c r="BA213" s="12"/>
      <c r="BB213" s="12"/>
      <c r="BC213" s="648">
        <f t="shared" si="102"/>
        <v>0</v>
      </c>
      <c r="BD213" s="12"/>
      <c r="BE213" s="12"/>
      <c r="BF213" s="648">
        <f t="shared" si="103"/>
        <v>0</v>
      </c>
      <c r="BG213" s="12"/>
      <c r="BH213" s="14">
        <f t="shared" si="111"/>
        <v>0</v>
      </c>
      <c r="BI213" s="12"/>
      <c r="BJ213" s="12"/>
      <c r="BK213" s="12"/>
      <c r="BL213" s="12"/>
      <c r="BM213" s="12"/>
      <c r="BN213" s="12"/>
      <c r="BO213" s="12"/>
      <c r="BP213" s="12"/>
      <c r="BQ213" s="12"/>
      <c r="BR213" s="12"/>
      <c r="BS213" s="12"/>
      <c r="BT213" s="32">
        <f t="shared" si="116"/>
        <v>0</v>
      </c>
      <c r="BU213" s="12"/>
      <c r="BV213" s="12"/>
      <c r="BW213" s="12"/>
      <c r="BX213" s="12"/>
      <c r="BY213" s="12"/>
      <c r="BZ213" s="12"/>
      <c r="CA213" s="12"/>
      <c r="CB213" s="12"/>
      <c r="CC213" s="12"/>
      <c r="CD213" s="12"/>
      <c r="CE213" s="12"/>
      <c r="CF213" s="12"/>
      <c r="CG213" s="14">
        <f t="shared" si="117"/>
        <v>0</v>
      </c>
      <c r="CH213" s="12"/>
      <c r="CI213" s="12"/>
      <c r="CJ213" s="12"/>
      <c r="CK213" s="12"/>
      <c r="CL213" s="12"/>
      <c r="CM213" s="12"/>
      <c r="CN213" s="14">
        <f t="shared" si="98"/>
        <v>0</v>
      </c>
      <c r="CO213" s="12"/>
      <c r="CP213" s="12"/>
      <c r="CQ213" s="12"/>
      <c r="CR213" s="12"/>
      <c r="CS213" s="12"/>
      <c r="CT213" s="14">
        <f t="shared" si="112"/>
        <v>0</v>
      </c>
      <c r="CU213" s="12"/>
      <c r="CV213" s="12"/>
      <c r="CW213" s="12"/>
      <c r="CX213" s="12"/>
      <c r="CY213" s="12"/>
      <c r="CZ213" s="12"/>
      <c r="DA213" s="601"/>
      <c r="DB213" s="12"/>
      <c r="DC213" s="12"/>
      <c r="DD213" s="12"/>
      <c r="DE213" s="12"/>
      <c r="DF213" s="12"/>
      <c r="DG213" s="12"/>
      <c r="DH213" s="12"/>
      <c r="DI213" s="12"/>
      <c r="DJ213" s="12"/>
      <c r="DK213" s="12"/>
      <c r="DL213" s="12"/>
      <c r="DM213" s="12"/>
      <c r="DN213" s="12"/>
      <c r="DO213" s="12"/>
      <c r="DP213" s="12"/>
      <c r="DQ213" s="648">
        <f t="shared" si="99"/>
        <v>0</v>
      </c>
      <c r="DR213" s="12"/>
      <c r="DS213" s="12"/>
      <c r="DT213" s="12"/>
      <c r="DU213" s="12"/>
      <c r="DV213" s="12">
        <f t="shared" si="100"/>
        <v>0</v>
      </c>
      <c r="DW213" s="12"/>
      <c r="DX213" s="12"/>
      <c r="DY213" s="12"/>
      <c r="DZ213" s="14">
        <f t="shared" si="113"/>
        <v>0</v>
      </c>
      <c r="EA213" s="608"/>
      <c r="EB213" s="221"/>
      <c r="EC213" s="682">
        <f t="shared" si="118"/>
        <v>0</v>
      </c>
      <c r="ED213" s="221"/>
      <c r="EE213" s="682">
        <f t="shared" si="119"/>
        <v>0</v>
      </c>
      <c r="EF213" s="221"/>
      <c r="EG213" s="682">
        <f t="shared" si="121"/>
        <v>0</v>
      </c>
      <c r="EH213" s="14"/>
      <c r="EI213" s="683"/>
      <c r="EJ213" s="14">
        <f t="shared" si="91"/>
        <v>0</v>
      </c>
      <c r="EK213" s="608"/>
      <c r="EL213" s="608"/>
      <c r="EM213" s="221"/>
      <c r="EN213" s="682">
        <f t="shared" si="120"/>
        <v>0</v>
      </c>
      <c r="EO213" s="221"/>
      <c r="EP213" s="221"/>
      <c r="EQ213" s="678">
        <f t="shared" si="114"/>
        <v>0</v>
      </c>
      <c r="ER213" s="221"/>
      <c r="ES213" s="216"/>
      <c r="ET213" s="221"/>
      <c r="EU213" s="216"/>
      <c r="EV213" s="221"/>
      <c r="EW213" s="216"/>
      <c r="EX213" s="221"/>
      <c r="EY213" s="221"/>
      <c r="EZ213" s="673">
        <f t="shared" si="104"/>
        <v>0</v>
      </c>
      <c r="FA213" s="221"/>
      <c r="FB213" s="221"/>
      <c r="FC213" s="221"/>
      <c r="FD213" s="221"/>
      <c r="FE213" s="221"/>
      <c r="FF213" s="221"/>
      <c r="FG213" s="221"/>
    </row>
    <row r="214" spans="1:163" s="207" customFormat="1">
      <c r="A214" s="669">
        <v>140</v>
      </c>
      <c r="B214" s="707" t="s">
        <v>980</v>
      </c>
      <c r="C214" s="221"/>
      <c r="D214" s="221"/>
      <c r="E214" s="221"/>
      <c r="F214" s="221"/>
      <c r="G214" s="221"/>
      <c r="H214" s="221"/>
      <c r="I214" s="221"/>
      <c r="J214" s="221"/>
      <c r="K214" s="12"/>
      <c r="L214" s="12"/>
      <c r="M214" s="12"/>
      <c r="N214" s="12"/>
      <c r="O214" s="12"/>
      <c r="P214" s="14">
        <f t="shared" si="115"/>
        <v>0</v>
      </c>
      <c r="Q214" s="12"/>
      <c r="R214" s="12"/>
      <c r="S214" s="12"/>
      <c r="T214" s="14">
        <f t="shared" si="105"/>
        <v>0</v>
      </c>
      <c r="U214" s="12"/>
      <c r="V214" s="12"/>
      <c r="W214" s="12"/>
      <c r="X214" s="12"/>
      <c r="Y214" s="12"/>
      <c r="Z214" s="12"/>
      <c r="AA214" s="12"/>
      <c r="AB214" s="12"/>
      <c r="AC214" s="12"/>
      <c r="AD214" s="648">
        <f t="shared" si="101"/>
        <v>0</v>
      </c>
      <c r="AE214" s="12"/>
      <c r="AF214" s="12"/>
      <c r="AG214" s="12"/>
      <c r="AH214" s="14">
        <f t="shared" si="106"/>
        <v>0</v>
      </c>
      <c r="AI214" s="12"/>
      <c r="AJ214" s="12">
        <v>11</v>
      </c>
      <c r="AK214" s="12"/>
      <c r="AL214" s="14">
        <f t="shared" si="107"/>
        <v>11</v>
      </c>
      <c r="AM214" s="12"/>
      <c r="AN214" s="12"/>
      <c r="AO214" s="12"/>
      <c r="AP214" s="14">
        <f t="shared" si="108"/>
        <v>0</v>
      </c>
      <c r="AQ214" s="12"/>
      <c r="AR214" s="12"/>
      <c r="AS214" s="12"/>
      <c r="AT214" s="12"/>
      <c r="AU214" s="12"/>
      <c r="AV214" s="14">
        <f t="shared" si="109"/>
        <v>0</v>
      </c>
      <c r="AW214" s="12"/>
      <c r="AX214" s="12"/>
      <c r="AY214" s="14">
        <f t="shared" si="110"/>
        <v>0</v>
      </c>
      <c r="AZ214" s="12"/>
      <c r="BA214" s="12"/>
      <c r="BB214" s="12"/>
      <c r="BC214" s="648">
        <f t="shared" si="102"/>
        <v>0</v>
      </c>
      <c r="BD214" s="12"/>
      <c r="BE214" s="12"/>
      <c r="BF214" s="648">
        <f t="shared" si="103"/>
        <v>0</v>
      </c>
      <c r="BG214" s="12"/>
      <c r="BH214" s="14">
        <f t="shared" si="111"/>
        <v>0</v>
      </c>
      <c r="BI214" s="12"/>
      <c r="BJ214" s="12"/>
      <c r="BK214" s="12"/>
      <c r="BL214" s="12"/>
      <c r="BM214" s="12"/>
      <c r="BN214" s="12"/>
      <c r="BO214" s="12"/>
      <c r="BP214" s="12"/>
      <c r="BQ214" s="12"/>
      <c r="BR214" s="12"/>
      <c r="BS214" s="12"/>
      <c r="BT214" s="32">
        <f t="shared" si="116"/>
        <v>0</v>
      </c>
      <c r="BU214" s="12"/>
      <c r="BV214" s="12"/>
      <c r="BW214" s="12"/>
      <c r="BX214" s="12"/>
      <c r="BY214" s="12"/>
      <c r="BZ214" s="12"/>
      <c r="CA214" s="12"/>
      <c r="CB214" s="12"/>
      <c r="CC214" s="12"/>
      <c r="CD214" s="12"/>
      <c r="CE214" s="12"/>
      <c r="CF214" s="12"/>
      <c r="CG214" s="14">
        <f t="shared" si="117"/>
        <v>0</v>
      </c>
      <c r="CH214" s="12"/>
      <c r="CI214" s="12"/>
      <c r="CJ214" s="12"/>
      <c r="CK214" s="12"/>
      <c r="CL214" s="12"/>
      <c r="CM214" s="12"/>
      <c r="CN214" s="14">
        <f t="shared" si="98"/>
        <v>0</v>
      </c>
      <c r="CO214" s="12"/>
      <c r="CP214" s="12"/>
      <c r="CQ214" s="12"/>
      <c r="CR214" s="12"/>
      <c r="CS214" s="12"/>
      <c r="CT214" s="14">
        <f t="shared" si="112"/>
        <v>0</v>
      </c>
      <c r="CU214" s="12"/>
      <c r="CV214" s="12"/>
      <c r="CW214" s="12"/>
      <c r="CX214" s="12"/>
      <c r="CY214" s="12"/>
      <c r="CZ214" s="12"/>
      <c r="DA214" s="601"/>
      <c r="DB214" s="12"/>
      <c r="DC214" s="12"/>
      <c r="DD214" s="12"/>
      <c r="DE214" s="12"/>
      <c r="DF214" s="12"/>
      <c r="DG214" s="12"/>
      <c r="DH214" s="12"/>
      <c r="DI214" s="12"/>
      <c r="DJ214" s="12"/>
      <c r="DK214" s="12"/>
      <c r="DL214" s="12"/>
      <c r="DM214" s="12"/>
      <c r="DN214" s="12"/>
      <c r="DO214" s="12"/>
      <c r="DP214" s="12"/>
      <c r="DQ214" s="648">
        <f t="shared" si="99"/>
        <v>0</v>
      </c>
      <c r="DR214" s="12"/>
      <c r="DS214" s="12"/>
      <c r="DT214" s="12"/>
      <c r="DU214" s="12"/>
      <c r="DV214" s="12">
        <f t="shared" si="100"/>
        <v>0</v>
      </c>
      <c r="DW214" s="12"/>
      <c r="DX214" s="12"/>
      <c r="DY214" s="12"/>
      <c r="DZ214" s="14">
        <f t="shared" si="113"/>
        <v>0</v>
      </c>
      <c r="EA214" s="608"/>
      <c r="EB214" s="221"/>
      <c r="EC214" s="682">
        <f t="shared" si="118"/>
        <v>0</v>
      </c>
      <c r="ED214" s="221"/>
      <c r="EE214" s="682">
        <f t="shared" si="119"/>
        <v>0</v>
      </c>
      <c r="EF214" s="221"/>
      <c r="EG214" s="682">
        <f t="shared" si="121"/>
        <v>0</v>
      </c>
      <c r="EH214" s="14"/>
      <c r="EI214" s="683"/>
      <c r="EJ214" s="14">
        <f t="shared" si="91"/>
        <v>0</v>
      </c>
      <c r="EK214" s="608"/>
      <c r="EL214" s="608"/>
      <c r="EM214" s="221"/>
      <c r="EN214" s="682">
        <f t="shared" si="120"/>
        <v>0</v>
      </c>
      <c r="EO214" s="221"/>
      <c r="EP214" s="221"/>
      <c r="EQ214" s="678">
        <f t="shared" si="114"/>
        <v>0</v>
      </c>
      <c r="ER214" s="221"/>
      <c r="ES214" s="216"/>
      <c r="ET214" s="221"/>
      <c r="EU214" s="216"/>
      <c r="EV214" s="221"/>
      <c r="EW214" s="216"/>
      <c r="EX214" s="221"/>
      <c r="EY214" s="221"/>
      <c r="EZ214" s="673">
        <f t="shared" si="104"/>
        <v>0</v>
      </c>
      <c r="FA214" s="221"/>
      <c r="FB214" s="221"/>
      <c r="FC214" s="221"/>
      <c r="FD214" s="221"/>
      <c r="FE214" s="221"/>
      <c r="FF214" s="221"/>
      <c r="FG214" s="221"/>
    </row>
    <row r="215" spans="1:163" s="207" customFormat="1">
      <c r="A215" s="669">
        <v>141</v>
      </c>
      <c r="B215" s="707" t="s">
        <v>981</v>
      </c>
      <c r="C215" s="221"/>
      <c r="D215" s="221"/>
      <c r="E215" s="221"/>
      <c r="F215" s="221"/>
      <c r="G215" s="221"/>
      <c r="H215" s="221"/>
      <c r="I215" s="221"/>
      <c r="J215" s="221"/>
      <c r="K215" s="12"/>
      <c r="L215" s="12"/>
      <c r="M215" s="12"/>
      <c r="N215" s="12"/>
      <c r="O215" s="12"/>
      <c r="P215" s="14">
        <f t="shared" si="115"/>
        <v>0</v>
      </c>
      <c r="Q215" s="12"/>
      <c r="R215" s="12"/>
      <c r="S215" s="12"/>
      <c r="T215" s="14">
        <f t="shared" si="105"/>
        <v>0</v>
      </c>
      <c r="U215" s="12"/>
      <c r="V215" s="12"/>
      <c r="W215" s="12"/>
      <c r="X215" s="12"/>
      <c r="Y215" s="12"/>
      <c r="Z215" s="12"/>
      <c r="AA215" s="12"/>
      <c r="AB215" s="12"/>
      <c r="AC215" s="12"/>
      <c r="AD215" s="648">
        <f t="shared" si="101"/>
        <v>0</v>
      </c>
      <c r="AE215" s="12"/>
      <c r="AF215" s="12"/>
      <c r="AG215" s="12"/>
      <c r="AH215" s="14">
        <f t="shared" si="106"/>
        <v>0</v>
      </c>
      <c r="AI215" s="12"/>
      <c r="AJ215" s="12">
        <v>29</v>
      </c>
      <c r="AK215" s="12"/>
      <c r="AL215" s="14">
        <f t="shared" si="107"/>
        <v>29</v>
      </c>
      <c r="AM215" s="12"/>
      <c r="AN215" s="12"/>
      <c r="AO215" s="12"/>
      <c r="AP215" s="14">
        <f t="shared" si="108"/>
        <v>0</v>
      </c>
      <c r="AQ215" s="12"/>
      <c r="AR215" s="12"/>
      <c r="AS215" s="12"/>
      <c r="AT215" s="12"/>
      <c r="AU215" s="12"/>
      <c r="AV215" s="14">
        <f t="shared" si="109"/>
        <v>0</v>
      </c>
      <c r="AW215" s="12"/>
      <c r="AX215" s="12"/>
      <c r="AY215" s="14">
        <f t="shared" si="110"/>
        <v>0</v>
      </c>
      <c r="AZ215" s="12"/>
      <c r="BA215" s="12"/>
      <c r="BB215" s="12"/>
      <c r="BC215" s="648">
        <f t="shared" si="102"/>
        <v>0</v>
      </c>
      <c r="BD215" s="12"/>
      <c r="BE215" s="12"/>
      <c r="BF215" s="648">
        <f t="shared" si="103"/>
        <v>0</v>
      </c>
      <c r="BG215" s="12"/>
      <c r="BH215" s="14">
        <f t="shared" si="111"/>
        <v>0</v>
      </c>
      <c r="BI215" s="12"/>
      <c r="BJ215" s="12"/>
      <c r="BK215" s="12"/>
      <c r="BL215" s="12"/>
      <c r="BM215" s="12"/>
      <c r="BN215" s="12"/>
      <c r="BO215" s="12"/>
      <c r="BP215" s="12"/>
      <c r="BQ215" s="12"/>
      <c r="BR215" s="12"/>
      <c r="BS215" s="12"/>
      <c r="BT215" s="32">
        <f t="shared" si="116"/>
        <v>0</v>
      </c>
      <c r="BU215" s="12"/>
      <c r="BV215" s="12"/>
      <c r="BW215" s="12"/>
      <c r="BX215" s="12"/>
      <c r="BY215" s="12"/>
      <c r="BZ215" s="12"/>
      <c r="CA215" s="12"/>
      <c r="CB215" s="12"/>
      <c r="CC215" s="12"/>
      <c r="CD215" s="12"/>
      <c r="CE215" s="12"/>
      <c r="CF215" s="12"/>
      <c r="CG215" s="14">
        <f t="shared" si="117"/>
        <v>0</v>
      </c>
      <c r="CH215" s="12"/>
      <c r="CI215" s="12"/>
      <c r="CJ215" s="12"/>
      <c r="CK215" s="12"/>
      <c r="CL215" s="12"/>
      <c r="CM215" s="12"/>
      <c r="CN215" s="14">
        <f t="shared" si="98"/>
        <v>0</v>
      </c>
      <c r="CO215" s="12"/>
      <c r="CP215" s="12"/>
      <c r="CQ215" s="12"/>
      <c r="CR215" s="12"/>
      <c r="CS215" s="12"/>
      <c r="CT215" s="14">
        <f t="shared" si="112"/>
        <v>0</v>
      </c>
      <c r="CU215" s="12"/>
      <c r="CV215" s="12"/>
      <c r="CW215" s="12"/>
      <c r="CX215" s="12"/>
      <c r="CY215" s="12"/>
      <c r="CZ215" s="12"/>
      <c r="DA215" s="601"/>
      <c r="DB215" s="12"/>
      <c r="DC215" s="12"/>
      <c r="DD215" s="12"/>
      <c r="DE215" s="12"/>
      <c r="DF215" s="12"/>
      <c r="DG215" s="12"/>
      <c r="DH215" s="12"/>
      <c r="DI215" s="12"/>
      <c r="DJ215" s="12"/>
      <c r="DK215" s="12"/>
      <c r="DL215" s="12"/>
      <c r="DM215" s="12"/>
      <c r="DN215" s="12"/>
      <c r="DO215" s="12"/>
      <c r="DP215" s="12"/>
      <c r="DQ215" s="648">
        <f t="shared" si="99"/>
        <v>0</v>
      </c>
      <c r="DR215" s="12"/>
      <c r="DS215" s="12"/>
      <c r="DT215" s="12"/>
      <c r="DU215" s="12"/>
      <c r="DV215" s="12">
        <f t="shared" si="100"/>
        <v>0</v>
      </c>
      <c r="DW215" s="12"/>
      <c r="DX215" s="12"/>
      <c r="DY215" s="12"/>
      <c r="DZ215" s="14">
        <f t="shared" si="113"/>
        <v>0</v>
      </c>
      <c r="EA215" s="608"/>
      <c r="EB215" s="221"/>
      <c r="EC215" s="682">
        <f t="shared" si="118"/>
        <v>0</v>
      </c>
      <c r="ED215" s="221"/>
      <c r="EE215" s="682">
        <f t="shared" si="119"/>
        <v>0</v>
      </c>
      <c r="EF215" s="221"/>
      <c r="EG215" s="682">
        <f t="shared" si="121"/>
        <v>0</v>
      </c>
      <c r="EH215" s="14"/>
      <c r="EI215" s="683"/>
      <c r="EJ215" s="14">
        <f t="shared" si="91"/>
        <v>0</v>
      </c>
      <c r="EK215" s="608"/>
      <c r="EL215" s="608"/>
      <c r="EM215" s="221"/>
      <c r="EN215" s="682">
        <f t="shared" si="120"/>
        <v>0</v>
      </c>
      <c r="EO215" s="221"/>
      <c r="EP215" s="221"/>
      <c r="EQ215" s="678">
        <f t="shared" si="114"/>
        <v>0</v>
      </c>
      <c r="ER215" s="221"/>
      <c r="ES215" s="216"/>
      <c r="ET215" s="221"/>
      <c r="EU215" s="216"/>
      <c r="EV215" s="221"/>
      <c r="EW215" s="216"/>
      <c r="EX215" s="221"/>
      <c r="EY215" s="221"/>
      <c r="EZ215" s="673">
        <f t="shared" si="104"/>
        <v>0</v>
      </c>
      <c r="FA215" s="221"/>
      <c r="FB215" s="221"/>
      <c r="FC215" s="221"/>
      <c r="FD215" s="221"/>
      <c r="FE215" s="221"/>
      <c r="FF215" s="221"/>
      <c r="FG215" s="221"/>
    </row>
    <row r="216" spans="1:163" s="207" customFormat="1">
      <c r="A216" s="669">
        <v>142</v>
      </c>
      <c r="B216" s="707" t="s">
        <v>982</v>
      </c>
      <c r="C216" s="221"/>
      <c r="D216" s="221"/>
      <c r="E216" s="221"/>
      <c r="F216" s="221"/>
      <c r="G216" s="221"/>
      <c r="H216" s="221"/>
      <c r="I216" s="221"/>
      <c r="J216" s="221"/>
      <c r="K216" s="12"/>
      <c r="L216" s="12"/>
      <c r="M216" s="12"/>
      <c r="N216" s="12"/>
      <c r="O216" s="12"/>
      <c r="P216" s="14">
        <f t="shared" si="115"/>
        <v>0</v>
      </c>
      <c r="Q216" s="12"/>
      <c r="R216" s="12"/>
      <c r="S216" s="12"/>
      <c r="T216" s="14">
        <f t="shared" si="105"/>
        <v>0</v>
      </c>
      <c r="U216" s="12"/>
      <c r="V216" s="12"/>
      <c r="W216" s="12"/>
      <c r="X216" s="12"/>
      <c r="Y216" s="12"/>
      <c r="Z216" s="12"/>
      <c r="AA216" s="12"/>
      <c r="AB216" s="12"/>
      <c r="AC216" s="12"/>
      <c r="AD216" s="648">
        <f t="shared" si="101"/>
        <v>0</v>
      </c>
      <c r="AE216" s="12"/>
      <c r="AF216" s="12"/>
      <c r="AG216" s="12"/>
      <c r="AH216" s="14">
        <f t="shared" si="106"/>
        <v>0</v>
      </c>
      <c r="AI216" s="12"/>
      <c r="AJ216" s="12">
        <v>1</v>
      </c>
      <c r="AK216" s="12"/>
      <c r="AL216" s="14">
        <f t="shared" si="107"/>
        <v>1</v>
      </c>
      <c r="AM216" s="12"/>
      <c r="AN216" s="12"/>
      <c r="AO216" s="12"/>
      <c r="AP216" s="14">
        <f t="shared" si="108"/>
        <v>0</v>
      </c>
      <c r="AQ216" s="12"/>
      <c r="AR216" s="12"/>
      <c r="AS216" s="12"/>
      <c r="AT216" s="12"/>
      <c r="AU216" s="12"/>
      <c r="AV216" s="14">
        <f t="shared" si="109"/>
        <v>0</v>
      </c>
      <c r="AW216" s="12"/>
      <c r="AX216" s="12"/>
      <c r="AY216" s="14">
        <f t="shared" si="110"/>
        <v>0</v>
      </c>
      <c r="AZ216" s="12"/>
      <c r="BA216" s="12"/>
      <c r="BB216" s="12"/>
      <c r="BC216" s="648">
        <f t="shared" si="102"/>
        <v>0</v>
      </c>
      <c r="BD216" s="12"/>
      <c r="BE216" s="12"/>
      <c r="BF216" s="648">
        <f t="shared" si="103"/>
        <v>0</v>
      </c>
      <c r="BG216" s="12"/>
      <c r="BH216" s="14">
        <f t="shared" si="111"/>
        <v>0</v>
      </c>
      <c r="BI216" s="12"/>
      <c r="BJ216" s="12"/>
      <c r="BK216" s="12"/>
      <c r="BL216" s="12"/>
      <c r="BM216" s="12"/>
      <c r="BN216" s="12"/>
      <c r="BO216" s="12"/>
      <c r="BP216" s="12"/>
      <c r="BQ216" s="12"/>
      <c r="BR216" s="12"/>
      <c r="BS216" s="12"/>
      <c r="BT216" s="32">
        <f t="shared" si="116"/>
        <v>0</v>
      </c>
      <c r="BU216" s="12"/>
      <c r="BV216" s="12"/>
      <c r="BW216" s="12"/>
      <c r="BX216" s="12"/>
      <c r="BY216" s="12"/>
      <c r="BZ216" s="12"/>
      <c r="CA216" s="12"/>
      <c r="CB216" s="12"/>
      <c r="CC216" s="12"/>
      <c r="CD216" s="12"/>
      <c r="CE216" s="12"/>
      <c r="CF216" s="12"/>
      <c r="CG216" s="14">
        <f t="shared" si="117"/>
        <v>0</v>
      </c>
      <c r="CH216" s="12"/>
      <c r="CI216" s="12"/>
      <c r="CJ216" s="12"/>
      <c r="CK216" s="12"/>
      <c r="CL216" s="12"/>
      <c r="CM216" s="12"/>
      <c r="CN216" s="14">
        <f t="shared" si="98"/>
        <v>0</v>
      </c>
      <c r="CO216" s="12"/>
      <c r="CP216" s="12"/>
      <c r="CQ216" s="12"/>
      <c r="CR216" s="12"/>
      <c r="CS216" s="12"/>
      <c r="CT216" s="14">
        <f t="shared" si="112"/>
        <v>0</v>
      </c>
      <c r="CU216" s="12"/>
      <c r="CV216" s="12"/>
      <c r="CW216" s="12"/>
      <c r="CX216" s="12"/>
      <c r="CY216" s="12"/>
      <c r="CZ216" s="12"/>
      <c r="DA216" s="601"/>
      <c r="DB216" s="12"/>
      <c r="DC216" s="12"/>
      <c r="DD216" s="12"/>
      <c r="DE216" s="12"/>
      <c r="DF216" s="12"/>
      <c r="DG216" s="12"/>
      <c r="DH216" s="12"/>
      <c r="DI216" s="12"/>
      <c r="DJ216" s="12"/>
      <c r="DK216" s="12"/>
      <c r="DL216" s="12"/>
      <c r="DM216" s="12"/>
      <c r="DN216" s="12"/>
      <c r="DO216" s="12"/>
      <c r="DP216" s="12"/>
      <c r="DQ216" s="648">
        <f t="shared" si="99"/>
        <v>0</v>
      </c>
      <c r="DR216" s="12"/>
      <c r="DS216" s="12"/>
      <c r="DT216" s="12"/>
      <c r="DU216" s="12"/>
      <c r="DV216" s="12">
        <f t="shared" si="100"/>
        <v>0</v>
      </c>
      <c r="DW216" s="12"/>
      <c r="DX216" s="12"/>
      <c r="DY216" s="12"/>
      <c r="DZ216" s="14">
        <f t="shared" si="113"/>
        <v>0</v>
      </c>
      <c r="EA216" s="608"/>
      <c r="EB216" s="221"/>
      <c r="EC216" s="682">
        <f t="shared" si="118"/>
        <v>0</v>
      </c>
      <c r="ED216" s="221"/>
      <c r="EE216" s="682">
        <f t="shared" si="119"/>
        <v>0</v>
      </c>
      <c r="EF216" s="221"/>
      <c r="EG216" s="682">
        <f t="shared" si="121"/>
        <v>0</v>
      </c>
      <c r="EH216" s="14"/>
      <c r="EI216" s="683"/>
      <c r="EJ216" s="14">
        <f t="shared" si="91"/>
        <v>0</v>
      </c>
      <c r="EK216" s="608"/>
      <c r="EL216" s="608"/>
      <c r="EM216" s="221"/>
      <c r="EN216" s="682">
        <f t="shared" si="120"/>
        <v>0</v>
      </c>
      <c r="EO216" s="221"/>
      <c r="EP216" s="221"/>
      <c r="EQ216" s="678">
        <f t="shared" si="114"/>
        <v>0</v>
      </c>
      <c r="ER216" s="221"/>
      <c r="ES216" s="216"/>
      <c r="ET216" s="221"/>
      <c r="EU216" s="216"/>
      <c r="EV216" s="221"/>
      <c r="EW216" s="216"/>
      <c r="EX216" s="221"/>
      <c r="EY216" s="221"/>
      <c r="EZ216" s="673">
        <f t="shared" si="104"/>
        <v>0</v>
      </c>
      <c r="FA216" s="221"/>
      <c r="FB216" s="221"/>
      <c r="FC216" s="221"/>
      <c r="FD216" s="221"/>
      <c r="FE216" s="221"/>
      <c r="FF216" s="221"/>
      <c r="FG216" s="221"/>
    </row>
    <row r="217" spans="1:163" s="207" customFormat="1">
      <c r="A217" s="669">
        <v>143</v>
      </c>
      <c r="B217" s="706" t="s">
        <v>983</v>
      </c>
      <c r="C217" s="221"/>
      <c r="D217" s="221"/>
      <c r="E217" s="221"/>
      <c r="F217" s="221"/>
      <c r="G217" s="221"/>
      <c r="H217" s="221"/>
      <c r="I217" s="221"/>
      <c r="J217" s="221"/>
      <c r="K217" s="12"/>
      <c r="L217" s="12"/>
      <c r="M217" s="12"/>
      <c r="N217" s="12"/>
      <c r="O217" s="12"/>
      <c r="P217" s="14">
        <f t="shared" si="115"/>
        <v>0</v>
      </c>
      <c r="Q217" s="12"/>
      <c r="R217" s="12"/>
      <c r="S217" s="12"/>
      <c r="T217" s="14">
        <f t="shared" si="105"/>
        <v>0</v>
      </c>
      <c r="U217" s="12"/>
      <c r="V217" s="12"/>
      <c r="W217" s="12"/>
      <c r="X217" s="12"/>
      <c r="Y217" s="12"/>
      <c r="Z217" s="12"/>
      <c r="AA217" s="12"/>
      <c r="AB217" s="12"/>
      <c r="AC217" s="12"/>
      <c r="AD217" s="648">
        <f t="shared" si="101"/>
        <v>0</v>
      </c>
      <c r="AE217" s="12"/>
      <c r="AF217" s="12"/>
      <c r="AG217" s="12"/>
      <c r="AH217" s="14">
        <f t="shared" si="106"/>
        <v>0</v>
      </c>
      <c r="AI217" s="12"/>
      <c r="AJ217" s="12">
        <v>9</v>
      </c>
      <c r="AK217" s="12"/>
      <c r="AL217" s="14">
        <f t="shared" si="107"/>
        <v>9</v>
      </c>
      <c r="AM217" s="12"/>
      <c r="AN217" s="12"/>
      <c r="AO217" s="12"/>
      <c r="AP217" s="14">
        <f t="shared" si="108"/>
        <v>0</v>
      </c>
      <c r="AQ217" s="12"/>
      <c r="AR217" s="12"/>
      <c r="AS217" s="12"/>
      <c r="AT217" s="12"/>
      <c r="AU217" s="12"/>
      <c r="AV217" s="14">
        <f t="shared" si="109"/>
        <v>0</v>
      </c>
      <c r="AW217" s="12"/>
      <c r="AX217" s="12"/>
      <c r="AY217" s="14">
        <f t="shared" si="110"/>
        <v>0</v>
      </c>
      <c r="AZ217" s="12"/>
      <c r="BA217" s="12"/>
      <c r="BB217" s="12"/>
      <c r="BC217" s="648">
        <f t="shared" si="102"/>
        <v>0</v>
      </c>
      <c r="BD217" s="12"/>
      <c r="BE217" s="12"/>
      <c r="BF217" s="648">
        <f t="shared" si="103"/>
        <v>0</v>
      </c>
      <c r="BG217" s="12"/>
      <c r="BH217" s="14">
        <f t="shared" si="111"/>
        <v>0</v>
      </c>
      <c r="BI217" s="12"/>
      <c r="BJ217" s="12"/>
      <c r="BK217" s="12"/>
      <c r="BL217" s="12"/>
      <c r="BM217" s="12"/>
      <c r="BN217" s="12"/>
      <c r="BO217" s="12"/>
      <c r="BP217" s="12"/>
      <c r="BQ217" s="12"/>
      <c r="BR217" s="12"/>
      <c r="BS217" s="12"/>
      <c r="BT217" s="32">
        <f t="shared" si="116"/>
        <v>0</v>
      </c>
      <c r="BU217" s="12"/>
      <c r="BV217" s="12"/>
      <c r="BW217" s="12"/>
      <c r="BX217" s="12"/>
      <c r="BY217" s="12"/>
      <c r="BZ217" s="12"/>
      <c r="CA217" s="12"/>
      <c r="CB217" s="12"/>
      <c r="CC217" s="12"/>
      <c r="CD217" s="12"/>
      <c r="CE217" s="12"/>
      <c r="CF217" s="12"/>
      <c r="CG217" s="14">
        <f>SUM(BV217:CF217)</f>
        <v>0</v>
      </c>
      <c r="CH217" s="12"/>
      <c r="CI217" s="12"/>
      <c r="CJ217" s="12"/>
      <c r="CK217" s="12"/>
      <c r="CL217" s="12"/>
      <c r="CM217" s="12"/>
      <c r="CN217" s="14">
        <f t="shared" si="98"/>
        <v>0</v>
      </c>
      <c r="CO217" s="12"/>
      <c r="CP217" s="12"/>
      <c r="CQ217" s="12"/>
      <c r="CR217" s="12"/>
      <c r="CS217" s="12"/>
      <c r="CT217" s="14">
        <f t="shared" si="112"/>
        <v>0</v>
      </c>
      <c r="CU217" s="12"/>
      <c r="CV217" s="12"/>
      <c r="CW217" s="12"/>
      <c r="CX217" s="12"/>
      <c r="CY217" s="12"/>
      <c r="CZ217" s="12"/>
      <c r="DA217" s="601"/>
      <c r="DB217" s="12"/>
      <c r="DC217" s="12"/>
      <c r="DD217" s="12"/>
      <c r="DE217" s="12"/>
      <c r="DF217" s="12"/>
      <c r="DG217" s="12"/>
      <c r="DH217" s="12"/>
      <c r="DI217" s="12"/>
      <c r="DJ217" s="12"/>
      <c r="DK217" s="12"/>
      <c r="DL217" s="12"/>
      <c r="DM217" s="12"/>
      <c r="DN217" s="12"/>
      <c r="DO217" s="12"/>
      <c r="DP217" s="12"/>
      <c r="DQ217" s="648">
        <f t="shared" si="99"/>
        <v>0</v>
      </c>
      <c r="DR217" s="12"/>
      <c r="DS217" s="12"/>
      <c r="DT217" s="12"/>
      <c r="DU217" s="12"/>
      <c r="DV217" s="12">
        <f t="shared" si="100"/>
        <v>0</v>
      </c>
      <c r="DW217" s="12"/>
      <c r="DX217" s="12"/>
      <c r="DY217" s="12"/>
      <c r="DZ217" s="14">
        <f t="shared" si="113"/>
        <v>0</v>
      </c>
      <c r="EA217" s="608"/>
      <c r="EB217" s="221"/>
      <c r="EC217" s="682">
        <f t="shared" si="118"/>
        <v>0</v>
      </c>
      <c r="ED217" s="221"/>
      <c r="EE217" s="682">
        <f t="shared" si="119"/>
        <v>0</v>
      </c>
      <c r="EF217" s="221"/>
      <c r="EG217" s="682">
        <f t="shared" si="121"/>
        <v>0</v>
      </c>
      <c r="EH217" s="14"/>
      <c r="EI217" s="683"/>
      <c r="EJ217" s="14">
        <f t="shared" si="91"/>
        <v>0</v>
      </c>
      <c r="EK217" s="608"/>
      <c r="EL217" s="608"/>
      <c r="EM217" s="221"/>
      <c r="EN217" s="682">
        <f t="shared" si="120"/>
        <v>0</v>
      </c>
      <c r="EO217" s="221"/>
      <c r="EP217" s="221"/>
      <c r="EQ217" s="678">
        <f t="shared" si="114"/>
        <v>0</v>
      </c>
      <c r="ER217" s="221"/>
      <c r="ES217" s="216"/>
      <c r="ET217" s="221"/>
      <c r="EU217" s="216"/>
      <c r="EV217" s="221"/>
      <c r="EW217" s="216"/>
      <c r="EX217" s="221"/>
      <c r="EY217" s="221"/>
      <c r="EZ217" s="673">
        <f t="shared" si="104"/>
        <v>0</v>
      </c>
      <c r="FA217" s="221"/>
      <c r="FB217" s="221"/>
      <c r="FC217" s="221"/>
      <c r="FD217" s="221"/>
      <c r="FE217" s="221"/>
      <c r="FF217" s="221"/>
      <c r="FG217" s="221"/>
    </row>
    <row r="218" spans="1:163" s="207" customFormat="1">
      <c r="A218" s="669">
        <v>144</v>
      </c>
      <c r="B218" s="705" t="s">
        <v>984</v>
      </c>
      <c r="C218" s="221"/>
      <c r="D218" s="221"/>
      <c r="E218" s="221"/>
      <c r="F218" s="221"/>
      <c r="G218" s="221"/>
      <c r="H218" s="221"/>
      <c r="I218" s="221"/>
      <c r="J218" s="221"/>
      <c r="K218" s="12"/>
      <c r="L218" s="12"/>
      <c r="M218" s="12"/>
      <c r="N218" s="12"/>
      <c r="O218" s="12"/>
      <c r="P218" s="14">
        <f t="shared" si="115"/>
        <v>0</v>
      </c>
      <c r="Q218" s="12"/>
      <c r="R218" s="12"/>
      <c r="S218" s="12"/>
      <c r="T218" s="14">
        <f t="shared" si="105"/>
        <v>0</v>
      </c>
      <c r="U218" s="12"/>
      <c r="V218" s="12"/>
      <c r="W218" s="12"/>
      <c r="X218" s="12"/>
      <c r="Y218" s="12"/>
      <c r="Z218" s="12"/>
      <c r="AA218" s="12"/>
      <c r="AB218" s="12"/>
      <c r="AC218" s="12"/>
      <c r="AD218" s="648">
        <f t="shared" si="101"/>
        <v>0</v>
      </c>
      <c r="AE218" s="12"/>
      <c r="AF218" s="12"/>
      <c r="AG218" s="12"/>
      <c r="AH218" s="14">
        <f t="shared" si="106"/>
        <v>0</v>
      </c>
      <c r="AI218" s="12"/>
      <c r="AJ218" s="12">
        <v>1</v>
      </c>
      <c r="AK218" s="12"/>
      <c r="AL218" s="14">
        <f t="shared" si="107"/>
        <v>1</v>
      </c>
      <c r="AM218" s="12"/>
      <c r="AN218" s="12"/>
      <c r="AO218" s="12"/>
      <c r="AP218" s="14">
        <f t="shared" si="108"/>
        <v>0</v>
      </c>
      <c r="AQ218" s="12"/>
      <c r="AR218" s="12"/>
      <c r="AS218" s="12"/>
      <c r="AT218" s="12"/>
      <c r="AU218" s="12"/>
      <c r="AV218" s="14">
        <f t="shared" si="109"/>
        <v>0</v>
      </c>
      <c r="AW218" s="12"/>
      <c r="AX218" s="12"/>
      <c r="AY218" s="14">
        <f t="shared" si="110"/>
        <v>0</v>
      </c>
      <c r="AZ218" s="12"/>
      <c r="BA218" s="12"/>
      <c r="BB218" s="12"/>
      <c r="BC218" s="648">
        <f t="shared" si="102"/>
        <v>0</v>
      </c>
      <c r="BD218" s="12"/>
      <c r="BE218" s="12"/>
      <c r="BF218" s="648">
        <f t="shared" si="103"/>
        <v>0</v>
      </c>
      <c r="BG218" s="12"/>
      <c r="BH218" s="14">
        <f t="shared" si="111"/>
        <v>0</v>
      </c>
      <c r="BI218" s="12"/>
      <c r="BJ218" s="12"/>
      <c r="BK218" s="12"/>
      <c r="BL218" s="12"/>
      <c r="BM218" s="12"/>
      <c r="BN218" s="12"/>
      <c r="BO218" s="12"/>
      <c r="BP218" s="12"/>
      <c r="BQ218" s="12"/>
      <c r="BR218" s="12"/>
      <c r="BS218" s="12"/>
      <c r="BT218" s="32">
        <f t="shared" si="116"/>
        <v>0</v>
      </c>
      <c r="BU218" s="12"/>
      <c r="BV218" s="12"/>
      <c r="BW218" s="12"/>
      <c r="BX218" s="12"/>
      <c r="BY218" s="12"/>
      <c r="BZ218" s="12"/>
      <c r="CA218" s="12"/>
      <c r="CB218" s="12"/>
      <c r="CC218" s="12"/>
      <c r="CD218" s="12"/>
      <c r="CE218" s="12"/>
      <c r="CF218" s="12"/>
      <c r="CG218" s="14">
        <f t="shared" si="117"/>
        <v>0</v>
      </c>
      <c r="CH218" s="12"/>
      <c r="CI218" s="12"/>
      <c r="CJ218" s="12"/>
      <c r="CK218" s="12"/>
      <c r="CL218" s="12"/>
      <c r="CM218" s="12"/>
      <c r="CN218" s="14">
        <f t="shared" si="98"/>
        <v>0</v>
      </c>
      <c r="CO218" s="12"/>
      <c r="CP218" s="12"/>
      <c r="CQ218" s="12"/>
      <c r="CR218" s="12"/>
      <c r="CS218" s="12"/>
      <c r="CT218" s="14">
        <f t="shared" si="112"/>
        <v>0</v>
      </c>
      <c r="CU218" s="12"/>
      <c r="CV218" s="12"/>
      <c r="CW218" s="12"/>
      <c r="CX218" s="12"/>
      <c r="CY218" s="12"/>
      <c r="CZ218" s="12"/>
      <c r="DA218" s="601"/>
      <c r="DB218" s="12"/>
      <c r="DC218" s="12"/>
      <c r="DD218" s="12"/>
      <c r="DE218" s="12"/>
      <c r="DF218" s="12"/>
      <c r="DG218" s="12"/>
      <c r="DH218" s="12"/>
      <c r="DI218" s="12"/>
      <c r="DJ218" s="12"/>
      <c r="DK218" s="12"/>
      <c r="DL218" s="12"/>
      <c r="DM218" s="12"/>
      <c r="DN218" s="12"/>
      <c r="DO218" s="12"/>
      <c r="DP218" s="12"/>
      <c r="DQ218" s="648">
        <f t="shared" si="99"/>
        <v>0</v>
      </c>
      <c r="DR218" s="12"/>
      <c r="DS218" s="12"/>
      <c r="DT218" s="12"/>
      <c r="DU218" s="12"/>
      <c r="DV218" s="12">
        <f t="shared" si="100"/>
        <v>0</v>
      </c>
      <c r="DW218" s="12"/>
      <c r="DX218" s="12"/>
      <c r="DY218" s="12"/>
      <c r="DZ218" s="14">
        <f t="shared" si="113"/>
        <v>0</v>
      </c>
      <c r="EA218" s="608"/>
      <c r="EB218" s="221"/>
      <c r="EC218" s="682">
        <f t="shared" si="118"/>
        <v>0</v>
      </c>
      <c r="ED218" s="221"/>
      <c r="EE218" s="682">
        <f t="shared" si="119"/>
        <v>0</v>
      </c>
      <c r="EF218" s="221"/>
      <c r="EG218" s="682">
        <f t="shared" si="121"/>
        <v>0</v>
      </c>
      <c r="EH218" s="14"/>
      <c r="EI218" s="683"/>
      <c r="EJ218" s="14">
        <f t="shared" si="91"/>
        <v>0</v>
      </c>
      <c r="EK218" s="608"/>
      <c r="EL218" s="608"/>
      <c r="EM218" s="221"/>
      <c r="EN218" s="682">
        <f t="shared" si="120"/>
        <v>0</v>
      </c>
      <c r="EO218" s="221"/>
      <c r="EP218" s="221"/>
      <c r="EQ218" s="678">
        <f t="shared" si="114"/>
        <v>0</v>
      </c>
      <c r="ER218" s="221"/>
      <c r="ES218" s="216"/>
      <c r="ET218" s="221"/>
      <c r="EU218" s="216"/>
      <c r="EV218" s="221"/>
      <c r="EW218" s="216"/>
      <c r="EX218" s="221"/>
      <c r="EY218" s="221"/>
      <c r="EZ218" s="673">
        <f t="shared" si="104"/>
        <v>0</v>
      </c>
      <c r="FA218" s="221"/>
      <c r="FB218" s="221"/>
      <c r="FC218" s="221"/>
      <c r="FD218" s="221"/>
      <c r="FE218" s="221"/>
      <c r="FF218" s="221"/>
      <c r="FG218" s="221"/>
    </row>
    <row r="219" spans="1:163" s="207" customFormat="1">
      <c r="A219" s="669">
        <v>145</v>
      </c>
      <c r="B219" s="705" t="s">
        <v>985</v>
      </c>
      <c r="C219" s="221"/>
      <c r="D219" s="221"/>
      <c r="E219" s="221"/>
      <c r="F219" s="221"/>
      <c r="G219" s="221"/>
      <c r="H219" s="221"/>
      <c r="I219" s="221"/>
      <c r="J219" s="221"/>
      <c r="K219" s="12"/>
      <c r="L219" s="12"/>
      <c r="M219" s="12"/>
      <c r="N219" s="12"/>
      <c r="O219" s="12"/>
      <c r="P219" s="14">
        <f t="shared" si="115"/>
        <v>0</v>
      </c>
      <c r="Q219" s="12"/>
      <c r="R219" s="12"/>
      <c r="S219" s="12"/>
      <c r="T219" s="14">
        <f t="shared" si="105"/>
        <v>0</v>
      </c>
      <c r="U219" s="12"/>
      <c r="V219" s="12"/>
      <c r="W219" s="12"/>
      <c r="X219" s="12"/>
      <c r="Y219" s="12"/>
      <c r="Z219" s="12"/>
      <c r="AA219" s="12"/>
      <c r="AB219" s="12"/>
      <c r="AC219" s="12"/>
      <c r="AD219" s="648">
        <f t="shared" si="101"/>
        <v>0</v>
      </c>
      <c r="AE219" s="12"/>
      <c r="AF219" s="12"/>
      <c r="AG219" s="12"/>
      <c r="AH219" s="14">
        <f t="shared" si="106"/>
        <v>0</v>
      </c>
      <c r="AI219" s="12"/>
      <c r="AJ219" s="12">
        <v>101</v>
      </c>
      <c r="AK219" s="12"/>
      <c r="AL219" s="14">
        <f t="shared" si="107"/>
        <v>101</v>
      </c>
      <c r="AM219" s="12"/>
      <c r="AN219" s="12"/>
      <c r="AO219" s="12"/>
      <c r="AP219" s="14">
        <f t="shared" si="108"/>
        <v>0</v>
      </c>
      <c r="AQ219" s="12"/>
      <c r="AR219" s="12"/>
      <c r="AS219" s="12"/>
      <c r="AT219" s="12"/>
      <c r="AU219" s="12"/>
      <c r="AV219" s="14">
        <f t="shared" si="109"/>
        <v>0</v>
      </c>
      <c r="AW219" s="12"/>
      <c r="AX219" s="12"/>
      <c r="AY219" s="14">
        <f t="shared" si="110"/>
        <v>0</v>
      </c>
      <c r="AZ219" s="12"/>
      <c r="BA219" s="12"/>
      <c r="BB219" s="12"/>
      <c r="BC219" s="648">
        <f t="shared" si="102"/>
        <v>0</v>
      </c>
      <c r="BD219" s="12"/>
      <c r="BE219" s="12"/>
      <c r="BF219" s="648">
        <f t="shared" si="103"/>
        <v>0</v>
      </c>
      <c r="BG219" s="12"/>
      <c r="BH219" s="14">
        <f t="shared" si="111"/>
        <v>0</v>
      </c>
      <c r="BI219" s="12"/>
      <c r="BJ219" s="12"/>
      <c r="BK219" s="12"/>
      <c r="BL219" s="12"/>
      <c r="BM219" s="12"/>
      <c r="BN219" s="12"/>
      <c r="BO219" s="12"/>
      <c r="BP219" s="12"/>
      <c r="BQ219" s="12"/>
      <c r="BR219" s="12"/>
      <c r="BS219" s="12"/>
      <c r="BT219" s="32">
        <f t="shared" si="116"/>
        <v>0</v>
      </c>
      <c r="BU219" s="12"/>
      <c r="BV219" s="12"/>
      <c r="BW219" s="12"/>
      <c r="BX219" s="12"/>
      <c r="BY219" s="12"/>
      <c r="BZ219" s="12"/>
      <c r="CA219" s="12"/>
      <c r="CB219" s="12"/>
      <c r="CC219" s="12"/>
      <c r="CD219" s="12"/>
      <c r="CE219" s="12"/>
      <c r="CF219" s="12"/>
      <c r="CG219" s="14">
        <f t="shared" si="117"/>
        <v>0</v>
      </c>
      <c r="CH219" s="12"/>
      <c r="CI219" s="12"/>
      <c r="CJ219" s="12"/>
      <c r="CK219" s="12"/>
      <c r="CL219" s="12"/>
      <c r="CM219" s="12"/>
      <c r="CN219" s="14">
        <f t="shared" si="98"/>
        <v>0</v>
      </c>
      <c r="CO219" s="12"/>
      <c r="CP219" s="12"/>
      <c r="CQ219" s="12"/>
      <c r="CR219" s="12"/>
      <c r="CS219" s="12"/>
      <c r="CT219" s="14">
        <f t="shared" si="112"/>
        <v>0</v>
      </c>
      <c r="CU219" s="12"/>
      <c r="CV219" s="12"/>
      <c r="CW219" s="12"/>
      <c r="CX219" s="12"/>
      <c r="CY219" s="12"/>
      <c r="CZ219" s="12"/>
      <c r="DA219" s="601"/>
      <c r="DB219" s="12"/>
      <c r="DC219" s="12"/>
      <c r="DD219" s="12"/>
      <c r="DE219" s="12"/>
      <c r="DF219" s="12"/>
      <c r="DG219" s="12"/>
      <c r="DH219" s="12"/>
      <c r="DI219" s="12"/>
      <c r="DJ219" s="12"/>
      <c r="DK219" s="12"/>
      <c r="DL219" s="12"/>
      <c r="DM219" s="12"/>
      <c r="DN219" s="12"/>
      <c r="DO219" s="12"/>
      <c r="DP219" s="12"/>
      <c r="DQ219" s="648">
        <f t="shared" si="99"/>
        <v>0</v>
      </c>
      <c r="DR219" s="12"/>
      <c r="DS219" s="12"/>
      <c r="DT219" s="12"/>
      <c r="DU219" s="12"/>
      <c r="DV219" s="12">
        <f t="shared" si="100"/>
        <v>0</v>
      </c>
      <c r="DW219" s="12"/>
      <c r="DX219" s="12"/>
      <c r="DY219" s="12"/>
      <c r="DZ219" s="14">
        <f t="shared" si="113"/>
        <v>0</v>
      </c>
      <c r="EA219" s="608"/>
      <c r="EB219" s="221"/>
      <c r="EC219" s="682">
        <f t="shared" si="118"/>
        <v>0</v>
      </c>
      <c r="ED219" s="221"/>
      <c r="EE219" s="682">
        <f t="shared" si="119"/>
        <v>0</v>
      </c>
      <c r="EF219" s="221"/>
      <c r="EG219" s="682">
        <f t="shared" si="121"/>
        <v>0</v>
      </c>
      <c r="EH219" s="14"/>
      <c r="EI219" s="683"/>
      <c r="EJ219" s="14">
        <f t="shared" si="91"/>
        <v>0</v>
      </c>
      <c r="EK219" s="608"/>
      <c r="EL219" s="608"/>
      <c r="EM219" s="221"/>
      <c r="EN219" s="682">
        <f t="shared" si="120"/>
        <v>0</v>
      </c>
      <c r="EO219" s="221"/>
      <c r="EP219" s="221"/>
      <c r="EQ219" s="678">
        <f t="shared" si="114"/>
        <v>0</v>
      </c>
      <c r="ER219" s="221"/>
      <c r="ES219" s="216"/>
      <c r="ET219" s="221"/>
      <c r="EU219" s="216"/>
      <c r="EV219" s="221"/>
      <c r="EW219" s="216"/>
      <c r="EX219" s="221"/>
      <c r="EY219" s="221"/>
      <c r="EZ219" s="673">
        <f t="shared" si="104"/>
        <v>0</v>
      </c>
      <c r="FA219" s="221"/>
      <c r="FB219" s="221"/>
      <c r="FC219" s="221"/>
      <c r="FD219" s="221"/>
      <c r="FE219" s="221"/>
      <c r="FF219" s="221"/>
      <c r="FG219" s="221"/>
    </row>
    <row r="220" spans="1:163" s="207" customFormat="1">
      <c r="A220" s="669">
        <v>146</v>
      </c>
      <c r="B220" s="220" t="s">
        <v>986</v>
      </c>
      <c r="C220" s="221"/>
      <c r="D220" s="221"/>
      <c r="E220" s="221"/>
      <c r="F220" s="221"/>
      <c r="G220" s="221"/>
      <c r="H220" s="221"/>
      <c r="I220" s="221"/>
      <c r="J220" s="221"/>
      <c r="K220" s="12"/>
      <c r="L220" s="12"/>
      <c r="M220" s="12"/>
      <c r="N220" s="12"/>
      <c r="O220" s="12"/>
      <c r="P220" s="14">
        <f>SUM(K220:O220)</f>
        <v>0</v>
      </c>
      <c r="Q220" s="12"/>
      <c r="R220" s="12"/>
      <c r="S220" s="12"/>
      <c r="T220" s="14">
        <f>SUM(R220:S220)</f>
        <v>0</v>
      </c>
      <c r="U220" s="12"/>
      <c r="V220" s="12"/>
      <c r="W220" s="12"/>
      <c r="X220" s="12"/>
      <c r="Y220" s="12"/>
      <c r="Z220" s="12"/>
      <c r="AA220" s="12"/>
      <c r="AB220" s="12"/>
      <c r="AC220" s="12"/>
      <c r="AD220" s="648">
        <f t="shared" si="101"/>
        <v>0</v>
      </c>
      <c r="AE220" s="12"/>
      <c r="AF220" s="12"/>
      <c r="AG220" s="12"/>
      <c r="AH220" s="14">
        <f>SUM(AF220:AG220)</f>
        <v>0</v>
      </c>
      <c r="AI220" s="12"/>
      <c r="AJ220" s="12"/>
      <c r="AK220" s="12"/>
      <c r="AL220" s="14">
        <f>SUM(AJ220:AK220)</f>
        <v>0</v>
      </c>
      <c r="AM220" s="12"/>
      <c r="AN220" s="12"/>
      <c r="AO220" s="12"/>
      <c r="AP220" s="14">
        <f t="shared" si="108"/>
        <v>0</v>
      </c>
      <c r="AQ220" s="12"/>
      <c r="AR220" s="12"/>
      <c r="AS220" s="12"/>
      <c r="AT220" s="12"/>
      <c r="AU220" s="12"/>
      <c r="AV220" s="14">
        <f t="shared" si="109"/>
        <v>0</v>
      </c>
      <c r="AW220" s="12"/>
      <c r="AX220" s="12"/>
      <c r="AY220" s="14">
        <f t="shared" si="110"/>
        <v>0</v>
      </c>
      <c r="AZ220" s="12"/>
      <c r="BA220" s="12"/>
      <c r="BB220" s="12"/>
      <c r="BC220" s="648">
        <f t="shared" si="102"/>
        <v>0</v>
      </c>
      <c r="BD220" s="12"/>
      <c r="BE220" s="12"/>
      <c r="BF220" s="648">
        <f t="shared" si="103"/>
        <v>0</v>
      </c>
      <c r="BG220" s="12"/>
      <c r="BH220" s="14">
        <f>SUM(BG220)</f>
        <v>0</v>
      </c>
      <c r="BI220" s="12"/>
      <c r="BJ220" s="12"/>
      <c r="BK220" s="12"/>
      <c r="BL220" s="12"/>
      <c r="BM220" s="12"/>
      <c r="BN220" s="12"/>
      <c r="BO220" s="12"/>
      <c r="BP220" s="12"/>
      <c r="BQ220" s="12"/>
      <c r="BR220" s="12"/>
      <c r="BS220" s="12"/>
      <c r="BT220" s="32">
        <f>SUM(BJ220:BS220)</f>
        <v>0</v>
      </c>
      <c r="BU220" s="12"/>
      <c r="BV220" s="12"/>
      <c r="BW220" s="12"/>
      <c r="BX220" s="12"/>
      <c r="BY220" s="12"/>
      <c r="BZ220" s="12"/>
      <c r="CA220" s="12"/>
      <c r="CB220" s="12"/>
      <c r="CC220" s="12"/>
      <c r="CD220" s="12"/>
      <c r="CE220" s="12"/>
      <c r="CF220" s="12"/>
      <c r="CG220" s="14">
        <f>SUM(BV220:CF220)</f>
        <v>0</v>
      </c>
      <c r="CH220" s="12"/>
      <c r="CI220" s="12"/>
      <c r="CJ220" s="12"/>
      <c r="CK220" s="12"/>
      <c r="CL220" s="12"/>
      <c r="CM220" s="12"/>
      <c r="CN220" s="14">
        <f t="shared" si="98"/>
        <v>0</v>
      </c>
      <c r="CO220" s="12"/>
      <c r="CP220" s="12"/>
      <c r="CQ220" s="12"/>
      <c r="CR220" s="12"/>
      <c r="CS220" s="12"/>
      <c r="CT220" s="14">
        <f>SUM(CP220:CS220)</f>
        <v>0</v>
      </c>
      <c r="CU220" s="12"/>
      <c r="CV220" s="12"/>
      <c r="CW220" s="12"/>
      <c r="CX220" s="12"/>
      <c r="CY220" s="12"/>
      <c r="CZ220" s="12"/>
      <c r="DA220" s="601"/>
      <c r="DB220" s="12"/>
      <c r="DC220" s="12"/>
      <c r="DD220" s="12"/>
      <c r="DE220" s="12"/>
      <c r="DF220" s="12"/>
      <c r="DG220" s="12"/>
      <c r="DI220" s="12"/>
      <c r="DJ220" s="12"/>
      <c r="DK220" s="12"/>
      <c r="DL220" s="12"/>
      <c r="DM220" s="12"/>
      <c r="DN220" s="12"/>
      <c r="DO220" s="12"/>
      <c r="DP220" s="12"/>
      <c r="DQ220" s="648">
        <f t="shared" si="99"/>
        <v>0</v>
      </c>
      <c r="DR220" s="12"/>
      <c r="DS220" s="12"/>
      <c r="DT220" s="12"/>
      <c r="DU220" s="12"/>
      <c r="DV220" s="12">
        <f t="shared" si="100"/>
        <v>0</v>
      </c>
      <c r="DW220" s="12"/>
      <c r="DX220" s="12"/>
      <c r="DY220" s="12"/>
      <c r="DZ220" s="14">
        <f>SUM(DW220:DY220)</f>
        <v>0</v>
      </c>
      <c r="EA220" s="608"/>
      <c r="EB220" s="221"/>
      <c r="EC220" s="682">
        <f>SUM(EB220)</f>
        <v>0</v>
      </c>
      <c r="ED220" s="221"/>
      <c r="EE220" s="682">
        <f>SUM(ED220)</f>
        <v>0</v>
      </c>
      <c r="EF220" s="221"/>
      <c r="EG220" s="682">
        <f>SUM(EF220)</f>
        <v>0</v>
      </c>
      <c r="EH220" s="14"/>
      <c r="EI220" s="683"/>
      <c r="EJ220" s="14">
        <f>SUM(EI220)</f>
        <v>0</v>
      </c>
      <c r="EK220" s="608"/>
      <c r="EL220" s="608"/>
      <c r="EM220" s="221"/>
      <c r="EN220" s="682">
        <f t="shared" si="120"/>
        <v>0</v>
      </c>
      <c r="EO220" s="221"/>
      <c r="EP220" s="221"/>
      <c r="EQ220" s="678">
        <f t="shared" si="114"/>
        <v>0</v>
      </c>
      <c r="ER220" s="221"/>
      <c r="ES220" s="216"/>
      <c r="ET220" s="221"/>
      <c r="EU220" s="216"/>
      <c r="EV220" s="221"/>
      <c r="EW220" s="216"/>
      <c r="EX220" s="221"/>
      <c r="EY220" s="221"/>
      <c r="EZ220" s="673">
        <f t="shared" si="104"/>
        <v>0</v>
      </c>
      <c r="FA220" s="221"/>
      <c r="FB220" s="221"/>
      <c r="FC220" s="221"/>
      <c r="FD220" s="221"/>
      <c r="FE220" s="221"/>
      <c r="FF220" s="221"/>
      <c r="FG220" s="221"/>
    </row>
    <row r="221" spans="1:163" s="207" customFormat="1">
      <c r="A221" s="669">
        <v>147</v>
      </c>
      <c r="B221" s="16" t="s">
        <v>987</v>
      </c>
      <c r="C221" s="221"/>
      <c r="D221" s="221"/>
      <c r="E221" s="221"/>
      <c r="F221" s="221"/>
      <c r="G221" s="221"/>
      <c r="H221" s="221"/>
      <c r="I221" s="221"/>
      <c r="J221" s="221"/>
      <c r="K221" s="12">
        <v>100</v>
      </c>
      <c r="L221" s="12"/>
      <c r="M221" s="12"/>
      <c r="N221" s="12"/>
      <c r="O221" s="12"/>
      <c r="P221" s="14">
        <f>SUM(K221:O221)</f>
        <v>100</v>
      </c>
      <c r="Q221" s="12"/>
      <c r="R221" s="12"/>
      <c r="S221" s="12"/>
      <c r="T221" s="14">
        <f t="shared" ref="T221:T227" si="122">SUM(R221:S221)</f>
        <v>0</v>
      </c>
      <c r="U221" s="12"/>
      <c r="V221" s="12"/>
      <c r="W221" s="12"/>
      <c r="X221" s="12"/>
      <c r="Y221" s="12"/>
      <c r="Z221" s="12"/>
      <c r="AA221" s="12"/>
      <c r="AB221" s="12"/>
      <c r="AC221" s="12"/>
      <c r="AD221" s="648">
        <f t="shared" si="101"/>
        <v>0</v>
      </c>
      <c r="AE221" s="12"/>
      <c r="AF221" s="12"/>
      <c r="AG221" s="12"/>
      <c r="AH221" s="14">
        <f t="shared" ref="AH221:AH227" si="123">SUM(AF221:AG221)</f>
        <v>0</v>
      </c>
      <c r="AI221" s="12"/>
      <c r="AJ221" s="12"/>
      <c r="AK221" s="12"/>
      <c r="AL221" s="14">
        <f t="shared" ref="AL221:AL227" si="124">SUM(AJ221:AK221)</f>
        <v>0</v>
      </c>
      <c r="AN221" s="12"/>
      <c r="AO221" s="12"/>
      <c r="AP221" s="14">
        <f t="shared" si="108"/>
        <v>0</v>
      </c>
      <c r="AQ221" s="12"/>
      <c r="AR221" s="12"/>
      <c r="AS221" s="12"/>
      <c r="AT221" s="12"/>
      <c r="AU221" s="12"/>
      <c r="AV221" s="14">
        <f t="shared" si="109"/>
        <v>0</v>
      </c>
      <c r="AW221" s="12"/>
      <c r="AX221" s="12"/>
      <c r="AY221" s="14">
        <f t="shared" si="110"/>
        <v>0</v>
      </c>
      <c r="AZ221" s="12"/>
      <c r="BA221" s="12"/>
      <c r="BB221" s="12"/>
      <c r="BC221" s="648">
        <f t="shared" si="102"/>
        <v>0</v>
      </c>
      <c r="BD221" s="12"/>
      <c r="BE221" s="12"/>
      <c r="BF221" s="648">
        <f t="shared" si="103"/>
        <v>0</v>
      </c>
      <c r="BG221" s="12"/>
      <c r="BH221" s="14">
        <f t="shared" ref="BH221:BH227" si="125">SUM(BG221)</f>
        <v>0</v>
      </c>
      <c r="BI221" s="12"/>
      <c r="BJ221" s="12"/>
      <c r="BK221" s="12"/>
      <c r="BL221" s="12"/>
      <c r="BM221" s="12"/>
      <c r="BN221" s="12"/>
      <c r="BO221" s="12"/>
      <c r="BP221" s="12"/>
      <c r="BQ221" s="12"/>
      <c r="BR221" s="12"/>
      <c r="BS221" s="12"/>
      <c r="BT221" s="32">
        <f t="shared" ref="BT221:BT227" si="126">SUM(BJ221:BS221)</f>
        <v>0</v>
      </c>
      <c r="BU221" s="12"/>
      <c r="BV221" s="12"/>
      <c r="BW221" s="12"/>
      <c r="BX221" s="12"/>
      <c r="BY221" s="12"/>
      <c r="BZ221" s="12"/>
      <c r="CA221" s="12"/>
      <c r="CB221" s="12"/>
      <c r="CC221" s="12"/>
      <c r="CD221" s="12"/>
      <c r="CE221" s="12"/>
      <c r="CF221" s="12"/>
      <c r="CG221" s="14">
        <f t="shared" ref="CG221:CG227" si="127">SUM(BV221:CF221)</f>
        <v>0</v>
      </c>
      <c r="CH221" s="12"/>
      <c r="CI221" s="12"/>
      <c r="CJ221" s="12"/>
      <c r="CK221" s="12"/>
      <c r="CL221" s="12"/>
      <c r="CM221" s="12"/>
      <c r="CN221" s="14">
        <f t="shared" si="98"/>
        <v>0</v>
      </c>
      <c r="CO221" s="12"/>
      <c r="CP221" s="12"/>
      <c r="CQ221" s="12"/>
      <c r="CR221" s="12"/>
      <c r="CS221" s="12"/>
      <c r="CT221" s="14">
        <f t="shared" ref="CT221:CT227" si="128">SUM(CP221:CS221)</f>
        <v>0</v>
      </c>
      <c r="CU221" s="12"/>
      <c r="CV221" s="12"/>
      <c r="CW221" s="12"/>
      <c r="CX221" s="12"/>
      <c r="CY221" s="12"/>
      <c r="CZ221" s="12"/>
      <c r="DA221" s="601"/>
      <c r="DB221" s="12"/>
      <c r="DC221" s="12"/>
      <c r="DD221" s="12"/>
      <c r="DE221" s="12"/>
      <c r="DF221" s="12"/>
      <c r="DG221" s="12"/>
      <c r="DH221" s="708"/>
      <c r="DI221" s="12"/>
      <c r="DJ221" s="12"/>
      <c r="DK221" s="12"/>
      <c r="DL221" s="12"/>
      <c r="DM221" s="12"/>
      <c r="DN221" s="12"/>
      <c r="DO221" s="12"/>
      <c r="DP221" s="12"/>
      <c r="DQ221" s="648">
        <f t="shared" si="99"/>
        <v>0</v>
      </c>
      <c r="DR221" s="12"/>
      <c r="DS221" s="12"/>
      <c r="DT221" s="12"/>
      <c r="DU221" s="12"/>
      <c r="DV221" s="12">
        <f t="shared" si="100"/>
        <v>0</v>
      </c>
      <c r="DW221" s="12"/>
      <c r="DX221" s="12"/>
      <c r="DY221" s="12"/>
      <c r="DZ221" s="14">
        <f t="shared" ref="DZ221:DZ227" si="129">SUM(DW221:DY221)</f>
        <v>0</v>
      </c>
      <c r="EA221" s="608"/>
      <c r="EB221" s="221"/>
      <c r="EC221" s="682">
        <f t="shared" ref="EC221:EC227" si="130">SUM(EB221)</f>
        <v>0</v>
      </c>
      <c r="ED221" s="221"/>
      <c r="EE221" s="682">
        <f t="shared" ref="EE221:EE227" si="131">SUM(ED221)</f>
        <v>0</v>
      </c>
      <c r="EF221" s="221"/>
      <c r="EG221" s="682">
        <f t="shared" ref="EG221:EG227" si="132">SUM(EF221)</f>
        <v>0</v>
      </c>
      <c r="EH221" s="14"/>
      <c r="EI221" s="683"/>
      <c r="EJ221" s="14">
        <f t="shared" ref="EJ221:EJ227" si="133">SUM(EI221)</f>
        <v>0</v>
      </c>
      <c r="EK221" s="608"/>
      <c r="EL221" s="608"/>
      <c r="EM221" s="221"/>
      <c r="EN221" s="682">
        <f t="shared" si="120"/>
        <v>0</v>
      </c>
      <c r="EO221" s="221"/>
      <c r="EP221" s="221"/>
      <c r="EQ221" s="678">
        <f t="shared" si="114"/>
        <v>0</v>
      </c>
      <c r="ER221" s="221"/>
      <c r="ES221" s="216"/>
      <c r="ET221" s="221"/>
      <c r="EU221" s="216"/>
      <c r="EV221" s="221"/>
      <c r="EW221" s="216"/>
      <c r="EX221" s="221"/>
      <c r="EY221" s="221"/>
      <c r="EZ221" s="673">
        <f t="shared" si="104"/>
        <v>0</v>
      </c>
      <c r="FA221" s="221"/>
      <c r="FB221" s="221"/>
      <c r="FC221" s="221"/>
      <c r="FD221" s="221"/>
      <c r="FE221" s="221"/>
      <c r="FF221" s="221"/>
      <c r="FG221" s="221"/>
    </row>
    <row r="222" spans="1:163" s="207" customFormat="1">
      <c r="A222" s="669">
        <v>148</v>
      </c>
      <c r="B222" s="220" t="s">
        <v>1472</v>
      </c>
      <c r="C222" s="221"/>
      <c r="D222" s="221"/>
      <c r="E222" s="221"/>
      <c r="F222" s="221"/>
      <c r="G222" s="221"/>
      <c r="H222" s="221"/>
      <c r="I222" s="221"/>
      <c r="J222" s="221"/>
      <c r="K222" s="12"/>
      <c r="L222" s="12"/>
      <c r="M222" s="12"/>
      <c r="N222" s="12"/>
      <c r="O222" s="12"/>
      <c r="P222" s="14">
        <f>SUM(K222:O222)</f>
        <v>0</v>
      </c>
      <c r="Q222" s="12"/>
      <c r="R222" s="12"/>
      <c r="S222" s="12"/>
      <c r="T222" s="14">
        <f t="shared" si="122"/>
        <v>0</v>
      </c>
      <c r="U222" s="12"/>
      <c r="V222" s="12"/>
      <c r="W222" s="12"/>
      <c r="X222" s="12"/>
      <c r="Y222" s="12"/>
      <c r="Z222" s="12"/>
      <c r="AA222" s="12"/>
      <c r="AB222" s="12"/>
      <c r="AC222" s="12"/>
      <c r="AD222" s="648">
        <f t="shared" si="101"/>
        <v>0</v>
      </c>
      <c r="AE222" s="12"/>
      <c r="AF222" s="12"/>
      <c r="AG222" s="12"/>
      <c r="AH222" s="14">
        <f t="shared" si="123"/>
        <v>0</v>
      </c>
      <c r="AI222" s="12"/>
      <c r="AJ222" s="12"/>
      <c r="AK222" s="12"/>
      <c r="AL222" s="14">
        <f t="shared" si="124"/>
        <v>0</v>
      </c>
      <c r="AM222" s="12"/>
      <c r="AN222" s="12"/>
      <c r="AO222" s="12"/>
      <c r="AP222" s="14">
        <f t="shared" si="108"/>
        <v>0</v>
      </c>
      <c r="AQ222" s="12"/>
      <c r="AR222" s="12"/>
      <c r="AS222" s="12"/>
      <c r="AT222" s="12"/>
      <c r="AU222" s="12"/>
      <c r="AV222" s="14">
        <f t="shared" si="109"/>
        <v>0</v>
      </c>
      <c r="AW222" s="12"/>
      <c r="AX222" s="12"/>
      <c r="AY222" s="14">
        <f t="shared" si="110"/>
        <v>0</v>
      </c>
      <c r="AZ222" s="12"/>
      <c r="BA222" s="12"/>
      <c r="BB222" s="12"/>
      <c r="BC222" s="648">
        <f t="shared" si="102"/>
        <v>0</v>
      </c>
      <c r="BD222" s="12"/>
      <c r="BE222" s="12"/>
      <c r="BF222" s="648">
        <f t="shared" si="103"/>
        <v>0</v>
      </c>
      <c r="BG222" s="12"/>
      <c r="BH222" s="14">
        <f t="shared" si="125"/>
        <v>0</v>
      </c>
      <c r="BI222" s="12"/>
      <c r="BJ222" s="12"/>
      <c r="BK222" s="12"/>
      <c r="BL222" s="12"/>
      <c r="BM222" s="12"/>
      <c r="BN222" s="12"/>
      <c r="BO222" s="12"/>
      <c r="BP222" s="12"/>
      <c r="BQ222" s="12"/>
      <c r="BR222" s="12"/>
      <c r="BS222" s="12"/>
      <c r="BT222" s="32">
        <f t="shared" si="126"/>
        <v>0</v>
      </c>
      <c r="BU222" s="12"/>
      <c r="BV222" s="12"/>
      <c r="BW222" s="12"/>
      <c r="BX222" s="12"/>
      <c r="BY222" s="12"/>
      <c r="BZ222" s="12"/>
      <c r="CA222" s="12"/>
      <c r="CB222" s="12"/>
      <c r="CC222" s="12"/>
      <c r="CD222" s="12"/>
      <c r="CE222" s="12">
        <v>200000</v>
      </c>
      <c r="CF222" s="12"/>
      <c r="CG222" s="14">
        <f t="shared" si="127"/>
        <v>200000</v>
      </c>
      <c r="CH222" s="12"/>
      <c r="CI222" s="12"/>
      <c r="CJ222" s="12"/>
      <c r="CK222" s="12"/>
      <c r="CL222" s="12"/>
      <c r="CM222" s="12"/>
      <c r="CN222" s="14">
        <f t="shared" si="98"/>
        <v>0</v>
      </c>
      <c r="CO222" s="12"/>
      <c r="CP222" s="12"/>
      <c r="CQ222" s="12"/>
      <c r="CR222" s="12"/>
      <c r="CS222" s="12"/>
      <c r="CT222" s="14">
        <f t="shared" si="128"/>
        <v>0</v>
      </c>
      <c r="CU222" s="12"/>
      <c r="CV222" s="12"/>
      <c r="CW222" s="12"/>
      <c r="CX222" s="12"/>
      <c r="CY222" s="12"/>
      <c r="CZ222" s="12"/>
      <c r="DA222" s="601"/>
      <c r="DB222" s="12"/>
      <c r="DC222" s="12"/>
      <c r="DD222" s="12"/>
      <c r="DE222" s="12"/>
      <c r="DF222" s="12"/>
      <c r="DG222" s="12"/>
      <c r="DH222" s="708"/>
      <c r="DI222" s="12"/>
      <c r="DJ222" s="12"/>
      <c r="DK222" s="12"/>
      <c r="DL222" s="12"/>
      <c r="DM222" s="12"/>
      <c r="DN222" s="12"/>
      <c r="DO222" s="12"/>
      <c r="DP222" s="12"/>
      <c r="DQ222" s="648">
        <f t="shared" si="99"/>
        <v>0</v>
      </c>
      <c r="DR222" s="12"/>
      <c r="DS222" s="12"/>
      <c r="DT222" s="12"/>
      <c r="DU222" s="12"/>
      <c r="DV222" s="12">
        <f t="shared" si="100"/>
        <v>0</v>
      </c>
      <c r="DW222" s="12"/>
      <c r="DX222" s="12"/>
      <c r="DY222" s="12"/>
      <c r="DZ222" s="14">
        <f t="shared" si="129"/>
        <v>0</v>
      </c>
      <c r="EA222" s="608"/>
      <c r="EB222" s="221"/>
      <c r="EC222" s="682">
        <f t="shared" si="130"/>
        <v>0</v>
      </c>
      <c r="ED222" s="221"/>
      <c r="EE222" s="682">
        <f t="shared" si="131"/>
        <v>0</v>
      </c>
      <c r="EF222" s="221"/>
      <c r="EG222" s="682">
        <f t="shared" si="132"/>
        <v>0</v>
      </c>
      <c r="EH222" s="14"/>
      <c r="EI222" s="683"/>
      <c r="EJ222" s="14">
        <f t="shared" si="133"/>
        <v>0</v>
      </c>
      <c r="EK222" s="608"/>
      <c r="EL222" s="608"/>
      <c r="EM222" s="221"/>
      <c r="EN222" s="682">
        <f t="shared" si="120"/>
        <v>0</v>
      </c>
      <c r="EO222" s="221"/>
      <c r="EP222" s="221"/>
      <c r="EQ222" s="678">
        <f t="shared" si="114"/>
        <v>0</v>
      </c>
      <c r="ER222" s="221"/>
      <c r="ES222" s="216"/>
      <c r="ET222" s="221"/>
      <c r="EU222" s="216"/>
      <c r="EV222" s="221"/>
      <c r="EW222" s="216"/>
      <c r="EX222" s="221"/>
      <c r="EY222" s="221"/>
      <c r="EZ222" s="673">
        <f t="shared" si="104"/>
        <v>0</v>
      </c>
      <c r="FA222" s="221"/>
      <c r="FB222" s="221"/>
      <c r="FC222" s="221"/>
      <c r="FD222" s="221"/>
      <c r="FE222" s="221"/>
      <c r="FF222" s="221"/>
      <c r="FG222" s="221"/>
    </row>
    <row r="223" spans="1:163" s="207" customFormat="1">
      <c r="A223" s="669">
        <v>149</v>
      </c>
      <c r="B223" s="16" t="s">
        <v>991</v>
      </c>
      <c r="C223" s="221"/>
      <c r="D223" s="221"/>
      <c r="E223" s="221"/>
      <c r="F223" s="221"/>
      <c r="G223" s="221"/>
      <c r="H223" s="221"/>
      <c r="I223" s="221"/>
      <c r="J223" s="221"/>
      <c r="K223" s="12"/>
      <c r="L223" s="12"/>
      <c r="M223" s="12"/>
      <c r="N223" s="12"/>
      <c r="O223" s="12"/>
      <c r="P223" s="14">
        <f t="shared" ref="P223:P227" si="134">SUM(K223:O223)</f>
        <v>0</v>
      </c>
      <c r="Q223" s="12"/>
      <c r="R223" s="12"/>
      <c r="S223" s="12"/>
      <c r="T223" s="14">
        <f t="shared" si="122"/>
        <v>0</v>
      </c>
      <c r="U223" s="12"/>
      <c r="V223" s="12"/>
      <c r="W223" s="12"/>
      <c r="X223" s="12"/>
      <c r="Y223" s="12"/>
      <c r="Z223" s="12"/>
      <c r="AA223" s="12"/>
      <c r="AB223" s="12"/>
      <c r="AC223" s="12"/>
      <c r="AD223" s="648">
        <f t="shared" si="101"/>
        <v>0</v>
      </c>
      <c r="AE223" s="12"/>
      <c r="AF223" s="12"/>
      <c r="AG223" s="12"/>
      <c r="AH223" s="14">
        <f t="shared" si="123"/>
        <v>0</v>
      </c>
      <c r="AI223" s="12"/>
      <c r="AJ223" s="12"/>
      <c r="AK223" s="12"/>
      <c r="AL223" s="14">
        <f t="shared" si="124"/>
        <v>0</v>
      </c>
      <c r="AM223" s="12"/>
      <c r="AN223" s="12"/>
      <c r="AO223" s="12"/>
      <c r="AP223" s="14">
        <f t="shared" si="108"/>
        <v>0</v>
      </c>
      <c r="AQ223" s="12"/>
      <c r="AR223" s="12"/>
      <c r="AS223" s="12"/>
      <c r="AT223" s="12"/>
      <c r="AU223" s="12"/>
      <c r="AV223" s="14">
        <f t="shared" si="109"/>
        <v>0</v>
      </c>
      <c r="AW223" s="12"/>
      <c r="AX223" s="12"/>
      <c r="AY223" s="14">
        <f t="shared" si="110"/>
        <v>0</v>
      </c>
      <c r="AZ223" s="12"/>
      <c r="BA223" s="12"/>
      <c r="BB223" s="12"/>
      <c r="BC223" s="648">
        <f t="shared" si="102"/>
        <v>0</v>
      </c>
      <c r="BD223" s="12"/>
      <c r="BE223" s="12"/>
      <c r="BF223" s="648">
        <f t="shared" si="103"/>
        <v>0</v>
      </c>
      <c r="BG223" s="12"/>
      <c r="BH223" s="14">
        <f t="shared" si="125"/>
        <v>0</v>
      </c>
      <c r="BI223" s="12"/>
      <c r="BJ223" s="12"/>
      <c r="BK223" s="12"/>
      <c r="BL223" s="12"/>
      <c r="BM223" s="12"/>
      <c r="BN223" s="12"/>
      <c r="BO223" s="12"/>
      <c r="BP223" s="12"/>
      <c r="BQ223" s="12"/>
      <c r="BR223" s="12"/>
      <c r="BS223" s="12"/>
      <c r="BT223" s="32">
        <f t="shared" si="126"/>
        <v>0</v>
      </c>
      <c r="BU223" s="12"/>
      <c r="BV223" s="12"/>
      <c r="BW223" s="12"/>
      <c r="BX223" s="12"/>
      <c r="BY223" s="12"/>
      <c r="BZ223" s="12"/>
      <c r="CA223" s="12"/>
      <c r="CB223" s="12"/>
      <c r="CC223" s="12"/>
      <c r="CD223" s="12"/>
      <c r="CE223" s="12">
        <v>75000</v>
      </c>
      <c r="CF223" s="12"/>
      <c r="CG223" s="14">
        <f t="shared" si="127"/>
        <v>75000</v>
      </c>
      <c r="CH223" s="12"/>
      <c r="CI223" s="12"/>
      <c r="CJ223" s="12"/>
      <c r="CK223" s="12"/>
      <c r="CL223" s="12"/>
      <c r="CM223" s="12"/>
      <c r="CN223" s="14">
        <f t="shared" si="98"/>
        <v>0</v>
      </c>
      <c r="CO223" s="12"/>
      <c r="CP223" s="12"/>
      <c r="CQ223" s="12"/>
      <c r="CR223" s="12"/>
      <c r="CS223" s="12"/>
      <c r="CT223" s="14">
        <f t="shared" si="128"/>
        <v>0</v>
      </c>
      <c r="CU223" s="12"/>
      <c r="CV223" s="12"/>
      <c r="CW223" s="12"/>
      <c r="CX223" s="12"/>
      <c r="CY223" s="12"/>
      <c r="CZ223" s="12"/>
      <c r="DA223" s="601"/>
      <c r="DB223" s="12"/>
      <c r="DC223" s="12"/>
      <c r="DD223" s="12"/>
      <c r="DE223" s="12"/>
      <c r="DF223" s="12"/>
      <c r="DG223" s="12"/>
      <c r="DH223" s="708"/>
      <c r="DI223" s="12"/>
      <c r="DJ223" s="12"/>
      <c r="DK223" s="12"/>
      <c r="DL223" s="12"/>
      <c r="DM223" s="12"/>
      <c r="DN223" s="12"/>
      <c r="DO223" s="12"/>
      <c r="DP223" s="12"/>
      <c r="DQ223" s="648">
        <f t="shared" si="99"/>
        <v>0</v>
      </c>
      <c r="DR223" s="12"/>
      <c r="DS223" s="12"/>
      <c r="DT223" s="12"/>
      <c r="DU223" s="12"/>
      <c r="DV223" s="12">
        <f t="shared" si="100"/>
        <v>0</v>
      </c>
      <c r="DW223" s="12"/>
      <c r="DX223" s="12"/>
      <c r="DY223" s="12"/>
      <c r="DZ223" s="14">
        <f t="shared" si="129"/>
        <v>0</v>
      </c>
      <c r="EA223" s="608"/>
      <c r="EB223" s="221"/>
      <c r="EC223" s="682">
        <f t="shared" si="130"/>
        <v>0</v>
      </c>
      <c r="ED223" s="221"/>
      <c r="EE223" s="682">
        <f t="shared" si="131"/>
        <v>0</v>
      </c>
      <c r="EF223" s="221"/>
      <c r="EG223" s="682">
        <f t="shared" si="132"/>
        <v>0</v>
      </c>
      <c r="EH223" s="14"/>
      <c r="EI223" s="683"/>
      <c r="EJ223" s="14">
        <f t="shared" si="133"/>
        <v>0</v>
      </c>
      <c r="EK223" s="608"/>
      <c r="EL223" s="608"/>
      <c r="EM223" s="221"/>
      <c r="EN223" s="682">
        <f t="shared" si="120"/>
        <v>0</v>
      </c>
      <c r="EO223" s="221"/>
      <c r="EP223" s="221"/>
      <c r="EQ223" s="678">
        <f t="shared" si="114"/>
        <v>0</v>
      </c>
      <c r="ER223" s="221"/>
      <c r="ES223" s="216"/>
      <c r="ET223" s="221"/>
      <c r="EU223" s="216"/>
      <c r="EV223" s="221"/>
      <c r="EW223" s="216"/>
      <c r="EX223" s="221"/>
      <c r="EY223" s="221"/>
      <c r="EZ223" s="673">
        <f t="shared" si="104"/>
        <v>0</v>
      </c>
      <c r="FA223" s="221"/>
      <c r="FB223" s="221"/>
      <c r="FC223" s="221"/>
      <c r="FD223" s="221"/>
      <c r="FE223" s="221"/>
      <c r="FF223" s="221"/>
      <c r="FG223" s="221"/>
    </row>
    <row r="224" spans="1:163" s="207" customFormat="1">
      <c r="A224" s="669">
        <v>150</v>
      </c>
      <c r="B224" s="220" t="s">
        <v>992</v>
      </c>
      <c r="C224" s="221"/>
      <c r="D224" s="221"/>
      <c r="E224" s="221"/>
      <c r="F224" s="221"/>
      <c r="G224" s="221"/>
      <c r="H224" s="221"/>
      <c r="I224" s="221"/>
      <c r="J224" s="221"/>
      <c r="K224" s="12"/>
      <c r="L224" s="12"/>
      <c r="M224" s="12"/>
      <c r="N224" s="12"/>
      <c r="O224" s="12"/>
      <c r="P224" s="14">
        <f t="shared" si="134"/>
        <v>0</v>
      </c>
      <c r="Q224" s="12"/>
      <c r="R224" s="12"/>
      <c r="S224" s="12"/>
      <c r="T224" s="14">
        <f t="shared" si="122"/>
        <v>0</v>
      </c>
      <c r="U224" s="12"/>
      <c r="V224" s="12"/>
      <c r="W224" s="12"/>
      <c r="X224" s="12"/>
      <c r="Y224" s="12"/>
      <c r="Z224" s="12"/>
      <c r="AA224" s="12"/>
      <c r="AB224" s="12"/>
      <c r="AC224" s="12"/>
      <c r="AD224" s="648">
        <f t="shared" si="101"/>
        <v>0</v>
      </c>
      <c r="AE224" s="12"/>
      <c r="AF224" s="12"/>
      <c r="AG224" s="12"/>
      <c r="AH224" s="14">
        <f t="shared" si="123"/>
        <v>0</v>
      </c>
      <c r="AI224" s="12"/>
      <c r="AJ224" s="12"/>
      <c r="AK224" s="12"/>
      <c r="AL224" s="14">
        <f t="shared" si="124"/>
        <v>0</v>
      </c>
      <c r="AM224" s="12"/>
      <c r="AN224" s="12"/>
      <c r="AO224" s="12"/>
      <c r="AP224" s="14">
        <f t="shared" si="108"/>
        <v>0</v>
      </c>
      <c r="AQ224" s="12"/>
      <c r="AR224" s="12"/>
      <c r="AS224" s="12"/>
      <c r="AT224" s="12"/>
      <c r="AU224" s="12"/>
      <c r="AV224" s="14">
        <f t="shared" si="109"/>
        <v>0</v>
      </c>
      <c r="AW224" s="12"/>
      <c r="AX224" s="12"/>
      <c r="AY224" s="14">
        <f t="shared" si="110"/>
        <v>0</v>
      </c>
      <c r="AZ224" s="12"/>
      <c r="BA224" s="12"/>
      <c r="BB224" s="12"/>
      <c r="BC224" s="648">
        <f t="shared" si="102"/>
        <v>0</v>
      </c>
      <c r="BD224" s="12"/>
      <c r="BE224" s="12"/>
      <c r="BF224" s="648">
        <f t="shared" si="103"/>
        <v>0</v>
      </c>
      <c r="BG224" s="12"/>
      <c r="BH224" s="14">
        <f t="shared" si="125"/>
        <v>0</v>
      </c>
      <c r="BI224" s="12"/>
      <c r="BJ224" s="12"/>
      <c r="BK224" s="12"/>
      <c r="BL224" s="12"/>
      <c r="BM224" s="12"/>
      <c r="BN224" s="12"/>
      <c r="BO224" s="12"/>
      <c r="BP224" s="12"/>
      <c r="BQ224" s="12"/>
      <c r="BR224" s="12"/>
      <c r="BS224" s="12"/>
      <c r="BT224" s="32">
        <f t="shared" si="126"/>
        <v>0</v>
      </c>
      <c r="BU224" s="12"/>
      <c r="BV224" s="12"/>
      <c r="BW224" s="12"/>
      <c r="BX224" s="12"/>
      <c r="BY224" s="12"/>
      <c r="BZ224" s="12"/>
      <c r="CA224" s="12"/>
      <c r="CB224" s="12"/>
      <c r="CC224" s="12"/>
      <c r="CD224" s="12"/>
      <c r="CE224" s="12">
        <v>75000</v>
      </c>
      <c r="CF224" s="12"/>
      <c r="CG224" s="14">
        <f t="shared" si="127"/>
        <v>75000</v>
      </c>
      <c r="CH224" s="12"/>
      <c r="CI224" s="12"/>
      <c r="CJ224" s="12"/>
      <c r="CK224" s="12"/>
      <c r="CL224" s="12"/>
      <c r="CM224" s="12"/>
      <c r="CN224" s="14">
        <f t="shared" si="98"/>
        <v>0</v>
      </c>
      <c r="CO224" s="12"/>
      <c r="CP224" s="12"/>
      <c r="CQ224" s="12"/>
      <c r="CR224" s="12"/>
      <c r="CS224" s="12"/>
      <c r="CT224" s="14">
        <f t="shared" si="128"/>
        <v>0</v>
      </c>
      <c r="CU224" s="12"/>
      <c r="CV224" s="12"/>
      <c r="CW224" s="12"/>
      <c r="CX224" s="12"/>
      <c r="CY224" s="12"/>
      <c r="CZ224" s="12"/>
      <c r="DA224" s="601"/>
      <c r="DB224" s="12"/>
      <c r="DC224" s="12"/>
      <c r="DD224" s="12"/>
      <c r="DE224" s="12"/>
      <c r="DF224" s="12"/>
      <c r="DG224" s="12"/>
      <c r="DH224" s="708"/>
      <c r="DI224" s="12"/>
      <c r="DJ224" s="12"/>
      <c r="DK224" s="12"/>
      <c r="DL224" s="12"/>
      <c r="DM224" s="12"/>
      <c r="DN224" s="12"/>
      <c r="DO224" s="12"/>
      <c r="DP224" s="12"/>
      <c r="DQ224" s="648">
        <f t="shared" si="99"/>
        <v>0</v>
      </c>
      <c r="DR224" s="12"/>
      <c r="DS224" s="12"/>
      <c r="DT224" s="12"/>
      <c r="DU224" s="12"/>
      <c r="DV224" s="12">
        <f t="shared" si="100"/>
        <v>0</v>
      </c>
      <c r="DW224" s="12"/>
      <c r="DX224" s="12"/>
      <c r="DY224" s="12"/>
      <c r="DZ224" s="14">
        <f t="shared" si="129"/>
        <v>0</v>
      </c>
      <c r="EA224" s="608"/>
      <c r="EB224" s="221"/>
      <c r="EC224" s="682">
        <f t="shared" si="130"/>
        <v>0</v>
      </c>
      <c r="ED224" s="221"/>
      <c r="EE224" s="682">
        <f t="shared" si="131"/>
        <v>0</v>
      </c>
      <c r="EF224" s="221"/>
      <c r="EG224" s="682">
        <f t="shared" si="132"/>
        <v>0</v>
      </c>
      <c r="EH224" s="14"/>
      <c r="EI224" s="683"/>
      <c r="EJ224" s="14">
        <f t="shared" si="133"/>
        <v>0</v>
      </c>
      <c r="EK224" s="608"/>
      <c r="EL224" s="608"/>
      <c r="EM224" s="221"/>
      <c r="EN224" s="682">
        <f t="shared" si="120"/>
        <v>0</v>
      </c>
      <c r="EO224" s="221"/>
      <c r="EP224" s="221"/>
      <c r="EQ224" s="678">
        <f t="shared" si="114"/>
        <v>0</v>
      </c>
      <c r="ER224" s="221"/>
      <c r="ES224" s="216"/>
      <c r="ET224" s="221"/>
      <c r="EU224" s="216"/>
      <c r="EV224" s="221"/>
      <c r="EW224" s="216"/>
      <c r="EX224" s="221"/>
      <c r="EY224" s="221"/>
      <c r="EZ224" s="673">
        <f t="shared" si="104"/>
        <v>0</v>
      </c>
      <c r="FA224" s="221"/>
      <c r="FB224" s="221"/>
      <c r="FC224" s="221"/>
      <c r="FD224" s="221"/>
      <c r="FE224" s="221"/>
      <c r="FF224" s="221"/>
      <c r="FG224" s="221"/>
    </row>
    <row r="225" spans="1:163" s="207" customFormat="1">
      <c r="A225" s="669">
        <v>151</v>
      </c>
      <c r="B225" s="16" t="s">
        <v>993</v>
      </c>
      <c r="C225" s="221"/>
      <c r="D225" s="221"/>
      <c r="E225" s="221"/>
      <c r="F225" s="221"/>
      <c r="G225" s="221"/>
      <c r="H225" s="221"/>
      <c r="I225" s="221"/>
      <c r="J225" s="221"/>
      <c r="K225" s="12"/>
      <c r="L225" s="12"/>
      <c r="M225" s="12"/>
      <c r="N225" s="12"/>
      <c r="O225" s="12"/>
      <c r="P225" s="14">
        <f t="shared" si="134"/>
        <v>0</v>
      </c>
      <c r="Q225" s="12"/>
      <c r="R225" s="12"/>
      <c r="S225" s="12"/>
      <c r="T225" s="14">
        <f t="shared" si="122"/>
        <v>0</v>
      </c>
      <c r="U225" s="12"/>
      <c r="V225" s="12"/>
      <c r="W225" s="12"/>
      <c r="X225" s="12"/>
      <c r="Y225" s="12"/>
      <c r="Z225" s="12"/>
      <c r="AA225" s="12"/>
      <c r="AB225" s="12"/>
      <c r="AC225" s="12"/>
      <c r="AD225" s="648">
        <f t="shared" si="101"/>
        <v>0</v>
      </c>
      <c r="AE225" s="12"/>
      <c r="AF225" s="12"/>
      <c r="AG225" s="12"/>
      <c r="AH225" s="14">
        <f t="shared" si="123"/>
        <v>0</v>
      </c>
      <c r="AI225" s="12"/>
      <c r="AJ225" s="12"/>
      <c r="AK225" s="12"/>
      <c r="AL225" s="14">
        <f t="shared" si="124"/>
        <v>0</v>
      </c>
      <c r="AM225" s="12"/>
      <c r="AN225" s="12"/>
      <c r="AO225" s="12"/>
      <c r="AP225" s="14">
        <f t="shared" si="108"/>
        <v>0</v>
      </c>
      <c r="AQ225" s="12"/>
      <c r="AR225" s="12"/>
      <c r="AS225" s="12"/>
      <c r="AT225" s="12"/>
      <c r="AU225" s="12"/>
      <c r="AV225" s="14">
        <f t="shared" si="109"/>
        <v>0</v>
      </c>
      <c r="AW225" s="12"/>
      <c r="AX225" s="12"/>
      <c r="AY225" s="14">
        <f t="shared" si="110"/>
        <v>0</v>
      </c>
      <c r="AZ225" s="12"/>
      <c r="BA225" s="12"/>
      <c r="BB225" s="12"/>
      <c r="BC225" s="648">
        <f t="shared" si="102"/>
        <v>0</v>
      </c>
      <c r="BD225" s="12"/>
      <c r="BE225" s="12"/>
      <c r="BF225" s="648">
        <f t="shared" si="103"/>
        <v>0</v>
      </c>
      <c r="BG225" s="12"/>
      <c r="BH225" s="14">
        <f t="shared" si="125"/>
        <v>0</v>
      </c>
      <c r="BI225" s="12"/>
      <c r="BJ225" s="12"/>
      <c r="BK225" s="12"/>
      <c r="BL225" s="12"/>
      <c r="BM225" s="12"/>
      <c r="BN225" s="12"/>
      <c r="BO225" s="12"/>
      <c r="BP225" s="12"/>
      <c r="BQ225" s="12"/>
      <c r="BR225" s="12"/>
      <c r="BS225" s="12"/>
      <c r="BT225" s="32">
        <f t="shared" si="126"/>
        <v>0</v>
      </c>
      <c r="BU225" s="12"/>
      <c r="BV225" s="12"/>
      <c r="BW225" s="12"/>
      <c r="BX225" s="12"/>
      <c r="BY225" s="12"/>
      <c r="BZ225" s="12"/>
      <c r="CA225" s="12"/>
      <c r="CB225" s="12"/>
      <c r="CC225" s="12"/>
      <c r="CD225" s="12"/>
      <c r="CE225" s="12">
        <v>75000</v>
      </c>
      <c r="CF225" s="12"/>
      <c r="CG225" s="14">
        <f t="shared" si="127"/>
        <v>75000</v>
      </c>
      <c r="CH225" s="12"/>
      <c r="CI225" s="12"/>
      <c r="CJ225" s="12"/>
      <c r="CK225" s="12"/>
      <c r="CL225" s="12"/>
      <c r="CM225" s="12"/>
      <c r="CN225" s="14">
        <f t="shared" si="98"/>
        <v>0</v>
      </c>
      <c r="CO225" s="12"/>
      <c r="CP225" s="12"/>
      <c r="CQ225" s="12"/>
      <c r="CR225" s="12"/>
      <c r="CS225" s="12"/>
      <c r="CT225" s="14">
        <f t="shared" si="128"/>
        <v>0</v>
      </c>
      <c r="CU225" s="12"/>
      <c r="CV225" s="12"/>
      <c r="CW225" s="12"/>
      <c r="CX225" s="12"/>
      <c r="CY225" s="12"/>
      <c r="CZ225" s="12"/>
      <c r="DA225" s="601"/>
      <c r="DB225" s="12"/>
      <c r="DC225" s="12"/>
      <c r="DD225" s="12"/>
      <c r="DE225" s="12"/>
      <c r="DF225" s="12"/>
      <c r="DG225" s="12"/>
      <c r="DH225" s="708"/>
      <c r="DI225" s="12"/>
      <c r="DJ225" s="12"/>
      <c r="DK225" s="12"/>
      <c r="DL225" s="12"/>
      <c r="DM225" s="12"/>
      <c r="DN225" s="12"/>
      <c r="DO225" s="12"/>
      <c r="DP225" s="12"/>
      <c r="DQ225" s="648">
        <f t="shared" si="99"/>
        <v>0</v>
      </c>
      <c r="DR225" s="12"/>
      <c r="DS225" s="12"/>
      <c r="DT225" s="12"/>
      <c r="DU225" s="12"/>
      <c r="DV225" s="12">
        <f t="shared" si="100"/>
        <v>0</v>
      </c>
      <c r="DW225" s="12"/>
      <c r="DX225" s="12"/>
      <c r="DY225" s="12"/>
      <c r="DZ225" s="14">
        <f t="shared" si="129"/>
        <v>0</v>
      </c>
      <c r="EA225" s="608"/>
      <c r="EB225" s="221"/>
      <c r="EC225" s="682">
        <f t="shared" si="130"/>
        <v>0</v>
      </c>
      <c r="ED225" s="221"/>
      <c r="EE225" s="682">
        <f t="shared" si="131"/>
        <v>0</v>
      </c>
      <c r="EF225" s="221"/>
      <c r="EG225" s="682">
        <f t="shared" si="132"/>
        <v>0</v>
      </c>
      <c r="EH225" s="14"/>
      <c r="EI225" s="683"/>
      <c r="EJ225" s="14">
        <f t="shared" si="133"/>
        <v>0</v>
      </c>
      <c r="EK225" s="608"/>
      <c r="EL225" s="608"/>
      <c r="EM225" s="221"/>
      <c r="EN225" s="682">
        <f t="shared" si="120"/>
        <v>0</v>
      </c>
      <c r="EO225" s="221"/>
      <c r="EP225" s="221"/>
      <c r="EQ225" s="678">
        <f t="shared" si="114"/>
        <v>0</v>
      </c>
      <c r="ER225" s="221"/>
      <c r="ES225" s="216"/>
      <c r="ET225" s="221"/>
      <c r="EU225" s="216"/>
      <c r="EV225" s="221"/>
      <c r="EW225" s="216"/>
      <c r="EX225" s="221"/>
      <c r="EY225" s="221"/>
      <c r="EZ225" s="673">
        <f t="shared" si="104"/>
        <v>0</v>
      </c>
      <c r="FA225" s="221"/>
      <c r="FB225" s="221"/>
      <c r="FC225" s="221"/>
      <c r="FD225" s="221"/>
      <c r="FE225" s="221"/>
      <c r="FF225" s="221"/>
      <c r="FG225" s="221"/>
    </row>
    <row r="226" spans="1:163" s="207" customFormat="1">
      <c r="A226" s="669">
        <v>152</v>
      </c>
      <c r="B226" s="220" t="s">
        <v>994</v>
      </c>
      <c r="C226" s="221"/>
      <c r="D226" s="221"/>
      <c r="E226" s="221"/>
      <c r="F226" s="221"/>
      <c r="G226" s="221"/>
      <c r="H226" s="221"/>
      <c r="I226" s="221"/>
      <c r="J226" s="221"/>
      <c r="K226" s="12"/>
      <c r="L226" s="12"/>
      <c r="M226" s="12"/>
      <c r="N226" s="12"/>
      <c r="O226" s="12"/>
      <c r="P226" s="14">
        <f t="shared" si="134"/>
        <v>0</v>
      </c>
      <c r="Q226" s="12"/>
      <c r="R226" s="12"/>
      <c r="S226" s="12"/>
      <c r="T226" s="14">
        <f t="shared" si="122"/>
        <v>0</v>
      </c>
      <c r="U226" s="12"/>
      <c r="V226" s="12"/>
      <c r="W226" s="12"/>
      <c r="X226" s="12"/>
      <c r="Y226" s="12"/>
      <c r="Z226" s="12"/>
      <c r="AA226" s="12"/>
      <c r="AB226" s="12"/>
      <c r="AC226" s="12"/>
      <c r="AD226" s="648">
        <f t="shared" si="101"/>
        <v>0</v>
      </c>
      <c r="AE226" s="12"/>
      <c r="AF226" s="12"/>
      <c r="AG226" s="12"/>
      <c r="AH226" s="14">
        <f t="shared" si="123"/>
        <v>0</v>
      </c>
      <c r="AI226" s="12"/>
      <c r="AJ226" s="12"/>
      <c r="AK226" s="12"/>
      <c r="AL226" s="14">
        <f t="shared" si="124"/>
        <v>0</v>
      </c>
      <c r="AM226" s="12"/>
      <c r="AN226" s="12"/>
      <c r="AO226" s="12"/>
      <c r="AP226" s="14">
        <f t="shared" si="108"/>
        <v>0</v>
      </c>
      <c r="AQ226" s="12"/>
      <c r="AR226" s="12"/>
      <c r="AS226" s="12"/>
      <c r="AT226" s="12"/>
      <c r="AU226" s="12"/>
      <c r="AV226" s="14">
        <f t="shared" si="109"/>
        <v>0</v>
      </c>
      <c r="AW226" s="12"/>
      <c r="AX226" s="12"/>
      <c r="AY226" s="14">
        <f t="shared" si="110"/>
        <v>0</v>
      </c>
      <c r="AZ226" s="12"/>
      <c r="BA226" s="12"/>
      <c r="BB226" s="12"/>
      <c r="BC226" s="648">
        <f t="shared" si="102"/>
        <v>0</v>
      </c>
      <c r="BD226" s="12"/>
      <c r="BE226" s="12"/>
      <c r="BF226" s="648">
        <f t="shared" si="103"/>
        <v>0</v>
      </c>
      <c r="BG226" s="12"/>
      <c r="BH226" s="14">
        <f t="shared" si="125"/>
        <v>0</v>
      </c>
      <c r="BI226" s="12"/>
      <c r="BJ226" s="12"/>
      <c r="BK226" s="12"/>
      <c r="BL226" s="12"/>
      <c r="BM226" s="12"/>
      <c r="BN226" s="12"/>
      <c r="BO226" s="12"/>
      <c r="BP226" s="12"/>
      <c r="BQ226" s="12"/>
      <c r="BR226" s="12"/>
      <c r="BS226" s="12"/>
      <c r="BT226" s="32">
        <f t="shared" si="126"/>
        <v>0</v>
      </c>
      <c r="BU226" s="12"/>
      <c r="BV226" s="12"/>
      <c r="BW226" s="12"/>
      <c r="BX226" s="12"/>
      <c r="BY226" s="12"/>
      <c r="BZ226" s="12"/>
      <c r="CA226" s="12"/>
      <c r="CB226" s="12"/>
      <c r="CC226" s="12"/>
      <c r="CD226" s="12"/>
      <c r="CE226" s="12">
        <v>75000</v>
      </c>
      <c r="CF226" s="12"/>
      <c r="CG226" s="14">
        <f t="shared" si="127"/>
        <v>75000</v>
      </c>
      <c r="CH226" s="12"/>
      <c r="CI226" s="12"/>
      <c r="CJ226" s="12"/>
      <c r="CK226" s="12"/>
      <c r="CL226" s="12"/>
      <c r="CM226" s="12"/>
      <c r="CN226" s="14">
        <f t="shared" si="98"/>
        <v>0</v>
      </c>
      <c r="CO226" s="12"/>
      <c r="CP226" s="12"/>
      <c r="CQ226" s="12"/>
      <c r="CR226" s="12"/>
      <c r="CS226" s="12"/>
      <c r="CT226" s="14">
        <f t="shared" si="128"/>
        <v>0</v>
      </c>
      <c r="CU226" s="12"/>
      <c r="CV226" s="12"/>
      <c r="CW226" s="12"/>
      <c r="CX226" s="12"/>
      <c r="CY226" s="12"/>
      <c r="CZ226" s="12"/>
      <c r="DA226" s="601"/>
      <c r="DB226" s="12"/>
      <c r="DC226" s="12"/>
      <c r="DD226" s="12"/>
      <c r="DE226" s="12"/>
      <c r="DF226" s="12"/>
      <c r="DG226" s="12"/>
      <c r="DH226" s="708"/>
      <c r="DI226" s="12"/>
      <c r="DJ226" s="12"/>
      <c r="DK226" s="12"/>
      <c r="DL226" s="12"/>
      <c r="DM226" s="12"/>
      <c r="DN226" s="12"/>
      <c r="DO226" s="12"/>
      <c r="DP226" s="12"/>
      <c r="DQ226" s="648">
        <f t="shared" si="99"/>
        <v>0</v>
      </c>
      <c r="DR226" s="12"/>
      <c r="DS226" s="12"/>
      <c r="DT226" s="12"/>
      <c r="DU226" s="12"/>
      <c r="DV226" s="12">
        <f t="shared" si="100"/>
        <v>0</v>
      </c>
      <c r="DW226" s="12"/>
      <c r="DX226" s="12"/>
      <c r="DY226" s="12"/>
      <c r="DZ226" s="14">
        <f t="shared" si="129"/>
        <v>0</v>
      </c>
      <c r="EA226" s="608"/>
      <c r="EB226" s="221"/>
      <c r="EC226" s="682">
        <f t="shared" si="130"/>
        <v>0</v>
      </c>
      <c r="ED226" s="221"/>
      <c r="EE226" s="682">
        <f t="shared" si="131"/>
        <v>0</v>
      </c>
      <c r="EF226" s="221"/>
      <c r="EG226" s="682">
        <f t="shared" si="132"/>
        <v>0</v>
      </c>
      <c r="EH226" s="14"/>
      <c r="EI226" s="683"/>
      <c r="EJ226" s="14">
        <f t="shared" si="133"/>
        <v>0</v>
      </c>
      <c r="EK226" s="608"/>
      <c r="EL226" s="608"/>
      <c r="EM226" s="221"/>
      <c r="EN226" s="682">
        <f t="shared" si="120"/>
        <v>0</v>
      </c>
      <c r="EO226" s="221"/>
      <c r="EP226" s="221"/>
      <c r="EQ226" s="678">
        <f t="shared" si="114"/>
        <v>0</v>
      </c>
      <c r="ER226" s="221"/>
      <c r="ES226" s="216"/>
      <c r="ET226" s="221"/>
      <c r="EU226" s="216"/>
      <c r="EV226" s="221"/>
      <c r="EW226" s="216"/>
      <c r="EX226" s="221"/>
      <c r="EY226" s="221"/>
      <c r="EZ226" s="673">
        <f t="shared" si="104"/>
        <v>0</v>
      </c>
      <c r="FA226" s="221"/>
      <c r="FB226" s="221"/>
      <c r="FC226" s="221"/>
      <c r="FD226" s="221"/>
      <c r="FE226" s="221"/>
      <c r="FF226" s="221"/>
      <c r="FG226" s="221"/>
    </row>
    <row r="227" spans="1:163" s="207" customFormat="1">
      <c r="A227" s="669">
        <v>153</v>
      </c>
      <c r="B227" s="16" t="s">
        <v>995</v>
      </c>
      <c r="C227" s="221"/>
      <c r="D227" s="221"/>
      <c r="E227" s="221"/>
      <c r="F227" s="221"/>
      <c r="G227" s="221"/>
      <c r="H227" s="221"/>
      <c r="I227" s="221"/>
      <c r="J227" s="221"/>
      <c r="K227" s="12"/>
      <c r="L227" s="12"/>
      <c r="M227" s="12"/>
      <c r="N227" s="12"/>
      <c r="O227" s="12"/>
      <c r="P227" s="14">
        <f t="shared" si="134"/>
        <v>0</v>
      </c>
      <c r="Q227" s="12"/>
      <c r="R227" s="12"/>
      <c r="S227" s="12"/>
      <c r="T227" s="14">
        <f t="shared" si="122"/>
        <v>0</v>
      </c>
      <c r="U227" s="12"/>
      <c r="V227" s="12"/>
      <c r="W227" s="12"/>
      <c r="X227" s="12"/>
      <c r="Y227" s="12"/>
      <c r="Z227" s="12"/>
      <c r="AA227" s="12"/>
      <c r="AB227" s="12"/>
      <c r="AC227" s="12"/>
      <c r="AD227" s="648">
        <f t="shared" si="101"/>
        <v>0</v>
      </c>
      <c r="AE227" s="12"/>
      <c r="AF227" s="12"/>
      <c r="AG227" s="12"/>
      <c r="AH227" s="14">
        <f t="shared" si="123"/>
        <v>0</v>
      </c>
      <c r="AI227" s="12"/>
      <c r="AJ227" s="12"/>
      <c r="AK227" s="12"/>
      <c r="AL227" s="14">
        <f t="shared" si="124"/>
        <v>0</v>
      </c>
      <c r="AM227" s="12"/>
      <c r="AN227" s="12"/>
      <c r="AO227" s="12"/>
      <c r="AP227" s="14">
        <f t="shared" si="108"/>
        <v>0</v>
      </c>
      <c r="AQ227" s="12"/>
      <c r="AR227" s="12"/>
      <c r="AS227" s="12"/>
      <c r="AT227" s="12"/>
      <c r="AU227" s="12"/>
      <c r="AV227" s="14">
        <f t="shared" si="109"/>
        <v>0</v>
      </c>
      <c r="AW227" s="12"/>
      <c r="AX227" s="12"/>
      <c r="AY227" s="14">
        <f t="shared" si="110"/>
        <v>0</v>
      </c>
      <c r="AZ227" s="12"/>
      <c r="BA227" s="12"/>
      <c r="BB227" s="12"/>
      <c r="BC227" s="648">
        <f t="shared" si="102"/>
        <v>0</v>
      </c>
      <c r="BD227" s="12"/>
      <c r="BE227" s="12"/>
      <c r="BF227" s="648">
        <f t="shared" si="103"/>
        <v>0</v>
      </c>
      <c r="BG227" s="12"/>
      <c r="BH227" s="14">
        <f t="shared" si="125"/>
        <v>0</v>
      </c>
      <c r="BI227" s="12"/>
      <c r="BJ227" s="12"/>
      <c r="BK227" s="12"/>
      <c r="BL227" s="12"/>
      <c r="BM227" s="12"/>
      <c r="BN227" s="12"/>
      <c r="BO227" s="12"/>
      <c r="BP227" s="12"/>
      <c r="BQ227" s="12"/>
      <c r="BR227" s="12"/>
      <c r="BS227" s="12"/>
      <c r="BT227" s="32">
        <f t="shared" si="126"/>
        <v>0</v>
      </c>
      <c r="BU227" s="12"/>
      <c r="BV227" s="12"/>
      <c r="BW227" s="12"/>
      <c r="BX227" s="12"/>
      <c r="BY227" s="12"/>
      <c r="BZ227" s="12"/>
      <c r="CA227" s="12"/>
      <c r="CB227" s="12"/>
      <c r="CC227" s="12"/>
      <c r="CD227" s="12"/>
      <c r="CE227" s="12">
        <v>75000</v>
      </c>
      <c r="CF227" s="12"/>
      <c r="CG227" s="14">
        <f t="shared" si="127"/>
        <v>75000</v>
      </c>
      <c r="CH227" s="12"/>
      <c r="CI227" s="12"/>
      <c r="CJ227" s="12"/>
      <c r="CK227" s="12"/>
      <c r="CL227" s="12"/>
      <c r="CM227" s="12"/>
      <c r="CN227" s="14">
        <f t="shared" si="98"/>
        <v>0</v>
      </c>
      <c r="CO227" s="12"/>
      <c r="CP227" s="12"/>
      <c r="CQ227" s="12"/>
      <c r="CR227" s="12"/>
      <c r="CS227" s="12"/>
      <c r="CT227" s="14">
        <f t="shared" si="128"/>
        <v>0</v>
      </c>
      <c r="CU227" s="12"/>
      <c r="CV227" s="12"/>
      <c r="CW227" s="12"/>
      <c r="CX227" s="12"/>
      <c r="CY227" s="12"/>
      <c r="CZ227" s="12"/>
      <c r="DA227" s="601"/>
      <c r="DB227" s="12"/>
      <c r="DC227" s="12"/>
      <c r="DD227" s="12"/>
      <c r="DE227" s="12"/>
      <c r="DF227" s="12"/>
      <c r="DG227" s="12"/>
      <c r="DH227" s="708"/>
      <c r="DI227" s="12"/>
      <c r="DJ227" s="12"/>
      <c r="DK227" s="12"/>
      <c r="DL227" s="12"/>
      <c r="DM227" s="12"/>
      <c r="DN227" s="12"/>
      <c r="DO227" s="12"/>
      <c r="DP227" s="12"/>
      <c r="DQ227" s="648">
        <f t="shared" si="99"/>
        <v>0</v>
      </c>
      <c r="DR227" s="12"/>
      <c r="DS227" s="12"/>
      <c r="DT227" s="12"/>
      <c r="DU227" s="12"/>
      <c r="DV227" s="12">
        <f t="shared" si="100"/>
        <v>0</v>
      </c>
      <c r="DW227" s="12"/>
      <c r="DX227" s="12"/>
      <c r="DY227" s="12"/>
      <c r="DZ227" s="14">
        <f t="shared" si="129"/>
        <v>0</v>
      </c>
      <c r="EA227" s="608"/>
      <c r="EB227" s="221"/>
      <c r="EC227" s="682">
        <f t="shared" si="130"/>
        <v>0</v>
      </c>
      <c r="ED227" s="221"/>
      <c r="EE227" s="682">
        <f t="shared" si="131"/>
        <v>0</v>
      </c>
      <c r="EF227" s="221"/>
      <c r="EG227" s="682">
        <f t="shared" si="132"/>
        <v>0</v>
      </c>
      <c r="EH227" s="14"/>
      <c r="EI227" s="683"/>
      <c r="EJ227" s="14">
        <f t="shared" si="133"/>
        <v>0</v>
      </c>
      <c r="EK227" s="608"/>
      <c r="EL227" s="608"/>
      <c r="EM227" s="221"/>
      <c r="EN227" s="682">
        <f t="shared" si="120"/>
        <v>0</v>
      </c>
      <c r="EO227" s="221"/>
      <c r="EP227" s="221"/>
      <c r="EQ227" s="678">
        <f t="shared" si="114"/>
        <v>0</v>
      </c>
      <c r="ER227" s="221"/>
      <c r="ES227" s="216"/>
      <c r="ET227" s="221"/>
      <c r="EU227" s="216"/>
      <c r="EV227" s="221"/>
      <c r="EW227" s="216"/>
      <c r="EX227" s="221"/>
      <c r="EY227" s="221"/>
      <c r="EZ227" s="673">
        <f t="shared" si="104"/>
        <v>0</v>
      </c>
      <c r="FA227" s="221"/>
      <c r="FB227" s="221"/>
      <c r="FC227" s="221"/>
      <c r="FD227" s="221"/>
      <c r="FE227" s="221"/>
      <c r="FF227" s="221"/>
      <c r="FG227" s="221"/>
    </row>
    <row r="228" spans="1:163" s="207" customFormat="1">
      <c r="A228" s="669">
        <v>154</v>
      </c>
      <c r="B228" s="220" t="s">
        <v>996</v>
      </c>
      <c r="C228" s="221"/>
      <c r="D228" s="221"/>
      <c r="E228" s="221"/>
      <c r="F228" s="221"/>
      <c r="G228" s="221"/>
      <c r="H228" s="221"/>
      <c r="I228" s="221"/>
      <c r="J228" s="221"/>
      <c r="K228" s="12"/>
      <c r="L228" s="12"/>
      <c r="M228" s="12"/>
      <c r="N228" s="12"/>
      <c r="O228" s="12"/>
      <c r="P228" s="14">
        <f>SUM(K228:O228)</f>
        <v>0</v>
      </c>
      <c r="Q228" s="12"/>
      <c r="R228" s="12"/>
      <c r="S228" s="12"/>
      <c r="T228" s="14">
        <f>SUM(R228:S228)</f>
        <v>0</v>
      </c>
      <c r="U228" s="12"/>
      <c r="V228" s="12"/>
      <c r="W228" s="12"/>
      <c r="X228" s="12"/>
      <c r="Y228" s="12"/>
      <c r="Z228" s="12"/>
      <c r="AA228" s="12"/>
      <c r="AB228" s="12"/>
      <c r="AC228" s="12"/>
      <c r="AD228" s="648">
        <f t="shared" si="101"/>
        <v>0</v>
      </c>
      <c r="AE228" s="12"/>
      <c r="AF228" s="12"/>
      <c r="AG228" s="12"/>
      <c r="AH228" s="14">
        <f>SUM(AF228:AG228)</f>
        <v>0</v>
      </c>
      <c r="AI228" s="12"/>
      <c r="AJ228" s="12"/>
      <c r="AK228" s="12"/>
      <c r="AL228" s="14">
        <f>SUM(AJ228:AK228)</f>
        <v>0</v>
      </c>
      <c r="AM228" s="12"/>
      <c r="AN228" s="12"/>
      <c r="AO228" s="12"/>
      <c r="AP228" s="14">
        <f>SUM(AN228:AO228)</f>
        <v>0</v>
      </c>
      <c r="AQ228" s="12"/>
      <c r="AR228" s="12"/>
      <c r="AS228" s="12"/>
      <c r="AT228" s="12"/>
      <c r="AU228" s="12"/>
      <c r="AV228" s="14">
        <f t="shared" si="109"/>
        <v>0</v>
      </c>
      <c r="AW228" s="12"/>
      <c r="AX228" s="12"/>
      <c r="AY228" s="14">
        <f t="shared" si="110"/>
        <v>0</v>
      </c>
      <c r="AZ228" s="12"/>
      <c r="BA228" s="12"/>
      <c r="BB228" s="12"/>
      <c r="BC228" s="648">
        <f t="shared" si="102"/>
        <v>0</v>
      </c>
      <c r="BD228" s="12"/>
      <c r="BE228" s="12"/>
      <c r="BF228" s="648">
        <f t="shared" si="103"/>
        <v>0</v>
      </c>
      <c r="BG228" s="12"/>
      <c r="BH228" s="14">
        <f>SUM(BG228)</f>
        <v>0</v>
      </c>
      <c r="BI228" s="12"/>
      <c r="BJ228" s="12"/>
      <c r="BK228" s="12"/>
      <c r="BL228" s="12"/>
      <c r="BM228" s="12"/>
      <c r="BN228" s="12"/>
      <c r="BO228" s="12"/>
      <c r="BP228" s="12"/>
      <c r="BQ228" s="12"/>
      <c r="BR228" s="12"/>
      <c r="BS228" s="12"/>
      <c r="BT228" s="32">
        <f>SUM(BJ228:BS228)</f>
        <v>0</v>
      </c>
      <c r="BU228" s="12"/>
      <c r="BV228" s="12"/>
      <c r="BW228" s="12"/>
      <c r="BX228" s="12"/>
      <c r="BY228" s="12"/>
      <c r="BZ228" s="12"/>
      <c r="CA228" s="12"/>
      <c r="CB228" s="12"/>
      <c r="CC228" s="12"/>
      <c r="CD228" s="12"/>
      <c r="CE228" s="12">
        <v>75000</v>
      </c>
      <c r="CF228" s="12"/>
      <c r="CG228" s="14">
        <f>SUM(BV228:CF228)</f>
        <v>75000</v>
      </c>
      <c r="CH228" s="12"/>
      <c r="CI228" s="12"/>
      <c r="CJ228" s="12"/>
      <c r="CK228" s="12"/>
      <c r="CL228" s="12"/>
      <c r="CM228" s="12"/>
      <c r="CN228" s="14">
        <f>SUM(CI228:CM228)</f>
        <v>0</v>
      </c>
      <c r="CO228" s="12"/>
      <c r="CP228" s="12"/>
      <c r="CQ228" s="12"/>
      <c r="CR228" s="12"/>
      <c r="CS228" s="12"/>
      <c r="CT228" s="14">
        <f>SUM(CP228:CS228)</f>
        <v>0</v>
      </c>
      <c r="CU228" s="12"/>
      <c r="CV228" s="12"/>
      <c r="CW228" s="12"/>
      <c r="CX228" s="12"/>
      <c r="CY228" s="12"/>
      <c r="CZ228" s="12"/>
      <c r="DA228" s="601"/>
      <c r="DB228" s="12"/>
      <c r="DC228" s="12"/>
      <c r="DD228" s="12"/>
      <c r="DE228" s="12"/>
      <c r="DF228" s="12"/>
      <c r="DG228" s="12"/>
      <c r="DH228" s="708"/>
      <c r="DI228" s="12"/>
      <c r="DJ228" s="12"/>
      <c r="DK228" s="12"/>
      <c r="DL228" s="12"/>
      <c r="DM228" s="12"/>
      <c r="DN228" s="12"/>
      <c r="DO228" s="12"/>
      <c r="DP228" s="12"/>
      <c r="DQ228" s="648">
        <f t="shared" si="99"/>
        <v>0</v>
      </c>
      <c r="DR228" s="12"/>
      <c r="DS228" s="12"/>
      <c r="DT228" s="12"/>
      <c r="DU228" s="12"/>
      <c r="DV228" s="12">
        <f t="shared" si="100"/>
        <v>0</v>
      </c>
      <c r="DW228" s="12"/>
      <c r="DX228" s="12"/>
      <c r="DY228" s="12"/>
      <c r="DZ228" s="14">
        <f>SUM(DW228:DY228)</f>
        <v>0</v>
      </c>
      <c r="EA228" s="608"/>
      <c r="EB228" s="221"/>
      <c r="EC228" s="682">
        <f>SUM(EB228)</f>
        <v>0</v>
      </c>
      <c r="ED228" s="221"/>
      <c r="EE228" s="682">
        <f>SUM(ED228)</f>
        <v>0</v>
      </c>
      <c r="EF228" s="221"/>
      <c r="EG228" s="682">
        <f>SUM(EF228)</f>
        <v>0</v>
      </c>
      <c r="EH228" s="14"/>
      <c r="EI228" s="683"/>
      <c r="EJ228" s="14">
        <f>SUM(EI228)</f>
        <v>0</v>
      </c>
      <c r="EK228" s="608"/>
      <c r="EL228" s="608"/>
      <c r="EM228" s="221"/>
      <c r="EN228" s="682">
        <f>SUM(EK228:EM228)</f>
        <v>0</v>
      </c>
      <c r="EO228" s="221"/>
      <c r="EP228" s="221"/>
      <c r="EQ228" s="678">
        <f t="shared" si="114"/>
        <v>0</v>
      </c>
      <c r="ER228" s="221"/>
      <c r="ES228" s="216"/>
      <c r="ET228" s="221"/>
      <c r="EU228" s="216"/>
      <c r="EV228" s="221"/>
      <c r="EW228" s="216"/>
      <c r="EX228" s="221"/>
      <c r="EY228" s="221"/>
      <c r="EZ228" s="673">
        <f t="shared" si="104"/>
        <v>0</v>
      </c>
      <c r="FA228" s="221"/>
      <c r="FB228" s="221"/>
      <c r="FC228" s="221"/>
      <c r="FD228" s="221"/>
      <c r="FE228" s="221"/>
      <c r="FF228" s="221"/>
      <c r="FG228" s="221"/>
    </row>
    <row r="229" spans="1:163" s="207" customFormat="1">
      <c r="A229" s="709">
        <v>155</v>
      </c>
      <c r="B229" s="710" t="s">
        <v>1473</v>
      </c>
      <c r="C229" s="711"/>
      <c r="D229" s="711"/>
      <c r="E229" s="711"/>
      <c r="F229" s="711"/>
      <c r="G229" s="711"/>
      <c r="H229" s="711"/>
      <c r="I229" s="711"/>
      <c r="J229" s="711"/>
      <c r="K229" s="712"/>
      <c r="L229" s="712"/>
      <c r="M229" s="712"/>
      <c r="N229" s="712"/>
      <c r="O229" s="712"/>
      <c r="P229" s="713"/>
      <c r="Q229" s="712"/>
      <c r="R229" s="712"/>
      <c r="S229" s="712"/>
      <c r="T229" s="713"/>
      <c r="U229" s="712"/>
      <c r="V229" s="712"/>
      <c r="W229" s="712"/>
      <c r="X229" s="712"/>
      <c r="Y229" s="712"/>
      <c r="Z229" s="712"/>
      <c r="AA229" s="712"/>
      <c r="AB229" s="712"/>
      <c r="AC229" s="712"/>
      <c r="AD229" s="648">
        <f t="shared" si="101"/>
        <v>0</v>
      </c>
      <c r="AE229" s="712"/>
      <c r="AF229" s="712"/>
      <c r="AG229" s="712"/>
      <c r="AH229" s="713"/>
      <c r="AI229" s="712"/>
      <c r="AJ229" s="712"/>
      <c r="AK229" s="712"/>
      <c r="AL229" s="713"/>
      <c r="AM229" s="712"/>
      <c r="AN229" s="712"/>
      <c r="AO229" s="712"/>
      <c r="AP229" s="713"/>
      <c r="AQ229" s="712"/>
      <c r="AR229" s="712"/>
      <c r="AS229" s="712"/>
      <c r="AT229" s="712"/>
      <c r="AU229" s="712"/>
      <c r="AV229" s="713"/>
      <c r="AW229" s="712"/>
      <c r="AX229" s="712"/>
      <c r="AY229" s="713"/>
      <c r="AZ229" s="712"/>
      <c r="BA229" s="712"/>
      <c r="BB229" s="712"/>
      <c r="BC229" s="648">
        <f t="shared" si="102"/>
        <v>0</v>
      </c>
      <c r="BD229" s="712"/>
      <c r="BE229" s="712"/>
      <c r="BF229" s="648">
        <f t="shared" si="103"/>
        <v>0</v>
      </c>
      <c r="BG229" s="712"/>
      <c r="BH229" s="713"/>
      <c r="BI229" s="712"/>
      <c r="BJ229" s="712"/>
      <c r="BK229" s="712"/>
      <c r="BL229" s="712"/>
      <c r="BM229" s="712"/>
      <c r="BN229" s="712"/>
      <c r="BO229" s="712"/>
      <c r="BP229" s="712"/>
      <c r="BQ229" s="712">
        <v>5000</v>
      </c>
      <c r="BR229" s="712"/>
      <c r="BS229" s="712"/>
      <c r="BT229" s="714">
        <f>SUM(BJ229:BS229)</f>
        <v>5000</v>
      </c>
      <c r="BU229" s="712"/>
      <c r="BV229" s="712"/>
      <c r="BW229" s="712"/>
      <c r="BX229" s="712"/>
      <c r="BY229" s="712"/>
      <c r="BZ229" s="712"/>
      <c r="CA229" s="712"/>
      <c r="CB229" s="712">
        <v>5000</v>
      </c>
      <c r="CC229" s="712"/>
      <c r="CD229" s="712"/>
      <c r="CE229" s="712"/>
      <c r="CF229" s="712"/>
      <c r="CG229" s="713">
        <f>SUM(BV229:CF229)</f>
        <v>5000</v>
      </c>
      <c r="CH229" s="712"/>
      <c r="CI229" s="712"/>
      <c r="CJ229" s="712"/>
      <c r="CK229" s="712"/>
      <c r="CL229" s="712"/>
      <c r="CM229" s="712"/>
      <c r="CN229" s="713"/>
      <c r="CO229" s="712"/>
      <c r="CP229" s="712"/>
      <c r="CQ229" s="712"/>
      <c r="CR229" s="712"/>
      <c r="CS229" s="712"/>
      <c r="CT229" s="713"/>
      <c r="CU229" s="712"/>
      <c r="CV229" s="712"/>
      <c r="CW229" s="712"/>
      <c r="CX229" s="712"/>
      <c r="CY229" s="712"/>
      <c r="CZ229" s="712"/>
      <c r="DA229" s="715"/>
      <c r="DB229" s="712"/>
      <c r="DC229" s="712"/>
      <c r="DD229" s="712"/>
      <c r="DE229" s="712"/>
      <c r="DF229" s="712"/>
      <c r="DG229" s="712"/>
      <c r="DH229" s="708"/>
      <c r="DI229" s="712"/>
      <c r="DJ229" s="712"/>
      <c r="DK229" s="712"/>
      <c r="DL229" s="712"/>
      <c r="DM229" s="712"/>
      <c r="DN229" s="712"/>
      <c r="DO229" s="712"/>
      <c r="DP229" s="712"/>
      <c r="DQ229" s="648">
        <f t="shared" si="99"/>
        <v>0</v>
      </c>
      <c r="DR229" s="712"/>
      <c r="DS229" s="712"/>
      <c r="DT229" s="712"/>
      <c r="DU229" s="712"/>
      <c r="DV229" s="12">
        <f t="shared" si="100"/>
        <v>0</v>
      </c>
      <c r="DW229" s="712"/>
      <c r="DX229" s="712"/>
      <c r="DY229" s="712"/>
      <c r="DZ229" s="713"/>
      <c r="EA229" s="716"/>
      <c r="EB229" s="711"/>
      <c r="EC229" s="717"/>
      <c r="ED229" s="711"/>
      <c r="EE229" s="717"/>
      <c r="EF229" s="711"/>
      <c r="EG229" s="717"/>
      <c r="EH229" s="713"/>
      <c r="EI229" s="718"/>
      <c r="EJ229" s="713"/>
      <c r="EK229" s="716"/>
      <c r="EL229" s="716"/>
      <c r="EM229" s="711"/>
      <c r="EN229" s="717"/>
      <c r="EO229" s="711"/>
      <c r="EP229" s="711"/>
      <c r="EQ229" s="678">
        <f t="shared" si="114"/>
        <v>0</v>
      </c>
      <c r="ER229" s="711"/>
      <c r="ES229" s="719"/>
      <c r="ET229" s="711">
        <v>30</v>
      </c>
      <c r="EU229" s="719">
        <f t="shared" ref="EU229" si="135">SUM(ET229)</f>
        <v>30</v>
      </c>
      <c r="EV229" s="711"/>
      <c r="EW229" s="719"/>
      <c r="EX229" s="711"/>
      <c r="EY229" s="711"/>
      <c r="EZ229" s="673">
        <f t="shared" si="104"/>
        <v>0</v>
      </c>
      <c r="FA229" s="711"/>
      <c r="FB229" s="711"/>
      <c r="FC229" s="711"/>
      <c r="FD229" s="711"/>
      <c r="FE229" s="711"/>
      <c r="FF229" s="711"/>
      <c r="FG229" s="711"/>
    </row>
    <row r="230" spans="1:163" s="720" customFormat="1">
      <c r="B230" s="720" t="s">
        <v>1474</v>
      </c>
      <c r="I230" s="721"/>
      <c r="J230" s="721"/>
      <c r="K230" s="721"/>
      <c r="L230" s="721"/>
      <c r="M230" s="721"/>
      <c r="N230" s="721"/>
      <c r="O230" s="721"/>
      <c r="P230" s="721"/>
      <c r="Q230" s="721"/>
      <c r="R230" s="721"/>
      <c r="S230" s="721"/>
      <c r="T230" s="721"/>
      <c r="U230" s="721"/>
      <c r="V230" s="721"/>
      <c r="W230" s="721"/>
      <c r="X230" s="721"/>
      <c r="Y230" s="721"/>
      <c r="Z230" s="721"/>
      <c r="AA230" s="721"/>
      <c r="AB230" s="721"/>
      <c r="AC230" s="721"/>
      <c r="AD230" s="722">
        <f t="shared" si="101"/>
        <v>0</v>
      </c>
      <c r="AE230" s="721"/>
      <c r="AF230" s="721"/>
      <c r="AG230" s="721"/>
      <c r="AH230" s="721"/>
      <c r="AI230" s="721"/>
      <c r="AJ230" s="721"/>
      <c r="AK230" s="721"/>
      <c r="AL230" s="721"/>
      <c r="AM230" s="721"/>
      <c r="AN230" s="721"/>
      <c r="AO230" s="721"/>
      <c r="AP230" s="721"/>
      <c r="AQ230" s="721"/>
      <c r="AR230" s="721"/>
      <c r="AS230" s="721"/>
      <c r="AT230" s="721"/>
      <c r="AU230" s="721"/>
      <c r="AV230" s="721"/>
      <c r="AW230" s="721"/>
      <c r="AX230" s="721"/>
      <c r="AY230" s="721"/>
      <c r="AZ230" s="721"/>
      <c r="BA230" s="721"/>
      <c r="BB230" s="721"/>
      <c r="BC230" s="722">
        <f t="shared" si="102"/>
        <v>0</v>
      </c>
      <c r="BD230" s="721"/>
      <c r="BE230" s="721"/>
      <c r="BF230" s="722">
        <f t="shared" si="103"/>
        <v>0</v>
      </c>
      <c r="BG230" s="721"/>
      <c r="BH230" s="721"/>
      <c r="BI230" s="721"/>
      <c r="BJ230" s="721"/>
      <c r="BK230" s="721"/>
      <c r="BL230" s="721"/>
      <c r="BM230" s="721"/>
      <c r="BN230" s="721"/>
      <c r="BO230" s="721"/>
      <c r="BP230" s="721"/>
      <c r="BQ230" s="721"/>
      <c r="BR230" s="721"/>
      <c r="BS230" s="721"/>
      <c r="BT230" s="721"/>
      <c r="BU230" s="721"/>
      <c r="BV230" s="721"/>
      <c r="BW230" s="721"/>
      <c r="BX230" s="721"/>
      <c r="BY230" s="721"/>
      <c r="BZ230" s="721"/>
      <c r="CA230" s="721"/>
      <c r="CB230" s="721"/>
      <c r="CC230" s="721"/>
      <c r="CD230" s="721"/>
      <c r="CE230" s="721"/>
      <c r="CF230" s="721"/>
      <c r="CG230" s="721"/>
      <c r="CH230" s="721"/>
      <c r="CI230" s="721"/>
      <c r="CJ230" s="721"/>
      <c r="CK230" s="721"/>
      <c r="CL230" s="721"/>
      <c r="CM230" s="721"/>
      <c r="CN230" s="721"/>
      <c r="DH230" s="723"/>
      <c r="DI230" s="723"/>
      <c r="DJ230" s="723"/>
      <c r="DK230" s="723"/>
      <c r="DL230" s="723"/>
      <c r="DM230" s="723"/>
      <c r="DN230" s="723"/>
      <c r="DO230" s="723"/>
      <c r="DP230" s="723"/>
      <c r="DQ230" s="722">
        <f t="shared" si="99"/>
        <v>0</v>
      </c>
      <c r="DR230" s="723"/>
      <c r="DS230" s="723">
        <v>10000</v>
      </c>
      <c r="DT230" s="723"/>
      <c r="DU230" s="723"/>
      <c r="DV230" s="723">
        <f t="shared" si="100"/>
        <v>10000</v>
      </c>
      <c r="DW230" s="723"/>
      <c r="DX230" s="723"/>
      <c r="DY230" s="723"/>
      <c r="DZ230" s="723"/>
      <c r="EA230" s="723"/>
      <c r="EB230" s="723"/>
      <c r="EC230" s="723"/>
      <c r="ED230" s="723"/>
      <c r="EE230" s="723"/>
      <c r="EF230" s="723"/>
      <c r="EG230" s="723"/>
      <c r="EH230" s="723"/>
      <c r="EI230" s="723"/>
      <c r="EJ230" s="722"/>
      <c r="EK230" s="723"/>
      <c r="EL230" s="723"/>
      <c r="EM230" s="723"/>
      <c r="EN230" s="723"/>
      <c r="EQ230" s="724">
        <f t="shared" si="114"/>
        <v>0</v>
      </c>
      <c r="ES230" s="725"/>
      <c r="EU230" s="725"/>
      <c r="EW230" s="725"/>
      <c r="EZ230" s="720">
        <f t="shared" si="104"/>
        <v>0</v>
      </c>
    </row>
    <row r="231" spans="1:163" s="720" customFormat="1">
      <c r="B231" s="720" t="s">
        <v>1475</v>
      </c>
      <c r="P231" s="725"/>
      <c r="AD231" s="722">
        <f t="shared" si="101"/>
        <v>0</v>
      </c>
      <c r="BC231" s="722">
        <f t="shared" si="102"/>
        <v>0</v>
      </c>
      <c r="BF231" s="722">
        <f t="shared" si="103"/>
        <v>0</v>
      </c>
      <c r="DQ231" s="722">
        <f t="shared" si="99"/>
        <v>0</v>
      </c>
      <c r="DT231" s="720">
        <v>22</v>
      </c>
      <c r="DZ231" s="722"/>
      <c r="EC231" s="722"/>
      <c r="EE231" s="722"/>
      <c r="EG231" s="722"/>
      <c r="EH231" s="722"/>
      <c r="EJ231" s="722"/>
      <c r="EN231" s="722"/>
      <c r="EQ231" s="724">
        <f t="shared" si="114"/>
        <v>0</v>
      </c>
      <c r="ES231" s="725"/>
      <c r="EU231" s="725"/>
      <c r="EW231" s="725"/>
      <c r="EZ231" s="720">
        <f t="shared" si="104"/>
        <v>0</v>
      </c>
    </row>
    <row r="232" spans="1:163" s="720" customFormat="1">
      <c r="B232" s="720" t="s">
        <v>1476</v>
      </c>
      <c r="P232" s="725"/>
      <c r="AD232" s="722">
        <f t="shared" si="101"/>
        <v>0</v>
      </c>
      <c r="BC232" s="722">
        <f t="shared" si="102"/>
        <v>0</v>
      </c>
      <c r="BF232" s="722">
        <f t="shared" si="103"/>
        <v>0</v>
      </c>
      <c r="DQ232" s="722">
        <f t="shared" si="99"/>
        <v>0</v>
      </c>
      <c r="DT232" s="720">
        <v>152</v>
      </c>
      <c r="DZ232" s="722">
        <v>0</v>
      </c>
      <c r="EC232" s="722">
        <v>0</v>
      </c>
      <c r="EE232" s="722">
        <v>0</v>
      </c>
      <c r="EG232" s="722">
        <v>0</v>
      </c>
      <c r="EH232" s="722"/>
      <c r="EJ232" s="722">
        <v>0</v>
      </c>
      <c r="EN232" s="722">
        <v>0</v>
      </c>
      <c r="EQ232" s="724">
        <f t="shared" si="114"/>
        <v>0</v>
      </c>
      <c r="ES232" s="725"/>
      <c r="EU232" s="725"/>
      <c r="EW232" s="725"/>
      <c r="EZ232" s="720">
        <f t="shared" si="104"/>
        <v>0</v>
      </c>
    </row>
    <row r="233" spans="1:163" s="720" customFormat="1">
      <c r="B233" s="720" t="s">
        <v>1477</v>
      </c>
      <c r="P233" s="725"/>
      <c r="AD233" s="722">
        <f t="shared" si="101"/>
        <v>0</v>
      </c>
      <c r="BF233" s="722"/>
      <c r="DO233" s="720">
        <v>12500</v>
      </c>
      <c r="DZ233" s="722">
        <v>0</v>
      </c>
      <c r="EC233" s="722">
        <v>0</v>
      </c>
      <c r="EE233" s="722">
        <v>0</v>
      </c>
      <c r="EG233" s="722">
        <v>0</v>
      </c>
      <c r="EH233" s="722"/>
      <c r="EJ233" s="722">
        <v>0</v>
      </c>
      <c r="EN233" s="722">
        <v>0</v>
      </c>
      <c r="EQ233" s="725"/>
      <c r="ES233" s="725"/>
      <c r="EU233" s="725"/>
      <c r="EW233" s="725"/>
      <c r="EZ233" s="720">
        <f t="shared" si="104"/>
        <v>0</v>
      </c>
    </row>
    <row r="234" spans="1:163" s="720" customFormat="1">
      <c r="B234" s="720" t="s">
        <v>1478</v>
      </c>
      <c r="P234" s="725"/>
      <c r="AD234" s="722">
        <f t="shared" si="101"/>
        <v>0</v>
      </c>
      <c r="DO234" s="720">
        <v>2500</v>
      </c>
      <c r="DZ234" s="722">
        <v>0</v>
      </c>
      <c r="EC234" s="722">
        <v>0</v>
      </c>
      <c r="EE234" s="722">
        <v>0</v>
      </c>
      <c r="EG234" s="722">
        <v>0</v>
      </c>
      <c r="EH234" s="722"/>
      <c r="EJ234" s="722">
        <v>0</v>
      </c>
      <c r="EN234" s="722">
        <v>0</v>
      </c>
      <c r="EQ234" s="725"/>
      <c r="ES234" s="725"/>
      <c r="EU234" s="725"/>
      <c r="EW234" s="725"/>
      <c r="EZ234" s="720">
        <f t="shared" si="104"/>
        <v>0</v>
      </c>
    </row>
    <row r="235" spans="1:163" s="720" customFormat="1">
      <c r="B235" s="720" t="s">
        <v>1479</v>
      </c>
      <c r="P235" s="725"/>
      <c r="AD235" s="722">
        <f t="shared" si="101"/>
        <v>0</v>
      </c>
      <c r="DO235" s="720">
        <v>4500</v>
      </c>
      <c r="DZ235" s="722">
        <v>0</v>
      </c>
      <c r="EC235" s="722">
        <v>0</v>
      </c>
      <c r="EE235" s="722">
        <v>0</v>
      </c>
      <c r="EG235" s="722">
        <v>0</v>
      </c>
      <c r="EH235" s="722"/>
      <c r="EJ235" s="722">
        <v>0</v>
      </c>
      <c r="EN235" s="722">
        <v>0</v>
      </c>
      <c r="EQ235" s="725"/>
      <c r="ES235" s="725"/>
      <c r="EU235" s="725"/>
      <c r="EW235" s="725"/>
      <c r="EZ235" s="720">
        <f t="shared" si="104"/>
        <v>0</v>
      </c>
    </row>
    <row r="236" spans="1:163">
      <c r="DZ236" s="726">
        <v>0</v>
      </c>
      <c r="EB236" s="727"/>
      <c r="EC236" s="728">
        <v>0</v>
      </c>
      <c r="ED236" s="727"/>
      <c r="EE236" s="728">
        <v>0</v>
      </c>
      <c r="EF236" s="727"/>
      <c r="EG236" s="728">
        <v>0</v>
      </c>
      <c r="EH236" s="729"/>
      <c r="EI236" s="730"/>
      <c r="EJ236" s="726">
        <v>0</v>
      </c>
      <c r="EK236" s="731"/>
      <c r="EL236" s="732"/>
      <c r="EM236" s="727"/>
      <c r="EN236" s="728">
        <v>0</v>
      </c>
      <c r="EO236" s="733"/>
    </row>
    <row r="237" spans="1:163">
      <c r="DZ237" s="734">
        <v>0</v>
      </c>
      <c r="EC237" s="735">
        <v>0</v>
      </c>
      <c r="EE237" s="735">
        <v>0</v>
      </c>
      <c r="EG237" s="735">
        <v>0</v>
      </c>
      <c r="EH237" s="14"/>
      <c r="EJ237" s="734">
        <v>0</v>
      </c>
      <c r="EN237" s="735">
        <v>0</v>
      </c>
    </row>
    <row r="238" spans="1:163">
      <c r="DZ238" s="734">
        <v>0</v>
      </c>
      <c r="EC238" s="735">
        <v>0</v>
      </c>
      <c r="EE238" s="735">
        <v>0</v>
      </c>
      <c r="EG238" s="735">
        <v>0</v>
      </c>
      <c r="EH238" s="14"/>
      <c r="EJ238" s="734">
        <v>0</v>
      </c>
      <c r="EN238" s="735">
        <v>0</v>
      </c>
    </row>
    <row r="239" spans="1:163">
      <c r="DZ239" s="734">
        <v>0</v>
      </c>
      <c r="EC239" s="735">
        <v>0</v>
      </c>
      <c r="EE239" s="735">
        <v>0</v>
      </c>
      <c r="EG239" s="735">
        <v>0</v>
      </c>
      <c r="EH239" s="14"/>
      <c r="EJ239" s="734">
        <v>0</v>
      </c>
      <c r="EN239" s="735">
        <v>0</v>
      </c>
    </row>
    <row r="240" spans="1:163">
      <c r="DZ240" s="734">
        <v>0</v>
      </c>
      <c r="EC240" s="735">
        <v>0</v>
      </c>
      <c r="EE240" s="735">
        <v>0</v>
      </c>
      <c r="EG240" s="735">
        <v>0</v>
      </c>
      <c r="EH240" s="14"/>
      <c r="EJ240" s="734">
        <v>0</v>
      </c>
      <c r="EN240" s="735">
        <v>0</v>
      </c>
    </row>
    <row r="241" spans="130:144">
      <c r="DZ241" s="734">
        <v>0</v>
      </c>
      <c r="EC241" s="735">
        <v>0</v>
      </c>
      <c r="EE241" s="735">
        <v>0</v>
      </c>
      <c r="EG241" s="735">
        <v>0</v>
      </c>
      <c r="EH241" s="14"/>
      <c r="EJ241" s="734">
        <v>0</v>
      </c>
      <c r="EN241" s="735">
        <v>0</v>
      </c>
    </row>
    <row r="242" spans="130:144">
      <c r="DZ242" s="734">
        <v>0</v>
      </c>
      <c r="EC242" s="735">
        <v>0</v>
      </c>
      <c r="EE242" s="735">
        <v>0</v>
      </c>
      <c r="EG242" s="735">
        <v>0</v>
      </c>
      <c r="EH242" s="14"/>
      <c r="EJ242" s="734">
        <v>0</v>
      </c>
      <c r="EN242" s="735">
        <v>0</v>
      </c>
    </row>
    <row r="243" spans="130:144">
      <c r="DZ243" s="734">
        <v>0</v>
      </c>
      <c r="EC243" s="735">
        <v>0</v>
      </c>
      <c r="EE243" s="735">
        <v>0</v>
      </c>
      <c r="EG243" s="735">
        <v>0</v>
      </c>
      <c r="EH243" s="14"/>
      <c r="EJ243" s="734">
        <v>0</v>
      </c>
      <c r="EN243" s="735">
        <v>0</v>
      </c>
    </row>
    <row r="244" spans="130:144">
      <c r="DZ244" s="734">
        <v>0</v>
      </c>
      <c r="EC244" s="735">
        <v>0</v>
      </c>
      <c r="EE244" s="735">
        <v>0</v>
      </c>
      <c r="EG244" s="735">
        <v>0</v>
      </c>
      <c r="EH244" s="14"/>
      <c r="EJ244" s="734">
        <v>0</v>
      </c>
      <c r="EN244" s="735">
        <v>0</v>
      </c>
    </row>
    <row r="245" spans="130:144">
      <c r="DZ245" s="8"/>
      <c r="EC245" s="652"/>
      <c r="EE245" s="652"/>
      <c r="EG245" s="652"/>
      <c r="EH245" s="14"/>
      <c r="EJ245" s="8"/>
      <c r="EN245" s="652"/>
    </row>
    <row r="246" spans="130:144">
      <c r="DZ246" s="8"/>
      <c r="EC246" s="652"/>
      <c r="EE246" s="652"/>
      <c r="EG246" s="652"/>
      <c r="EH246" s="14"/>
      <c r="EJ246" s="8"/>
      <c r="EN246" s="652"/>
    </row>
    <row r="247" spans="130:144">
      <c r="DZ247" s="8"/>
      <c r="EC247" s="652"/>
      <c r="EE247" s="652"/>
      <c r="EG247" s="652"/>
      <c r="EH247" s="14"/>
      <c r="EJ247" s="8"/>
      <c r="EN247" s="652"/>
    </row>
    <row r="248" spans="130:144">
      <c r="DZ248" s="8"/>
      <c r="EC248" s="652"/>
      <c r="EE248" s="652"/>
      <c r="EG248" s="652"/>
      <c r="EH248" s="14"/>
      <c r="EJ248" s="8"/>
      <c r="EN248" s="652"/>
    </row>
    <row r="249" spans="130:144">
      <c r="DZ249" s="8"/>
      <c r="EC249" s="652"/>
      <c r="EE249" s="652"/>
      <c r="EG249" s="652"/>
      <c r="EH249" s="14"/>
      <c r="EJ249" s="8"/>
      <c r="EN249" s="652"/>
    </row>
    <row r="250" spans="130:144">
      <c r="DZ250" s="8"/>
      <c r="EC250" s="652"/>
      <c r="EE250" s="652"/>
      <c r="EG250" s="652"/>
      <c r="EH250" s="14"/>
      <c r="EJ250" s="8"/>
      <c r="EN250" s="652"/>
    </row>
    <row r="251" spans="130:144">
      <c r="DZ251" s="8"/>
      <c r="EC251" s="652"/>
      <c r="EE251" s="652"/>
      <c r="EG251" s="652"/>
      <c r="EH251" s="14"/>
      <c r="EJ251" s="8"/>
      <c r="EN251" s="652"/>
    </row>
    <row r="252" spans="130:144">
      <c r="DZ252" s="8"/>
      <c r="EC252" s="652"/>
      <c r="EE252" s="652"/>
      <c r="EG252" s="652"/>
      <c r="EH252" s="14"/>
      <c r="EJ252" s="8"/>
      <c r="EN252" s="652"/>
    </row>
    <row r="253" spans="130:144">
      <c r="DZ253" s="8"/>
      <c r="EC253" s="652"/>
      <c r="EE253" s="652"/>
      <c r="EG253" s="652"/>
      <c r="EH253" s="14"/>
      <c r="EJ253" s="8"/>
      <c r="EN253" s="652"/>
    </row>
    <row r="254" spans="130:144">
      <c r="DZ254" s="8"/>
      <c r="EC254" s="652"/>
      <c r="EE254" s="652"/>
      <c r="EG254" s="652"/>
      <c r="EH254" s="14"/>
      <c r="EJ254" s="8"/>
      <c r="EN254" s="652"/>
    </row>
    <row r="255" spans="130:144">
      <c r="DZ255" s="8"/>
      <c r="EC255" s="652"/>
      <c r="EE255" s="652"/>
      <c r="EG255" s="652"/>
      <c r="EH255" s="14"/>
      <c r="EJ255" s="8"/>
      <c r="EN255" s="652"/>
    </row>
    <row r="256" spans="130:144">
      <c r="DZ256" s="8"/>
      <c r="EC256" s="652"/>
      <c r="EE256" s="652"/>
      <c r="EG256" s="652"/>
      <c r="EH256" s="14"/>
      <c r="EJ256" s="8"/>
      <c r="EN256" s="652"/>
    </row>
    <row r="257" spans="130:144">
      <c r="DZ257" s="8"/>
      <c r="EC257" s="652"/>
      <c r="EE257" s="652"/>
      <c r="EG257" s="652"/>
      <c r="EH257" s="14"/>
      <c r="EJ257" s="8"/>
      <c r="EN257" s="652"/>
    </row>
    <row r="258" spans="130:144">
      <c r="DZ258" s="8"/>
      <c r="EC258" s="652"/>
      <c r="EE258" s="652"/>
      <c r="EG258" s="652"/>
      <c r="EH258" s="14"/>
      <c r="EJ258" s="8"/>
      <c r="EN258" s="652"/>
    </row>
    <row r="259" spans="130:144">
      <c r="DZ259" s="8"/>
      <c r="EC259" s="652"/>
      <c r="EE259" s="652"/>
      <c r="EG259" s="652"/>
      <c r="EH259" s="14"/>
      <c r="EJ259" s="8"/>
      <c r="EN259" s="652"/>
    </row>
    <row r="260" spans="130:144">
      <c r="DZ260" s="8"/>
      <c r="EC260" s="652"/>
      <c r="EE260" s="652"/>
      <c r="EG260" s="652"/>
      <c r="EH260" s="14"/>
      <c r="EJ260" s="8"/>
      <c r="EN260" s="652"/>
    </row>
    <row r="261" spans="130:144">
      <c r="DZ261" s="8"/>
      <c r="EC261" s="652"/>
      <c r="EE261" s="652"/>
      <c r="EG261" s="652"/>
      <c r="EH261" s="14"/>
      <c r="EJ261" s="8"/>
      <c r="EN261" s="652"/>
    </row>
    <row r="262" spans="130:144">
      <c r="DZ262" s="8"/>
      <c r="EC262" s="652"/>
      <c r="EE262" s="652"/>
      <c r="EG262" s="652"/>
      <c r="EH262" s="14"/>
      <c r="EJ262" s="8"/>
      <c r="EN262" s="652"/>
    </row>
    <row r="263" spans="130:144">
      <c r="DZ263" s="8"/>
      <c r="EC263" s="652"/>
      <c r="EE263" s="652"/>
      <c r="EG263" s="652"/>
      <c r="EH263" s="14"/>
      <c r="EJ263" s="8"/>
      <c r="EN263" s="652"/>
    </row>
    <row r="264" spans="130:144">
      <c r="DZ264" s="8"/>
      <c r="EC264" s="652"/>
      <c r="EE264" s="652"/>
      <c r="EG264" s="652"/>
      <c r="EH264" s="14"/>
      <c r="EJ264" s="8"/>
      <c r="EN264" s="652"/>
    </row>
    <row r="265" spans="130:144">
      <c r="DZ265" s="8"/>
      <c r="EC265" s="652"/>
      <c r="EE265" s="652"/>
      <c r="EG265" s="652"/>
      <c r="EH265" s="14"/>
      <c r="EJ265" s="8"/>
      <c r="EN265" s="652"/>
    </row>
    <row r="266" spans="130:144">
      <c r="DZ266" s="8"/>
      <c r="EC266" s="652"/>
      <c r="EE266" s="652"/>
      <c r="EG266" s="652"/>
      <c r="EH266" s="14"/>
      <c r="EJ266" s="8"/>
      <c r="EN266" s="652"/>
    </row>
    <row r="267" spans="130:144">
      <c r="DZ267" s="8"/>
      <c r="EC267" s="652"/>
      <c r="EE267" s="652"/>
      <c r="EG267" s="652"/>
      <c r="EH267" s="14"/>
      <c r="EJ267" s="8"/>
      <c r="EN267" s="652"/>
    </row>
    <row r="268" spans="130:144">
      <c r="DZ268" s="8"/>
      <c r="EC268" s="652"/>
      <c r="EE268" s="652"/>
      <c r="EG268" s="652"/>
      <c r="EH268" s="14"/>
      <c r="EJ268" s="8"/>
      <c r="EN268" s="652"/>
    </row>
    <row r="269" spans="130:144">
      <c r="DZ269" s="8"/>
      <c r="EC269" s="652"/>
      <c r="EE269" s="652"/>
      <c r="EG269" s="652"/>
      <c r="EH269" s="14"/>
      <c r="EJ269" s="8"/>
      <c r="EN269" s="652"/>
    </row>
    <row r="270" spans="130:144">
      <c r="DZ270" s="8"/>
      <c r="EC270" s="652"/>
      <c r="EE270" s="652"/>
      <c r="EG270" s="652"/>
      <c r="EH270" s="14"/>
      <c r="EJ270" s="8"/>
      <c r="EN270" s="652"/>
    </row>
    <row r="271" spans="130:144">
      <c r="DZ271" s="8"/>
      <c r="EC271" s="652"/>
      <c r="EE271" s="652"/>
      <c r="EG271" s="652"/>
      <c r="EH271" s="14"/>
      <c r="EJ271" s="8"/>
      <c r="EN271" s="652"/>
    </row>
    <row r="272" spans="130:144">
      <c r="DZ272" s="8"/>
      <c r="EC272" s="652"/>
      <c r="EE272" s="652"/>
      <c r="EG272" s="652"/>
      <c r="EH272" s="14"/>
      <c r="EJ272" s="8"/>
      <c r="EN272" s="652"/>
    </row>
    <row r="273" spans="130:144">
      <c r="DZ273" s="734">
        <v>0</v>
      </c>
      <c r="EC273" s="735">
        <v>0</v>
      </c>
      <c r="EE273" s="735">
        <v>0</v>
      </c>
      <c r="EG273" s="735">
        <v>0</v>
      </c>
      <c r="EH273" s="14"/>
      <c r="EJ273" s="734">
        <v>0</v>
      </c>
      <c r="EN273" s="735">
        <v>0</v>
      </c>
    </row>
    <row r="274" spans="130:144">
      <c r="DZ274" s="734">
        <v>0</v>
      </c>
      <c r="EC274" s="735">
        <v>0</v>
      </c>
      <c r="EE274" s="735">
        <v>0</v>
      </c>
      <c r="EG274" s="735">
        <v>0</v>
      </c>
      <c r="EH274" s="14"/>
      <c r="EJ274" s="734">
        <v>0</v>
      </c>
      <c r="EN274" s="735">
        <v>0</v>
      </c>
    </row>
    <row r="275" spans="130:144">
      <c r="DZ275" s="734">
        <v>0</v>
      </c>
      <c r="EC275" s="735">
        <v>0</v>
      </c>
      <c r="EE275" s="735">
        <v>0</v>
      </c>
      <c r="EG275" s="735">
        <v>0</v>
      </c>
      <c r="EH275" s="14"/>
      <c r="EJ275" s="734">
        <v>0</v>
      </c>
      <c r="EN275" s="735">
        <v>0</v>
      </c>
    </row>
    <row r="276" spans="130:144">
      <c r="DZ276" s="734">
        <v>10000</v>
      </c>
      <c r="EC276" s="735">
        <v>10000</v>
      </c>
      <c r="EE276" s="735">
        <v>10000</v>
      </c>
      <c r="EG276" s="735">
        <v>10000</v>
      </c>
      <c r="EH276" s="14"/>
      <c r="EJ276" s="734">
        <v>10000</v>
      </c>
      <c r="EN276" s="735">
        <v>10000</v>
      </c>
    </row>
    <row r="277" spans="130:144">
      <c r="DZ277" s="734">
        <v>0</v>
      </c>
      <c r="EC277" s="735">
        <v>0</v>
      </c>
      <c r="EE277" s="735">
        <v>0</v>
      </c>
      <c r="EG277" s="735">
        <v>0</v>
      </c>
      <c r="EH277" s="14"/>
      <c r="EJ277" s="734">
        <v>0</v>
      </c>
      <c r="EN277" s="735">
        <v>0</v>
      </c>
    </row>
    <row r="278" spans="130:144">
      <c r="DZ278" s="734">
        <v>0</v>
      </c>
      <c r="EC278" s="735">
        <v>0</v>
      </c>
      <c r="EE278" s="735">
        <v>0</v>
      </c>
      <c r="EG278" s="735">
        <v>0</v>
      </c>
      <c r="EH278" s="14"/>
      <c r="EJ278" s="734">
        <v>0</v>
      </c>
      <c r="EN278" s="735">
        <v>0</v>
      </c>
    </row>
    <row r="279" spans="130:144">
      <c r="DZ279" s="734">
        <v>0</v>
      </c>
      <c r="EC279" s="735">
        <v>0</v>
      </c>
      <c r="EE279" s="735">
        <v>0</v>
      </c>
      <c r="EG279" s="735">
        <v>0</v>
      </c>
      <c r="EH279" s="14"/>
      <c r="EJ279" s="734">
        <v>0</v>
      </c>
      <c r="EN279" s="735">
        <v>0</v>
      </c>
    </row>
    <row r="280" spans="130:144">
      <c r="DZ280" s="734">
        <v>0</v>
      </c>
      <c r="EC280" s="735">
        <v>0</v>
      </c>
      <c r="EE280" s="735">
        <v>0</v>
      </c>
      <c r="EG280" s="735">
        <v>0</v>
      </c>
      <c r="EH280" s="14"/>
      <c r="EJ280" s="734">
        <v>0</v>
      </c>
      <c r="EN280" s="735">
        <v>0</v>
      </c>
    </row>
    <row r="281" spans="130:144">
      <c r="DZ281" s="734">
        <v>0</v>
      </c>
      <c r="EC281" s="735">
        <v>0</v>
      </c>
      <c r="EE281" s="735">
        <v>0</v>
      </c>
      <c r="EG281" s="735">
        <v>0</v>
      </c>
      <c r="EH281" s="14"/>
      <c r="EJ281" s="734">
        <v>0</v>
      </c>
      <c r="EN281" s="735">
        <v>0</v>
      </c>
    </row>
    <row r="282" spans="130:144">
      <c r="DZ282" s="734">
        <v>0</v>
      </c>
      <c r="EC282" s="735">
        <v>0</v>
      </c>
      <c r="EE282" s="735">
        <v>0</v>
      </c>
      <c r="EG282" s="735">
        <v>0</v>
      </c>
      <c r="EH282" s="14"/>
      <c r="EJ282" s="734">
        <v>0</v>
      </c>
      <c r="EN282" s="735">
        <v>0</v>
      </c>
    </row>
    <row r="283" spans="130:144">
      <c r="DZ283" s="734">
        <v>0</v>
      </c>
      <c r="EC283" s="735">
        <v>0</v>
      </c>
      <c r="EE283" s="735">
        <v>0</v>
      </c>
      <c r="EG283" s="735">
        <v>0</v>
      </c>
      <c r="EH283" s="14"/>
      <c r="EJ283" s="734">
        <v>0</v>
      </c>
      <c r="EN283" s="735">
        <v>0</v>
      </c>
    </row>
    <row r="284" spans="130:144">
      <c r="DZ284" s="734">
        <v>10000</v>
      </c>
      <c r="EC284" s="735">
        <v>10000</v>
      </c>
      <c r="EE284" s="735">
        <v>10000</v>
      </c>
      <c r="EG284" s="735">
        <v>10000</v>
      </c>
      <c r="EH284" s="14"/>
      <c r="EJ284" s="734">
        <v>10000</v>
      </c>
      <c r="EN284" s="735">
        <v>10000</v>
      </c>
    </row>
    <row r="285" spans="130:144">
      <c r="DZ285" s="734">
        <v>10000</v>
      </c>
      <c r="EC285" s="735">
        <v>10000</v>
      </c>
      <c r="EE285" s="735">
        <v>10000</v>
      </c>
      <c r="EG285" s="735">
        <v>10000</v>
      </c>
      <c r="EH285" s="14"/>
      <c r="EJ285" s="734">
        <v>10000</v>
      </c>
      <c r="EN285" s="735">
        <v>10000</v>
      </c>
    </row>
    <row r="286" spans="130:144">
      <c r="DZ286" s="734">
        <v>0</v>
      </c>
      <c r="EC286" s="735">
        <v>0</v>
      </c>
      <c r="EE286" s="735">
        <v>0</v>
      </c>
      <c r="EG286" s="735">
        <v>0</v>
      </c>
      <c r="EH286" s="14"/>
      <c r="EJ286" s="734">
        <v>0</v>
      </c>
      <c r="EN286" s="735">
        <v>0</v>
      </c>
    </row>
    <row r="287" spans="130:144">
      <c r="DZ287" s="734">
        <v>0</v>
      </c>
      <c r="EC287" s="735">
        <v>0</v>
      </c>
      <c r="EE287" s="735">
        <v>0</v>
      </c>
      <c r="EG287" s="735">
        <v>0</v>
      </c>
      <c r="EH287" s="14"/>
      <c r="EJ287" s="734">
        <v>0</v>
      </c>
      <c r="EN287" s="735">
        <v>0</v>
      </c>
    </row>
    <row r="288" spans="130:144">
      <c r="DZ288" s="734">
        <v>0</v>
      </c>
      <c r="EC288" s="735">
        <v>0</v>
      </c>
      <c r="EE288" s="735">
        <v>0</v>
      </c>
      <c r="EG288" s="735">
        <v>0</v>
      </c>
      <c r="EH288" s="14"/>
      <c r="EJ288" s="734">
        <v>0</v>
      </c>
      <c r="EN288" s="735">
        <v>0</v>
      </c>
    </row>
    <row r="289" spans="130:144">
      <c r="DZ289" s="734">
        <v>0</v>
      </c>
      <c r="EC289" s="735">
        <v>0</v>
      </c>
      <c r="EE289" s="735">
        <v>0</v>
      </c>
      <c r="EG289" s="735">
        <v>0</v>
      </c>
      <c r="EH289" s="14"/>
      <c r="EJ289" s="734">
        <v>0</v>
      </c>
      <c r="EN289" s="735">
        <v>0</v>
      </c>
    </row>
    <row r="290" spans="130:144">
      <c r="DZ290" s="734">
        <v>0</v>
      </c>
      <c r="EC290" s="735">
        <v>0</v>
      </c>
      <c r="EE290" s="735">
        <v>0</v>
      </c>
      <c r="EG290" s="735">
        <v>0</v>
      </c>
      <c r="EH290" s="14"/>
      <c r="EJ290" s="734">
        <v>0</v>
      </c>
      <c r="EN290" s="735">
        <v>0</v>
      </c>
    </row>
    <row r="291" spans="130:144">
      <c r="DZ291" s="734">
        <v>10000</v>
      </c>
      <c r="EC291" s="735">
        <v>10000</v>
      </c>
      <c r="EE291" s="735">
        <v>10000</v>
      </c>
      <c r="EG291" s="735">
        <v>10000</v>
      </c>
      <c r="EH291" s="14"/>
      <c r="EJ291" s="734">
        <v>10000</v>
      </c>
      <c r="EN291" s="735">
        <v>10000</v>
      </c>
    </row>
    <row r="292" spans="130:144">
      <c r="DZ292" s="734">
        <v>0</v>
      </c>
      <c r="EC292" s="735">
        <v>0</v>
      </c>
      <c r="EE292" s="735">
        <v>0</v>
      </c>
      <c r="EG292" s="735">
        <v>0</v>
      </c>
      <c r="EH292" s="14"/>
      <c r="EJ292" s="734">
        <v>0</v>
      </c>
      <c r="EN292" s="735">
        <v>0</v>
      </c>
    </row>
    <row r="293" spans="130:144">
      <c r="DZ293" s="734">
        <v>0</v>
      </c>
      <c r="EC293" s="735">
        <v>0</v>
      </c>
      <c r="EE293" s="735">
        <v>0</v>
      </c>
      <c r="EG293" s="735">
        <v>0</v>
      </c>
      <c r="EH293" s="14"/>
      <c r="EJ293" s="734">
        <v>0</v>
      </c>
      <c r="EN293" s="735">
        <v>0</v>
      </c>
    </row>
    <row r="294" spans="130:144">
      <c r="DZ294" s="734">
        <v>0</v>
      </c>
      <c r="EC294" s="735">
        <v>0</v>
      </c>
      <c r="EE294" s="735">
        <v>0</v>
      </c>
      <c r="EG294" s="735">
        <v>0</v>
      </c>
      <c r="EH294" s="14"/>
      <c r="EJ294" s="734">
        <v>0</v>
      </c>
      <c r="EN294" s="735">
        <v>0</v>
      </c>
    </row>
    <row r="295" spans="130:144">
      <c r="DZ295" s="734">
        <v>0</v>
      </c>
      <c r="EC295" s="735">
        <v>0</v>
      </c>
      <c r="EE295" s="735">
        <v>0</v>
      </c>
      <c r="EG295" s="735">
        <v>0</v>
      </c>
      <c r="EH295" s="14"/>
      <c r="EJ295" s="734">
        <v>0</v>
      </c>
      <c r="EN295" s="735">
        <v>0</v>
      </c>
    </row>
    <row r="296" spans="130:144">
      <c r="DZ296" s="734">
        <v>0</v>
      </c>
      <c r="EC296" s="735">
        <v>0</v>
      </c>
      <c r="EE296" s="735">
        <v>0</v>
      </c>
      <c r="EG296" s="735">
        <v>0</v>
      </c>
      <c r="EH296" s="14"/>
      <c r="EJ296" s="734">
        <v>0</v>
      </c>
      <c r="EN296" s="735">
        <v>0</v>
      </c>
    </row>
    <row r="297" spans="130:144">
      <c r="DZ297" s="734">
        <v>0</v>
      </c>
      <c r="EC297" s="735">
        <v>0</v>
      </c>
      <c r="EE297" s="735">
        <v>0</v>
      </c>
      <c r="EG297" s="735">
        <v>0</v>
      </c>
      <c r="EH297" s="14"/>
      <c r="EJ297" s="734">
        <v>0</v>
      </c>
      <c r="EN297" s="735">
        <v>0</v>
      </c>
    </row>
    <row r="298" spans="130:144">
      <c r="DZ298" s="734">
        <v>10000</v>
      </c>
      <c r="EC298" s="735">
        <v>10000</v>
      </c>
      <c r="EE298" s="735">
        <v>10000</v>
      </c>
      <c r="EG298" s="735">
        <v>10000</v>
      </c>
      <c r="EH298" s="14"/>
      <c r="EJ298" s="734">
        <v>10000</v>
      </c>
      <c r="EN298" s="735">
        <v>10000</v>
      </c>
    </row>
    <row r="299" spans="130:144">
      <c r="DZ299" s="734">
        <v>0</v>
      </c>
      <c r="EC299" s="735">
        <v>0</v>
      </c>
      <c r="EE299" s="735">
        <v>0</v>
      </c>
      <c r="EG299" s="735">
        <v>0</v>
      </c>
      <c r="EH299" s="14"/>
      <c r="EJ299" s="734">
        <v>0</v>
      </c>
      <c r="EN299" s="735">
        <v>0</v>
      </c>
    </row>
    <row r="300" spans="130:144">
      <c r="DZ300" s="734">
        <v>0</v>
      </c>
      <c r="EC300" s="735">
        <v>0</v>
      </c>
      <c r="EE300" s="735">
        <v>0</v>
      </c>
      <c r="EG300" s="735">
        <v>0</v>
      </c>
      <c r="EH300" s="14"/>
      <c r="EJ300" s="734">
        <v>0</v>
      </c>
      <c r="EN300" s="735">
        <v>0</v>
      </c>
    </row>
    <row r="301" spans="130:144">
      <c r="DZ301" s="734">
        <v>0</v>
      </c>
      <c r="EC301" s="735">
        <v>0</v>
      </c>
      <c r="EE301" s="735">
        <v>0</v>
      </c>
      <c r="EG301" s="735">
        <v>0</v>
      </c>
      <c r="EH301" s="14"/>
      <c r="EJ301" s="734">
        <v>0</v>
      </c>
      <c r="EN301" s="735">
        <v>0</v>
      </c>
    </row>
    <row r="302" spans="130:144">
      <c r="DZ302" s="734">
        <v>0</v>
      </c>
      <c r="EC302" s="735">
        <v>0</v>
      </c>
      <c r="EE302" s="735">
        <v>0</v>
      </c>
      <c r="EG302" s="735">
        <v>0</v>
      </c>
      <c r="EH302" s="14"/>
      <c r="EJ302" s="734">
        <v>0</v>
      </c>
      <c r="EN302" s="735">
        <v>0</v>
      </c>
    </row>
    <row r="303" spans="130:144">
      <c r="DZ303" s="734">
        <v>0</v>
      </c>
      <c r="EC303" s="735">
        <v>0</v>
      </c>
      <c r="EE303" s="735">
        <v>0</v>
      </c>
      <c r="EG303" s="735">
        <v>0</v>
      </c>
      <c r="EH303" s="14"/>
      <c r="EJ303" s="734">
        <v>0</v>
      </c>
      <c r="EN303" s="735">
        <v>0</v>
      </c>
    </row>
    <row r="304" spans="130:144">
      <c r="DZ304" s="734">
        <v>0</v>
      </c>
      <c r="EC304" s="735">
        <v>0</v>
      </c>
      <c r="EE304" s="735">
        <v>0</v>
      </c>
      <c r="EG304" s="735">
        <v>0</v>
      </c>
      <c r="EH304" s="14"/>
      <c r="EJ304" s="734">
        <v>0</v>
      </c>
      <c r="EN304" s="735">
        <v>0</v>
      </c>
    </row>
    <row r="305" spans="130:144">
      <c r="DZ305" s="734">
        <v>0</v>
      </c>
      <c r="EC305" s="735">
        <v>0</v>
      </c>
      <c r="EE305" s="735">
        <v>0</v>
      </c>
      <c r="EG305" s="735">
        <v>0</v>
      </c>
      <c r="EH305" s="14"/>
      <c r="EJ305" s="734">
        <v>0</v>
      </c>
      <c r="EN305" s="735">
        <v>0</v>
      </c>
    </row>
    <row r="306" spans="130:144">
      <c r="DZ306" s="734">
        <v>0</v>
      </c>
      <c r="EC306" s="735">
        <v>0</v>
      </c>
      <c r="EE306" s="735">
        <v>0</v>
      </c>
      <c r="EG306" s="735">
        <v>0</v>
      </c>
      <c r="EH306" s="14"/>
      <c r="EJ306" s="734">
        <v>0</v>
      </c>
      <c r="EN306" s="735">
        <v>0</v>
      </c>
    </row>
    <row r="307" spans="130:144">
      <c r="DZ307" s="734">
        <v>0</v>
      </c>
      <c r="EC307" s="735">
        <v>0</v>
      </c>
      <c r="EE307" s="735">
        <v>0</v>
      </c>
      <c r="EG307" s="735">
        <v>0</v>
      </c>
      <c r="EH307" s="14"/>
      <c r="EJ307" s="734">
        <v>0</v>
      </c>
      <c r="EN307" s="735">
        <v>0</v>
      </c>
    </row>
    <row r="308" spans="130:144">
      <c r="DZ308" s="734">
        <v>0</v>
      </c>
      <c r="EC308" s="735">
        <v>0</v>
      </c>
      <c r="EE308" s="735">
        <v>0</v>
      </c>
      <c r="EG308" s="735">
        <v>0</v>
      </c>
      <c r="EH308" s="14"/>
      <c r="EJ308" s="734">
        <v>0</v>
      </c>
      <c r="EN308" s="735">
        <v>0</v>
      </c>
    </row>
    <row r="309" spans="130:144">
      <c r="DZ309" s="734">
        <v>0</v>
      </c>
      <c r="EC309" s="735">
        <v>0</v>
      </c>
      <c r="EE309" s="735">
        <v>0</v>
      </c>
      <c r="EG309" s="735">
        <v>0</v>
      </c>
      <c r="EH309" s="14"/>
      <c r="EJ309" s="734">
        <v>0</v>
      </c>
      <c r="EN309" s="735">
        <v>0</v>
      </c>
    </row>
    <row r="310" spans="130:144">
      <c r="DZ310" s="734">
        <v>0</v>
      </c>
      <c r="EC310" s="735">
        <v>0</v>
      </c>
      <c r="EE310" s="735">
        <v>0</v>
      </c>
      <c r="EG310" s="735">
        <v>0</v>
      </c>
      <c r="EH310" s="14"/>
      <c r="EJ310" s="734">
        <v>0</v>
      </c>
      <c r="EN310" s="735">
        <v>0</v>
      </c>
    </row>
    <row r="311" spans="130:144">
      <c r="DZ311" s="734">
        <v>0</v>
      </c>
      <c r="EC311" s="735">
        <v>0</v>
      </c>
      <c r="EE311" s="735">
        <v>0</v>
      </c>
      <c r="EG311" s="735">
        <v>0</v>
      </c>
      <c r="EH311" s="14"/>
      <c r="EJ311" s="734">
        <v>0</v>
      </c>
      <c r="EN311" s="735">
        <v>0</v>
      </c>
    </row>
    <row r="312" spans="130:144">
      <c r="DZ312" s="734">
        <v>0</v>
      </c>
      <c r="EC312" s="735">
        <v>0</v>
      </c>
      <c r="EE312" s="735">
        <v>0</v>
      </c>
      <c r="EG312" s="735">
        <v>0</v>
      </c>
      <c r="EH312" s="14"/>
      <c r="EJ312" s="734">
        <v>0</v>
      </c>
      <c r="EN312" s="735">
        <v>0</v>
      </c>
    </row>
    <row r="313" spans="130:144">
      <c r="DZ313" s="734">
        <v>0</v>
      </c>
      <c r="EC313" s="735">
        <v>0</v>
      </c>
      <c r="EE313" s="735">
        <v>0</v>
      </c>
      <c r="EG313" s="735">
        <v>0</v>
      </c>
      <c r="EH313" s="14"/>
      <c r="EJ313" s="734">
        <v>0</v>
      </c>
      <c r="EN313" s="735">
        <v>0</v>
      </c>
    </row>
    <row r="314" spans="130:144">
      <c r="DZ314" s="734">
        <v>0</v>
      </c>
      <c r="EC314" s="735">
        <v>0</v>
      </c>
      <c r="EE314" s="735">
        <v>0</v>
      </c>
      <c r="EG314" s="735">
        <v>0</v>
      </c>
      <c r="EH314" s="14"/>
      <c r="EJ314" s="734">
        <v>0</v>
      </c>
      <c r="EN314" s="735">
        <v>0</v>
      </c>
    </row>
    <row r="315" spans="130:144">
      <c r="DZ315" s="734">
        <v>0</v>
      </c>
      <c r="EC315" s="735">
        <v>0</v>
      </c>
      <c r="EE315" s="735">
        <v>0</v>
      </c>
      <c r="EG315" s="735">
        <v>0</v>
      </c>
      <c r="EH315" s="14"/>
      <c r="EJ315" s="734">
        <v>0</v>
      </c>
      <c r="EN315" s="735">
        <v>0</v>
      </c>
    </row>
    <row r="316" spans="130:144">
      <c r="DZ316" s="734">
        <v>0</v>
      </c>
      <c r="EC316" s="735">
        <v>0</v>
      </c>
      <c r="EE316" s="735">
        <v>0</v>
      </c>
      <c r="EG316" s="735">
        <v>0</v>
      </c>
      <c r="EH316" s="14"/>
      <c r="EJ316" s="734">
        <v>0</v>
      </c>
      <c r="EN316" s="735">
        <v>0</v>
      </c>
    </row>
    <row r="317" spans="130:144">
      <c r="DZ317" s="734">
        <v>0</v>
      </c>
      <c r="EC317" s="735">
        <v>0</v>
      </c>
      <c r="EE317" s="735">
        <v>0</v>
      </c>
      <c r="EG317" s="735">
        <v>0</v>
      </c>
      <c r="EH317" s="14"/>
      <c r="EJ317" s="734">
        <v>0</v>
      </c>
      <c r="EN317" s="735">
        <v>0</v>
      </c>
    </row>
    <row r="318" spans="130:144">
      <c r="DZ318" s="734">
        <v>0</v>
      </c>
      <c r="EC318" s="735">
        <v>0</v>
      </c>
      <c r="EE318" s="735">
        <v>0</v>
      </c>
      <c r="EG318" s="735">
        <v>0</v>
      </c>
      <c r="EH318" s="14"/>
      <c r="EJ318" s="734">
        <v>0</v>
      </c>
      <c r="EN318" s="735">
        <v>0</v>
      </c>
    </row>
    <row r="319" spans="130:144">
      <c r="DZ319" s="734">
        <v>29000</v>
      </c>
      <c r="EC319" s="735">
        <v>29000</v>
      </c>
      <c r="EE319" s="735">
        <v>29000</v>
      </c>
      <c r="EG319" s="735">
        <v>29000</v>
      </c>
      <c r="EH319" s="14"/>
      <c r="EJ319" s="734">
        <v>29000</v>
      </c>
      <c r="EN319" s="735">
        <v>29000</v>
      </c>
    </row>
    <row r="320" spans="130:144">
      <c r="DZ320" s="734">
        <v>0</v>
      </c>
      <c r="EC320" s="735">
        <v>0</v>
      </c>
      <c r="EE320" s="735">
        <v>0</v>
      </c>
      <c r="EG320" s="735">
        <v>0</v>
      </c>
      <c r="EH320" s="14"/>
      <c r="EJ320" s="734">
        <v>0</v>
      </c>
      <c r="EN320" s="735">
        <v>0</v>
      </c>
    </row>
    <row r="321" spans="130:144">
      <c r="DZ321" s="734">
        <v>0</v>
      </c>
      <c r="EC321" s="735">
        <v>0</v>
      </c>
      <c r="EE321" s="735">
        <v>0</v>
      </c>
      <c r="EG321" s="735">
        <v>0</v>
      </c>
      <c r="EH321" s="14"/>
      <c r="EJ321" s="734">
        <v>0</v>
      </c>
      <c r="EN321" s="735">
        <v>0</v>
      </c>
    </row>
    <row r="322" spans="130:144">
      <c r="DZ322" s="734">
        <v>0</v>
      </c>
      <c r="EC322" s="735">
        <v>0</v>
      </c>
      <c r="EE322" s="735">
        <v>0</v>
      </c>
      <c r="EG322" s="735">
        <v>0</v>
      </c>
      <c r="EH322" s="14"/>
      <c r="EJ322" s="734">
        <v>0</v>
      </c>
      <c r="EN322" s="735">
        <v>0</v>
      </c>
    </row>
    <row r="323" spans="130:144">
      <c r="DZ323" s="734">
        <v>0</v>
      </c>
      <c r="EC323" s="735">
        <v>0</v>
      </c>
      <c r="EE323" s="735">
        <v>0</v>
      </c>
      <c r="EG323" s="735">
        <v>0</v>
      </c>
      <c r="EH323" s="14"/>
      <c r="EJ323" s="734">
        <v>0</v>
      </c>
      <c r="EN323" s="735">
        <v>0</v>
      </c>
    </row>
    <row r="324" spans="130:144">
      <c r="DZ324" s="734">
        <v>0</v>
      </c>
      <c r="EC324" s="735">
        <v>0</v>
      </c>
      <c r="EE324" s="735">
        <v>0</v>
      </c>
      <c r="EG324" s="735">
        <v>0</v>
      </c>
      <c r="EH324" s="14"/>
      <c r="EJ324" s="734">
        <v>0</v>
      </c>
      <c r="EN324" s="735">
        <v>0</v>
      </c>
    </row>
    <row r="325" spans="130:144">
      <c r="DZ325" s="734">
        <v>0</v>
      </c>
      <c r="EC325" s="735">
        <v>0</v>
      </c>
      <c r="EE325" s="735">
        <v>0</v>
      </c>
      <c r="EG325" s="735">
        <v>0</v>
      </c>
      <c r="EH325" s="14"/>
      <c r="EJ325" s="734">
        <v>0</v>
      </c>
      <c r="EN325" s="735">
        <v>0</v>
      </c>
    </row>
    <row r="326" spans="130:144">
      <c r="DZ326" s="734">
        <v>0</v>
      </c>
      <c r="EC326" s="735">
        <v>0</v>
      </c>
      <c r="EE326" s="735">
        <v>0</v>
      </c>
      <c r="EG326" s="735">
        <v>0</v>
      </c>
      <c r="EH326" s="14"/>
      <c r="EJ326" s="734">
        <v>0</v>
      </c>
      <c r="EN326" s="735">
        <v>0</v>
      </c>
    </row>
    <row r="327" spans="130:144">
      <c r="DZ327" s="734">
        <v>0</v>
      </c>
      <c r="EC327" s="735">
        <v>0</v>
      </c>
      <c r="EE327" s="735">
        <v>0</v>
      </c>
      <c r="EG327" s="735">
        <v>0</v>
      </c>
      <c r="EH327" s="14"/>
      <c r="EJ327" s="734">
        <v>0</v>
      </c>
      <c r="EN327" s="735">
        <v>0</v>
      </c>
    </row>
    <row r="328" spans="130:144">
      <c r="DZ328" s="734">
        <v>0</v>
      </c>
      <c r="EC328" s="735">
        <v>0</v>
      </c>
      <c r="EE328" s="735">
        <v>0</v>
      </c>
      <c r="EG328" s="735">
        <v>0</v>
      </c>
      <c r="EH328" s="14"/>
      <c r="EJ328" s="734">
        <v>0</v>
      </c>
      <c r="EN328" s="735">
        <v>0</v>
      </c>
    </row>
    <row r="329" spans="130:144">
      <c r="DZ329" s="734">
        <v>40000</v>
      </c>
      <c r="EC329" s="735">
        <v>40000</v>
      </c>
      <c r="EE329" s="735">
        <v>40000</v>
      </c>
      <c r="EG329" s="735">
        <v>40000</v>
      </c>
      <c r="EH329" s="14"/>
      <c r="EJ329" s="734">
        <v>40000</v>
      </c>
      <c r="EN329" s="735">
        <v>40000</v>
      </c>
    </row>
    <row r="330" spans="130:144">
      <c r="DZ330" s="734">
        <v>0</v>
      </c>
      <c r="EC330" s="735">
        <v>0</v>
      </c>
      <c r="EE330" s="735">
        <v>0</v>
      </c>
      <c r="EG330" s="735">
        <v>0</v>
      </c>
      <c r="EH330" s="14"/>
      <c r="EJ330" s="734">
        <v>0</v>
      </c>
      <c r="EN330" s="735">
        <v>0</v>
      </c>
    </row>
    <row r="331" spans="130:144">
      <c r="DZ331" s="734">
        <v>0</v>
      </c>
      <c r="EC331" s="735">
        <v>0</v>
      </c>
      <c r="EE331" s="735">
        <v>0</v>
      </c>
      <c r="EG331" s="735">
        <v>0</v>
      </c>
      <c r="EH331" s="14"/>
      <c r="EJ331" s="734">
        <v>0</v>
      </c>
      <c r="EN331" s="735">
        <v>0</v>
      </c>
    </row>
    <row r="332" spans="130:144">
      <c r="DZ332" s="734">
        <v>0</v>
      </c>
      <c r="EC332" s="735">
        <v>0</v>
      </c>
      <c r="EE332" s="735">
        <v>0</v>
      </c>
      <c r="EG332" s="735">
        <v>0</v>
      </c>
      <c r="EH332" s="14"/>
      <c r="EJ332" s="734">
        <v>0</v>
      </c>
      <c r="EN332" s="735">
        <v>0</v>
      </c>
    </row>
    <row r="333" spans="130:144">
      <c r="DZ333" s="734">
        <v>0</v>
      </c>
      <c r="EC333" s="735">
        <v>0</v>
      </c>
      <c r="EE333" s="735">
        <v>0</v>
      </c>
      <c r="EG333" s="735">
        <v>0</v>
      </c>
      <c r="EH333" s="14"/>
      <c r="EJ333" s="734">
        <v>0</v>
      </c>
      <c r="EN333" s="735">
        <v>0</v>
      </c>
    </row>
    <row r="334" spans="130:144">
      <c r="DZ334" s="734">
        <v>0</v>
      </c>
      <c r="EC334" s="735">
        <v>0</v>
      </c>
      <c r="EE334" s="735">
        <v>0</v>
      </c>
      <c r="EG334" s="735">
        <v>0</v>
      </c>
      <c r="EH334" s="14"/>
      <c r="EJ334" s="734">
        <v>0</v>
      </c>
      <c r="EN334" s="735">
        <v>0</v>
      </c>
    </row>
    <row r="335" spans="130:144">
      <c r="DZ335" s="734">
        <v>0</v>
      </c>
      <c r="EC335" s="735">
        <v>0</v>
      </c>
      <c r="EE335" s="735">
        <v>0</v>
      </c>
      <c r="EG335" s="735">
        <v>0</v>
      </c>
      <c r="EH335" s="14"/>
      <c r="EJ335" s="734">
        <v>0</v>
      </c>
      <c r="EN335" s="735">
        <v>0</v>
      </c>
    </row>
    <row r="336" spans="130:144">
      <c r="DZ336" s="8"/>
      <c r="EC336" s="652"/>
      <c r="EE336" s="652"/>
      <c r="EG336" s="652"/>
      <c r="EH336" s="14"/>
      <c r="EJ336" s="8"/>
      <c r="EN336" s="652"/>
    </row>
    <row r="337" spans="130:144">
      <c r="DZ337" s="734">
        <v>0</v>
      </c>
      <c r="EC337" s="735">
        <v>0</v>
      </c>
      <c r="EE337" s="735">
        <v>0</v>
      </c>
      <c r="EG337" s="735">
        <v>0</v>
      </c>
      <c r="EH337" s="14"/>
      <c r="EJ337" s="734">
        <v>0</v>
      </c>
      <c r="EN337" s="735">
        <v>0</v>
      </c>
    </row>
    <row r="338" spans="130:144">
      <c r="DZ338" s="734">
        <v>0</v>
      </c>
      <c r="EC338" s="735">
        <v>0</v>
      </c>
      <c r="EE338" s="735">
        <v>0</v>
      </c>
      <c r="EG338" s="735">
        <v>0</v>
      </c>
      <c r="EH338" s="14"/>
      <c r="EJ338" s="734">
        <v>0</v>
      </c>
      <c r="EN338" s="735">
        <v>0</v>
      </c>
    </row>
    <row r="339" spans="130:144">
      <c r="DZ339" s="734">
        <v>0</v>
      </c>
      <c r="EC339" s="735">
        <v>0</v>
      </c>
      <c r="EE339" s="735">
        <v>0</v>
      </c>
      <c r="EG339" s="735">
        <v>0</v>
      </c>
      <c r="EH339" s="14"/>
      <c r="EJ339" s="734">
        <v>0</v>
      </c>
      <c r="EN339" s="735">
        <v>0</v>
      </c>
    </row>
    <row r="340" spans="130:144">
      <c r="DZ340" s="734">
        <v>0</v>
      </c>
      <c r="EC340" s="735">
        <v>0</v>
      </c>
      <c r="EE340" s="735">
        <v>0</v>
      </c>
      <c r="EG340" s="735">
        <v>0</v>
      </c>
      <c r="EH340" s="14"/>
      <c r="EJ340" s="734">
        <v>0</v>
      </c>
      <c r="EN340" s="735">
        <v>0</v>
      </c>
    </row>
    <row r="341" spans="130:144">
      <c r="DZ341" s="734">
        <v>0</v>
      </c>
      <c r="EC341" s="735">
        <v>0</v>
      </c>
      <c r="EE341" s="735">
        <v>0</v>
      </c>
      <c r="EG341" s="735">
        <v>0</v>
      </c>
      <c r="EH341" s="14"/>
      <c r="EJ341" s="734">
        <v>0</v>
      </c>
      <c r="EN341" s="735">
        <v>0</v>
      </c>
    </row>
    <row r="342" spans="130:144">
      <c r="DZ342" s="734">
        <v>0</v>
      </c>
      <c r="EC342" s="735">
        <v>0</v>
      </c>
      <c r="EE342" s="735">
        <v>0</v>
      </c>
      <c r="EG342" s="735">
        <v>0</v>
      </c>
      <c r="EH342" s="14"/>
      <c r="EJ342" s="734">
        <v>0</v>
      </c>
      <c r="EN342" s="735">
        <v>0</v>
      </c>
    </row>
    <row r="343" spans="130:144">
      <c r="DZ343" s="734">
        <v>0</v>
      </c>
      <c r="EC343" s="735">
        <v>0</v>
      </c>
      <c r="EE343" s="735">
        <v>0</v>
      </c>
      <c r="EG343" s="735">
        <v>0</v>
      </c>
      <c r="EH343" s="14"/>
      <c r="EJ343" s="734">
        <v>0</v>
      </c>
      <c r="EN343" s="735">
        <v>0</v>
      </c>
    </row>
    <row r="344" spans="130:144">
      <c r="DZ344" s="734">
        <v>0</v>
      </c>
      <c r="EC344" s="735">
        <v>0</v>
      </c>
      <c r="EE344" s="735">
        <v>0</v>
      </c>
      <c r="EG344" s="735">
        <v>0</v>
      </c>
      <c r="EH344" s="14"/>
      <c r="EJ344" s="734">
        <v>0</v>
      </c>
      <c r="EN344" s="735">
        <v>0</v>
      </c>
    </row>
    <row r="345" spans="130:144">
      <c r="DZ345" s="734">
        <v>0</v>
      </c>
      <c r="EC345" s="735">
        <v>0</v>
      </c>
      <c r="EE345" s="735">
        <v>0</v>
      </c>
      <c r="EG345" s="735">
        <v>0</v>
      </c>
      <c r="EH345" s="14"/>
      <c r="EJ345" s="734">
        <v>0</v>
      </c>
      <c r="EN345" s="735">
        <v>0</v>
      </c>
    </row>
    <row r="346" spans="130:144">
      <c r="DZ346" s="734">
        <v>0</v>
      </c>
      <c r="EC346" s="735">
        <v>0</v>
      </c>
      <c r="EE346" s="735">
        <v>0</v>
      </c>
      <c r="EG346" s="735">
        <v>0</v>
      </c>
      <c r="EH346" s="14"/>
      <c r="EJ346" s="734">
        <v>0</v>
      </c>
      <c r="EN346" s="735">
        <v>0</v>
      </c>
    </row>
    <row r="347" spans="130:144">
      <c r="DZ347" s="734">
        <v>0</v>
      </c>
      <c r="EC347" s="735">
        <v>0</v>
      </c>
      <c r="EE347" s="735">
        <v>0</v>
      </c>
      <c r="EG347" s="735">
        <v>0</v>
      </c>
      <c r="EH347" s="14"/>
      <c r="EJ347" s="734">
        <v>0</v>
      </c>
      <c r="EN347" s="735">
        <v>0</v>
      </c>
    </row>
    <row r="348" spans="130:144">
      <c r="DZ348" s="734">
        <v>0</v>
      </c>
      <c r="EC348" s="735">
        <v>0</v>
      </c>
      <c r="EE348" s="735">
        <v>0</v>
      </c>
      <c r="EG348" s="735">
        <v>0</v>
      </c>
      <c r="EH348" s="14"/>
      <c r="EJ348" s="734">
        <v>0</v>
      </c>
      <c r="EN348" s="735">
        <v>0</v>
      </c>
    </row>
    <row r="349" spans="130:144">
      <c r="DZ349" s="734">
        <v>0</v>
      </c>
      <c r="EC349" s="735">
        <v>0</v>
      </c>
      <c r="EE349" s="735">
        <v>0</v>
      </c>
      <c r="EG349" s="735">
        <v>0</v>
      </c>
      <c r="EH349" s="14"/>
      <c r="EJ349" s="734">
        <v>0</v>
      </c>
      <c r="EN349" s="735">
        <v>0</v>
      </c>
    </row>
    <row r="350" spans="130:144">
      <c r="DZ350" s="734">
        <v>0</v>
      </c>
      <c r="EC350" s="735">
        <v>0</v>
      </c>
      <c r="EE350" s="735">
        <v>0</v>
      </c>
      <c r="EG350" s="735">
        <v>0</v>
      </c>
      <c r="EH350" s="14"/>
      <c r="EJ350" s="734">
        <v>0</v>
      </c>
      <c r="EN350" s="735">
        <v>0</v>
      </c>
    </row>
    <row r="351" spans="130:144">
      <c r="DZ351" s="734">
        <v>0</v>
      </c>
      <c r="EC351" s="735">
        <v>0</v>
      </c>
      <c r="EE351" s="735">
        <v>0</v>
      </c>
      <c r="EG351" s="735">
        <v>0</v>
      </c>
      <c r="EH351" s="14"/>
      <c r="EJ351" s="734">
        <v>0</v>
      </c>
      <c r="EN351" s="735">
        <v>0</v>
      </c>
    </row>
    <row r="352" spans="130:144">
      <c r="DZ352" s="734">
        <v>2000</v>
      </c>
      <c r="EC352" s="735">
        <v>2000</v>
      </c>
      <c r="EE352" s="735">
        <v>2000</v>
      </c>
      <c r="EG352" s="735">
        <v>2000</v>
      </c>
      <c r="EH352" s="14"/>
      <c r="EJ352" s="734">
        <v>2000</v>
      </c>
      <c r="EN352" s="735">
        <v>2000</v>
      </c>
    </row>
    <row r="353" spans="130:144">
      <c r="DZ353" s="734">
        <v>0</v>
      </c>
      <c r="EC353" s="735">
        <v>0</v>
      </c>
      <c r="EE353" s="735">
        <v>0</v>
      </c>
      <c r="EG353" s="735">
        <v>0</v>
      </c>
      <c r="EH353" s="14"/>
      <c r="EJ353" s="734">
        <v>0</v>
      </c>
      <c r="EN353" s="735">
        <v>0</v>
      </c>
    </row>
    <row r="354" spans="130:144">
      <c r="DZ354" s="734">
        <v>0</v>
      </c>
      <c r="EC354" s="735">
        <v>0</v>
      </c>
      <c r="EE354" s="735">
        <v>0</v>
      </c>
      <c r="EG354" s="735">
        <v>0</v>
      </c>
      <c r="EH354" s="14"/>
      <c r="EJ354" s="734">
        <v>0</v>
      </c>
      <c r="EN354" s="735">
        <v>0</v>
      </c>
    </row>
    <row r="355" spans="130:144">
      <c r="DZ355" s="734">
        <v>0</v>
      </c>
      <c r="EC355" s="735">
        <v>0</v>
      </c>
      <c r="EE355" s="735">
        <v>0</v>
      </c>
      <c r="EG355" s="735">
        <v>0</v>
      </c>
      <c r="EH355" s="14"/>
      <c r="EJ355" s="734">
        <v>0</v>
      </c>
      <c r="EN355" s="735">
        <v>0</v>
      </c>
    </row>
    <row r="356" spans="130:144">
      <c r="DZ356" s="734">
        <v>0</v>
      </c>
      <c r="EC356" s="735">
        <v>0</v>
      </c>
      <c r="EE356" s="735">
        <v>0</v>
      </c>
      <c r="EG356" s="735">
        <v>0</v>
      </c>
      <c r="EH356" s="14"/>
      <c r="EJ356" s="734">
        <v>0</v>
      </c>
      <c r="EN356" s="735">
        <v>0</v>
      </c>
    </row>
    <row r="357" spans="130:144">
      <c r="DZ357" s="734">
        <v>0</v>
      </c>
      <c r="EC357" s="735">
        <v>0</v>
      </c>
      <c r="EE357" s="735">
        <v>0</v>
      </c>
      <c r="EG357" s="735">
        <v>0</v>
      </c>
      <c r="EH357" s="14"/>
      <c r="EJ357" s="734">
        <v>0</v>
      </c>
      <c r="EN357" s="735">
        <v>0</v>
      </c>
    </row>
    <row r="358" spans="130:144">
      <c r="DZ358" s="734">
        <v>20000</v>
      </c>
      <c r="EC358" s="735">
        <v>20000</v>
      </c>
      <c r="EE358" s="735">
        <v>20000</v>
      </c>
      <c r="EG358" s="735">
        <v>20000</v>
      </c>
      <c r="EH358" s="14"/>
      <c r="EJ358" s="734">
        <v>20000</v>
      </c>
      <c r="EN358" s="735">
        <v>20000</v>
      </c>
    </row>
    <row r="359" spans="130:144">
      <c r="DZ359" s="734">
        <v>0</v>
      </c>
      <c r="EC359" s="735">
        <v>0</v>
      </c>
      <c r="EE359" s="735">
        <v>0</v>
      </c>
      <c r="EG359" s="735">
        <v>0</v>
      </c>
      <c r="EH359" s="14"/>
      <c r="EJ359" s="734">
        <v>0</v>
      </c>
      <c r="EN359" s="735">
        <v>0</v>
      </c>
    </row>
    <row r="360" spans="130:144">
      <c r="DZ360" s="734">
        <v>0</v>
      </c>
      <c r="EC360" s="735">
        <v>0</v>
      </c>
      <c r="EE360" s="735">
        <v>0</v>
      </c>
      <c r="EG360" s="735">
        <v>0</v>
      </c>
      <c r="EH360" s="14"/>
      <c r="EJ360" s="734">
        <v>0</v>
      </c>
      <c r="EN360" s="735">
        <v>0</v>
      </c>
    </row>
    <row r="361" spans="130:144">
      <c r="DZ361" s="734">
        <v>0</v>
      </c>
      <c r="EC361" s="735">
        <v>0</v>
      </c>
      <c r="EE361" s="735">
        <v>0</v>
      </c>
      <c r="EG361" s="735">
        <v>0</v>
      </c>
      <c r="EH361" s="14"/>
      <c r="EJ361" s="734">
        <v>0</v>
      </c>
      <c r="EN361" s="735">
        <v>0</v>
      </c>
    </row>
    <row r="362" spans="130:144">
      <c r="DZ362" s="734">
        <v>0</v>
      </c>
      <c r="EC362" s="735">
        <v>0</v>
      </c>
      <c r="EE362" s="735">
        <v>0</v>
      </c>
      <c r="EG362" s="735">
        <v>0</v>
      </c>
      <c r="EH362" s="14"/>
      <c r="EJ362" s="734">
        <v>0</v>
      </c>
      <c r="EN362" s="735">
        <v>0</v>
      </c>
    </row>
    <row r="363" spans="130:144">
      <c r="DZ363" s="734">
        <v>0</v>
      </c>
      <c r="EC363" s="735">
        <v>0</v>
      </c>
      <c r="EE363" s="735">
        <v>0</v>
      </c>
      <c r="EG363" s="735">
        <v>0</v>
      </c>
      <c r="EH363" s="14"/>
      <c r="EJ363" s="734">
        <v>0</v>
      </c>
      <c r="EN363" s="735">
        <v>0</v>
      </c>
    </row>
    <row r="364" spans="130:144">
      <c r="DZ364" s="734">
        <v>0</v>
      </c>
      <c r="EC364" s="735">
        <v>0</v>
      </c>
      <c r="EE364" s="735">
        <v>0</v>
      </c>
      <c r="EG364" s="735">
        <v>0</v>
      </c>
      <c r="EH364" s="14"/>
      <c r="EJ364" s="734">
        <v>0</v>
      </c>
      <c r="EN364" s="735">
        <v>0</v>
      </c>
    </row>
    <row r="365" spans="130:144">
      <c r="DZ365" s="734">
        <v>0</v>
      </c>
      <c r="EC365" s="735">
        <v>0</v>
      </c>
      <c r="EE365" s="735">
        <v>0</v>
      </c>
      <c r="EG365" s="735">
        <v>0</v>
      </c>
      <c r="EH365" s="14"/>
      <c r="EJ365" s="734">
        <v>0</v>
      </c>
      <c r="EN365" s="735">
        <v>0</v>
      </c>
    </row>
    <row r="366" spans="130:144">
      <c r="DZ366" s="734">
        <v>0</v>
      </c>
      <c r="EC366" s="735">
        <v>0</v>
      </c>
      <c r="EE366" s="735">
        <v>0</v>
      </c>
      <c r="EG366" s="735">
        <v>0</v>
      </c>
      <c r="EH366" s="14"/>
      <c r="EJ366" s="734">
        <v>0</v>
      </c>
      <c r="EN366" s="735">
        <v>0</v>
      </c>
    </row>
    <row r="367" spans="130:144">
      <c r="DZ367" s="734">
        <v>0</v>
      </c>
      <c r="EC367" s="735">
        <v>0</v>
      </c>
      <c r="EE367" s="735">
        <v>0</v>
      </c>
      <c r="EG367" s="735">
        <v>0</v>
      </c>
      <c r="EH367" s="14"/>
      <c r="EJ367" s="734">
        <v>0</v>
      </c>
      <c r="EN367" s="735">
        <v>0</v>
      </c>
    </row>
    <row r="368" spans="130:144">
      <c r="DZ368" s="734">
        <v>0</v>
      </c>
      <c r="EC368" s="735">
        <v>0</v>
      </c>
      <c r="EE368" s="735">
        <v>0</v>
      </c>
      <c r="EG368" s="735">
        <v>0</v>
      </c>
      <c r="EH368" s="14"/>
      <c r="EJ368" s="734">
        <v>0</v>
      </c>
      <c r="EN368" s="735">
        <v>0</v>
      </c>
    </row>
    <row r="369" spans="130:144">
      <c r="DZ369" s="734">
        <v>0</v>
      </c>
      <c r="EC369" s="735">
        <v>0</v>
      </c>
      <c r="EE369" s="735">
        <v>0</v>
      </c>
      <c r="EG369" s="735">
        <v>0</v>
      </c>
      <c r="EH369" s="14"/>
      <c r="EJ369" s="734">
        <v>0</v>
      </c>
      <c r="EN369" s="735">
        <v>0</v>
      </c>
    </row>
    <row r="370" spans="130:144">
      <c r="DZ370" s="734">
        <v>0</v>
      </c>
      <c r="EC370" s="735">
        <v>0</v>
      </c>
      <c r="EE370" s="735">
        <v>0</v>
      </c>
      <c r="EG370" s="735">
        <v>0</v>
      </c>
      <c r="EH370" s="14"/>
      <c r="EJ370" s="734">
        <v>0</v>
      </c>
      <c r="EN370" s="735">
        <v>0</v>
      </c>
    </row>
    <row r="371" spans="130:144">
      <c r="DZ371" s="734">
        <v>0</v>
      </c>
      <c r="EC371" s="735">
        <v>0</v>
      </c>
      <c r="EE371" s="735">
        <v>0</v>
      </c>
      <c r="EG371" s="735">
        <v>0</v>
      </c>
      <c r="EH371" s="14"/>
      <c r="EJ371" s="734">
        <v>0</v>
      </c>
      <c r="EN371" s="735">
        <v>0</v>
      </c>
    </row>
    <row r="372" spans="130:144">
      <c r="DZ372" s="734">
        <v>0</v>
      </c>
      <c r="EC372" s="735">
        <v>0</v>
      </c>
      <c r="EE372" s="735">
        <v>0</v>
      </c>
      <c r="EG372" s="735">
        <v>0</v>
      </c>
      <c r="EH372" s="14"/>
      <c r="EJ372" s="734">
        <v>0</v>
      </c>
      <c r="EN372" s="735">
        <v>0</v>
      </c>
    </row>
    <row r="373" spans="130:144">
      <c r="DZ373" s="734">
        <v>0</v>
      </c>
      <c r="EC373" s="735">
        <v>0</v>
      </c>
      <c r="EE373" s="735">
        <v>0</v>
      </c>
      <c r="EG373" s="735">
        <v>0</v>
      </c>
      <c r="EH373" s="14"/>
      <c r="EJ373" s="734">
        <v>0</v>
      </c>
      <c r="EN373" s="735">
        <v>0</v>
      </c>
    </row>
    <row r="374" spans="130:144">
      <c r="DZ374" s="734">
        <v>0</v>
      </c>
      <c r="EC374" s="735">
        <v>0</v>
      </c>
      <c r="EE374" s="735">
        <v>0</v>
      </c>
      <c r="EG374" s="735">
        <v>0</v>
      </c>
      <c r="EH374" s="14"/>
      <c r="EJ374" s="734">
        <v>0</v>
      </c>
      <c r="EN374" s="735">
        <v>0</v>
      </c>
    </row>
    <row r="375" spans="130:144">
      <c r="DZ375" s="734">
        <v>0</v>
      </c>
      <c r="EC375" s="735">
        <v>0</v>
      </c>
      <c r="EE375" s="735">
        <v>0</v>
      </c>
      <c r="EG375" s="735">
        <v>0</v>
      </c>
      <c r="EH375" s="14"/>
      <c r="EJ375" s="734">
        <v>0</v>
      </c>
      <c r="EN375" s="735">
        <v>0</v>
      </c>
    </row>
    <row r="376" spans="130:144">
      <c r="DZ376" s="734">
        <v>45000</v>
      </c>
      <c r="EC376" s="735">
        <v>45000</v>
      </c>
      <c r="EE376" s="735">
        <v>45000</v>
      </c>
      <c r="EG376" s="735">
        <v>45000</v>
      </c>
      <c r="EH376" s="14"/>
      <c r="EJ376" s="734">
        <v>45000</v>
      </c>
      <c r="EN376" s="735">
        <v>45000</v>
      </c>
    </row>
    <row r="377" spans="130:144">
      <c r="DZ377" s="734">
        <v>0</v>
      </c>
      <c r="EC377" s="735">
        <v>0</v>
      </c>
      <c r="EE377" s="735">
        <v>0</v>
      </c>
      <c r="EG377" s="735">
        <v>0</v>
      </c>
      <c r="EH377" s="14"/>
      <c r="EJ377" s="734">
        <v>0</v>
      </c>
      <c r="EN377" s="735">
        <v>0</v>
      </c>
    </row>
    <row r="378" spans="130:144">
      <c r="DZ378" s="734">
        <v>84000</v>
      </c>
      <c r="EC378" s="735">
        <v>84000</v>
      </c>
      <c r="EE378" s="735">
        <v>84000</v>
      </c>
      <c r="EG378" s="735">
        <v>84000</v>
      </c>
      <c r="EH378" s="14"/>
      <c r="EJ378" s="734">
        <v>84000</v>
      </c>
      <c r="EN378" s="735">
        <v>84000</v>
      </c>
    </row>
    <row r="379" spans="130:144">
      <c r="DZ379" s="734">
        <v>40000</v>
      </c>
      <c r="EC379" s="735">
        <v>40000</v>
      </c>
      <c r="EE379" s="735">
        <v>40000</v>
      </c>
      <c r="EG379" s="735">
        <v>40000</v>
      </c>
      <c r="EH379" s="14"/>
      <c r="EJ379" s="734">
        <v>40000</v>
      </c>
      <c r="EN379" s="735">
        <v>40000</v>
      </c>
    </row>
    <row r="380" spans="130:144">
      <c r="DZ380" s="734">
        <v>0</v>
      </c>
      <c r="EC380" s="735">
        <v>0</v>
      </c>
      <c r="EE380" s="735">
        <v>0</v>
      </c>
      <c r="EG380" s="735">
        <v>0</v>
      </c>
      <c r="EH380" s="14"/>
      <c r="EJ380" s="734">
        <v>0</v>
      </c>
      <c r="EN380" s="735">
        <v>0</v>
      </c>
    </row>
    <row r="381" spans="130:144">
      <c r="DZ381" s="734">
        <v>0</v>
      </c>
      <c r="EC381" s="735">
        <v>0</v>
      </c>
      <c r="EE381" s="735">
        <v>0</v>
      </c>
      <c r="EG381" s="735">
        <v>0</v>
      </c>
      <c r="EH381" s="14"/>
      <c r="EJ381" s="734">
        <v>0</v>
      </c>
      <c r="EN381" s="735">
        <v>0</v>
      </c>
    </row>
    <row r="382" spans="130:144">
      <c r="DZ382" s="734">
        <v>0</v>
      </c>
      <c r="EC382" s="735">
        <v>0</v>
      </c>
      <c r="EE382" s="735">
        <v>0</v>
      </c>
      <c r="EG382" s="735">
        <v>0</v>
      </c>
      <c r="EH382" s="14"/>
      <c r="EJ382" s="734">
        <v>0</v>
      </c>
      <c r="EN382" s="735">
        <v>0</v>
      </c>
    </row>
    <row r="383" spans="130:144">
      <c r="DZ383" s="734">
        <v>0</v>
      </c>
      <c r="EC383" s="735">
        <v>0</v>
      </c>
      <c r="EE383" s="735">
        <v>0</v>
      </c>
      <c r="EG383" s="735">
        <v>0</v>
      </c>
      <c r="EH383" s="14"/>
      <c r="EJ383" s="734">
        <v>0</v>
      </c>
      <c r="EN383" s="735">
        <v>0</v>
      </c>
    </row>
    <row r="384" spans="130:144">
      <c r="DZ384" s="734">
        <v>0</v>
      </c>
      <c r="EC384" s="735">
        <v>0</v>
      </c>
      <c r="EE384" s="735">
        <v>0</v>
      </c>
      <c r="EG384" s="735">
        <v>0</v>
      </c>
      <c r="EH384" s="14"/>
      <c r="EJ384" s="734">
        <v>0</v>
      </c>
      <c r="EN384" s="735">
        <v>0</v>
      </c>
    </row>
    <row r="385" spans="130:144">
      <c r="DZ385" s="734">
        <v>0</v>
      </c>
      <c r="EC385" s="735">
        <v>0</v>
      </c>
      <c r="EE385" s="735">
        <v>0</v>
      </c>
      <c r="EG385" s="735">
        <v>0</v>
      </c>
      <c r="EH385" s="14"/>
      <c r="EJ385" s="734">
        <v>0</v>
      </c>
      <c r="EN385" s="735">
        <v>0</v>
      </c>
    </row>
    <row r="386" spans="130:144">
      <c r="DZ386" s="734">
        <v>0</v>
      </c>
      <c r="EC386" s="735">
        <v>0</v>
      </c>
      <c r="EE386" s="735">
        <v>0</v>
      </c>
      <c r="EG386" s="735">
        <v>0</v>
      </c>
      <c r="EH386" s="14"/>
      <c r="EJ386" s="734">
        <v>0</v>
      </c>
      <c r="EN386" s="735">
        <v>0</v>
      </c>
    </row>
    <row r="387" spans="130:144">
      <c r="DZ387" s="734">
        <v>0</v>
      </c>
      <c r="EC387" s="735">
        <v>0</v>
      </c>
      <c r="EE387" s="735">
        <v>0</v>
      </c>
      <c r="EG387" s="735">
        <v>0</v>
      </c>
      <c r="EH387" s="14"/>
      <c r="EJ387" s="734">
        <v>0</v>
      </c>
      <c r="EN387" s="735">
        <v>0</v>
      </c>
    </row>
    <row r="388" spans="130:144">
      <c r="DZ388" s="734">
        <v>0</v>
      </c>
      <c r="EC388" s="735">
        <v>0</v>
      </c>
      <c r="EE388" s="735">
        <v>0</v>
      </c>
      <c r="EG388" s="735">
        <v>0</v>
      </c>
      <c r="EH388" s="14"/>
      <c r="EJ388" s="734">
        <v>0</v>
      </c>
      <c r="EN388" s="735">
        <v>0</v>
      </c>
    </row>
    <row r="389" spans="130:144">
      <c r="DZ389" s="734">
        <v>0</v>
      </c>
      <c r="EC389" s="735">
        <v>0</v>
      </c>
      <c r="EE389" s="735">
        <v>0</v>
      </c>
      <c r="EG389" s="735">
        <v>0</v>
      </c>
      <c r="EH389" s="14"/>
      <c r="EJ389" s="734">
        <v>0</v>
      </c>
      <c r="EN389" s="735">
        <v>0</v>
      </c>
    </row>
    <row r="390" spans="130:144">
      <c r="DZ390" s="734">
        <v>0</v>
      </c>
      <c r="EC390" s="735">
        <v>0</v>
      </c>
      <c r="EE390" s="735">
        <v>0</v>
      </c>
      <c r="EG390" s="735">
        <v>0</v>
      </c>
      <c r="EH390" s="14"/>
      <c r="EJ390" s="734">
        <v>0</v>
      </c>
      <c r="EN390" s="735">
        <v>0</v>
      </c>
    </row>
    <row r="391" spans="130:144">
      <c r="DZ391" s="734">
        <v>0</v>
      </c>
      <c r="EC391" s="735">
        <v>0</v>
      </c>
      <c r="EE391" s="735">
        <v>0</v>
      </c>
      <c r="EG391" s="735">
        <v>0</v>
      </c>
      <c r="EH391" s="14"/>
      <c r="EJ391" s="734">
        <v>0</v>
      </c>
      <c r="EN391" s="735">
        <v>0</v>
      </c>
    </row>
    <row r="392" spans="130:144">
      <c r="DZ392" s="734">
        <v>0</v>
      </c>
      <c r="EC392" s="735">
        <v>0</v>
      </c>
      <c r="EE392" s="735">
        <v>0</v>
      </c>
      <c r="EG392" s="735">
        <v>0</v>
      </c>
      <c r="EH392" s="14"/>
      <c r="EJ392" s="734">
        <v>0</v>
      </c>
      <c r="EN392" s="735">
        <v>0</v>
      </c>
    </row>
    <row r="393" spans="130:144">
      <c r="DZ393" s="8"/>
      <c r="EC393" s="652"/>
      <c r="EE393" s="652"/>
      <c r="EG393" s="652"/>
      <c r="EH393" s="14"/>
      <c r="EJ393" s="8"/>
      <c r="EN393" s="652"/>
    </row>
    <row r="394" spans="130:144">
      <c r="DZ394" s="8"/>
      <c r="EC394" s="652"/>
      <c r="EE394" s="652"/>
      <c r="EG394" s="652"/>
      <c r="EH394" s="14"/>
      <c r="EJ394" s="8"/>
      <c r="EN394" s="652"/>
    </row>
    <row r="395" spans="130:144">
      <c r="DZ395" s="8"/>
      <c r="EC395" s="652"/>
      <c r="EE395" s="652"/>
      <c r="EG395" s="652"/>
      <c r="EH395" s="14"/>
      <c r="EJ395" s="8"/>
      <c r="EN395" s="652"/>
    </row>
    <row r="396" spans="130:144">
      <c r="DZ396" s="8"/>
      <c r="EC396" s="652"/>
      <c r="EE396" s="652"/>
      <c r="EG396" s="652"/>
      <c r="EH396" s="14"/>
      <c r="EJ396" s="8"/>
      <c r="EN396" s="652"/>
    </row>
    <row r="397" spans="130:144">
      <c r="DZ397" s="8"/>
      <c r="EC397" s="652"/>
      <c r="EE397" s="652"/>
      <c r="EG397" s="652"/>
      <c r="EH397" s="14"/>
      <c r="EJ397" s="8"/>
      <c r="EN397" s="652"/>
    </row>
    <row r="398" spans="130:144">
      <c r="DZ398" s="8"/>
      <c r="EC398" s="652"/>
      <c r="EE398" s="652"/>
      <c r="EG398" s="652"/>
      <c r="EH398" s="14"/>
      <c r="EJ398" s="8"/>
      <c r="EN398" s="652"/>
    </row>
    <row r="399" spans="130:144">
      <c r="DZ399" s="734">
        <v>0</v>
      </c>
      <c r="EC399" s="735">
        <v>0</v>
      </c>
      <c r="EE399" s="735">
        <v>0</v>
      </c>
      <c r="EG399" s="735">
        <v>0</v>
      </c>
      <c r="EH399" s="14"/>
      <c r="EJ399" s="734">
        <v>0</v>
      </c>
      <c r="EN399" s="735">
        <v>0</v>
      </c>
    </row>
    <row r="400" spans="130:144">
      <c r="DZ400" s="734">
        <v>0</v>
      </c>
      <c r="EC400" s="735">
        <v>0</v>
      </c>
      <c r="EE400" s="735">
        <v>0</v>
      </c>
      <c r="EG400" s="735">
        <v>0</v>
      </c>
      <c r="EH400" s="14"/>
      <c r="EJ400" s="734">
        <v>0</v>
      </c>
      <c r="EN400" s="735">
        <v>0</v>
      </c>
    </row>
    <row r="401" spans="130:144">
      <c r="DZ401" s="8"/>
      <c r="EC401" s="652"/>
      <c r="EE401" s="652"/>
      <c r="EG401" s="652"/>
      <c r="EH401" s="14"/>
      <c r="EJ401" s="8"/>
      <c r="EN401" s="652"/>
    </row>
    <row r="402" spans="130:144">
      <c r="DZ402" s="8"/>
      <c r="EC402" s="652"/>
      <c r="EE402" s="652"/>
      <c r="EG402" s="652"/>
      <c r="EH402" s="14"/>
      <c r="EJ402" s="8"/>
      <c r="EN402" s="652"/>
    </row>
    <row r="403" spans="130:144">
      <c r="DZ403" s="8"/>
      <c r="EC403" s="652"/>
      <c r="EE403" s="652"/>
      <c r="EG403" s="652"/>
      <c r="EH403" s="14"/>
      <c r="EJ403" s="8"/>
      <c r="EN403" s="652"/>
    </row>
    <row r="404" spans="130:144">
      <c r="DZ404" s="734">
        <v>0</v>
      </c>
      <c r="EC404" s="735">
        <v>0</v>
      </c>
      <c r="EE404" s="735">
        <v>0</v>
      </c>
      <c r="EG404" s="735">
        <v>0</v>
      </c>
      <c r="EH404" s="14"/>
      <c r="EJ404" s="734">
        <v>0</v>
      </c>
      <c r="EN404" s="735">
        <v>0</v>
      </c>
    </row>
    <row r="405" spans="130:144">
      <c r="DZ405" s="655">
        <v>0</v>
      </c>
      <c r="EC405" s="736">
        <v>0</v>
      </c>
      <c r="EE405" s="736">
        <v>0</v>
      </c>
      <c r="EG405" s="736">
        <v>0</v>
      </c>
      <c r="EH405" s="14"/>
      <c r="EJ405" s="655">
        <v>0</v>
      </c>
      <c r="EN405" s="736">
        <v>0</v>
      </c>
    </row>
    <row r="406" spans="130:144">
      <c r="DZ406" s="655">
        <v>0</v>
      </c>
      <c r="EC406" s="736">
        <v>0</v>
      </c>
      <c r="EE406" s="736">
        <v>0</v>
      </c>
      <c r="EG406" s="736">
        <v>0</v>
      </c>
      <c r="EH406" s="14"/>
      <c r="EJ406" s="655">
        <v>0</v>
      </c>
      <c r="EN406" s="736">
        <v>0</v>
      </c>
    </row>
    <row r="407" spans="130:144">
      <c r="DZ407" s="655">
        <v>0</v>
      </c>
      <c r="EC407" s="736">
        <v>0</v>
      </c>
      <c r="EE407" s="736">
        <v>0</v>
      </c>
      <c r="EG407" s="736">
        <v>0</v>
      </c>
      <c r="EH407" s="14"/>
      <c r="EJ407" s="655">
        <v>0</v>
      </c>
      <c r="EN407" s="736">
        <v>0</v>
      </c>
    </row>
    <row r="408" spans="130:144">
      <c r="DZ408" s="655">
        <v>0</v>
      </c>
      <c r="EC408" s="736">
        <v>0</v>
      </c>
      <c r="EE408" s="736">
        <v>0</v>
      </c>
      <c r="EG408" s="736">
        <v>0</v>
      </c>
      <c r="EH408" s="14"/>
      <c r="EJ408" s="655">
        <v>0</v>
      </c>
      <c r="EN408" s="736">
        <v>0</v>
      </c>
    </row>
    <row r="409" spans="130:144">
      <c r="DZ409" s="655">
        <v>0</v>
      </c>
      <c r="EC409" s="736">
        <v>0</v>
      </c>
      <c r="EE409" s="736">
        <v>0</v>
      </c>
      <c r="EG409" s="736">
        <v>0</v>
      </c>
      <c r="EH409" s="14"/>
      <c r="EJ409" s="655">
        <v>0</v>
      </c>
      <c r="EN409" s="736">
        <v>0</v>
      </c>
    </row>
    <row r="410" spans="130:144">
      <c r="DZ410" s="655">
        <v>0</v>
      </c>
      <c r="EC410" s="736">
        <v>0</v>
      </c>
      <c r="EE410" s="736">
        <v>0</v>
      </c>
      <c r="EG410" s="736">
        <v>0</v>
      </c>
      <c r="EH410" s="14"/>
      <c r="EJ410" s="655">
        <v>0</v>
      </c>
      <c r="EN410" s="736">
        <v>0</v>
      </c>
    </row>
    <row r="411" spans="130:144">
      <c r="DZ411" s="655">
        <v>0</v>
      </c>
      <c r="EC411" s="736">
        <v>0</v>
      </c>
      <c r="EE411" s="736">
        <v>0</v>
      </c>
      <c r="EG411" s="736">
        <v>0</v>
      </c>
      <c r="EH411" s="14"/>
      <c r="EJ411" s="655">
        <v>0</v>
      </c>
      <c r="EN411" s="736">
        <v>0</v>
      </c>
    </row>
    <row r="412" spans="130:144">
      <c r="DZ412" s="655">
        <v>0</v>
      </c>
      <c r="EC412" s="736">
        <v>0</v>
      </c>
      <c r="EE412" s="736">
        <v>0</v>
      </c>
      <c r="EG412" s="736">
        <v>0</v>
      </c>
      <c r="EH412" s="14"/>
      <c r="EJ412" s="655">
        <v>0</v>
      </c>
      <c r="EN412" s="736">
        <v>0</v>
      </c>
    </row>
    <row r="413" spans="130:144">
      <c r="DZ413" s="655">
        <v>0</v>
      </c>
      <c r="EC413" s="736">
        <v>0</v>
      </c>
      <c r="EE413" s="736">
        <v>0</v>
      </c>
      <c r="EG413" s="736">
        <v>0</v>
      </c>
      <c r="EH413" s="14"/>
      <c r="EJ413" s="655">
        <v>0</v>
      </c>
      <c r="EN413" s="736">
        <v>0</v>
      </c>
    </row>
    <row r="414" spans="130:144">
      <c r="DZ414" s="655">
        <v>0</v>
      </c>
      <c r="EC414" s="736">
        <v>0</v>
      </c>
      <c r="EE414" s="736">
        <v>0</v>
      </c>
      <c r="EG414" s="736">
        <v>0</v>
      </c>
      <c r="EH414" s="14"/>
      <c r="EJ414" s="655">
        <v>0</v>
      </c>
      <c r="EN414" s="736">
        <v>0</v>
      </c>
    </row>
    <row r="415" spans="130:144">
      <c r="DZ415" s="655">
        <v>0</v>
      </c>
      <c r="EC415" s="736">
        <v>0</v>
      </c>
      <c r="EE415" s="736">
        <v>0</v>
      </c>
      <c r="EG415" s="736">
        <v>0</v>
      </c>
      <c r="EH415" s="14"/>
      <c r="EJ415" s="655">
        <v>0</v>
      </c>
      <c r="EN415" s="736">
        <v>0</v>
      </c>
    </row>
    <row r="416" spans="130:144">
      <c r="DZ416" s="655">
        <v>0</v>
      </c>
      <c r="EC416" s="736">
        <v>0</v>
      </c>
      <c r="EE416" s="736">
        <v>0</v>
      </c>
      <c r="EG416" s="736">
        <v>0</v>
      </c>
      <c r="EH416" s="14"/>
      <c r="EJ416" s="655">
        <v>0</v>
      </c>
      <c r="EN416" s="736">
        <v>0</v>
      </c>
    </row>
    <row r="417" spans="130:144">
      <c r="DZ417" s="655">
        <v>0</v>
      </c>
      <c r="EC417" s="736">
        <v>0</v>
      </c>
      <c r="EE417" s="736">
        <v>0</v>
      </c>
      <c r="EG417" s="736">
        <v>0</v>
      </c>
      <c r="EH417" s="14"/>
      <c r="EJ417" s="655">
        <v>0</v>
      </c>
      <c r="EN417" s="736">
        <v>0</v>
      </c>
    </row>
    <row r="418" spans="130:144">
      <c r="DZ418" s="655">
        <v>0</v>
      </c>
      <c r="EC418" s="736">
        <v>0</v>
      </c>
      <c r="EE418" s="736">
        <v>0</v>
      </c>
      <c r="EG418" s="736">
        <v>0</v>
      </c>
      <c r="EH418" s="14"/>
      <c r="EJ418" s="655">
        <v>0</v>
      </c>
      <c r="EN418" s="736">
        <v>0</v>
      </c>
    </row>
    <row r="419" spans="130:144">
      <c r="DZ419" s="655">
        <v>0</v>
      </c>
      <c r="EC419" s="736">
        <v>0</v>
      </c>
      <c r="EE419" s="736">
        <v>0</v>
      </c>
      <c r="EG419" s="736">
        <v>0</v>
      </c>
      <c r="EH419" s="14"/>
      <c r="EJ419" s="655">
        <v>0</v>
      </c>
      <c r="EN419" s="736">
        <v>0</v>
      </c>
    </row>
    <row r="420" spans="130:144">
      <c r="DZ420" s="655">
        <v>0</v>
      </c>
      <c r="EC420" s="736">
        <v>0</v>
      </c>
      <c r="EE420" s="736">
        <v>0</v>
      </c>
      <c r="EG420" s="736">
        <v>0</v>
      </c>
      <c r="EH420" s="14"/>
      <c r="EJ420" s="655">
        <v>0</v>
      </c>
      <c r="EN420" s="736">
        <v>0</v>
      </c>
    </row>
    <row r="421" spans="130:144">
      <c r="DZ421" s="655">
        <v>0</v>
      </c>
      <c r="EC421" s="736">
        <v>0</v>
      </c>
      <c r="EE421" s="736">
        <v>0</v>
      </c>
      <c r="EG421" s="736">
        <v>0</v>
      </c>
      <c r="EH421" s="14"/>
      <c r="EJ421" s="655">
        <v>0</v>
      </c>
      <c r="EN421" s="736">
        <v>0</v>
      </c>
    </row>
    <row r="422" spans="130:144">
      <c r="DZ422" s="655">
        <v>0</v>
      </c>
      <c r="EC422" s="736">
        <v>0</v>
      </c>
      <c r="EE422" s="736">
        <v>0</v>
      </c>
      <c r="EG422" s="736">
        <v>0</v>
      </c>
      <c r="EH422" s="14"/>
      <c r="EJ422" s="655">
        <v>0</v>
      </c>
      <c r="EN422" s="736">
        <v>0</v>
      </c>
    </row>
    <row r="423" spans="130:144">
      <c r="DZ423" s="655">
        <v>0</v>
      </c>
      <c r="EC423" s="736">
        <v>0</v>
      </c>
      <c r="EE423" s="736">
        <v>0</v>
      </c>
      <c r="EG423" s="736">
        <v>0</v>
      </c>
      <c r="EH423" s="14"/>
      <c r="EJ423" s="655">
        <v>0</v>
      </c>
      <c r="EN423" s="736">
        <v>0</v>
      </c>
    </row>
    <row r="424" spans="130:144">
      <c r="DZ424" s="655">
        <v>0</v>
      </c>
      <c r="EC424" s="736">
        <v>0</v>
      </c>
      <c r="EE424" s="736">
        <v>0</v>
      </c>
      <c r="EG424" s="736">
        <v>0</v>
      </c>
      <c r="EH424" s="14"/>
      <c r="EJ424" s="655">
        <v>0</v>
      </c>
      <c r="EN424" s="736">
        <v>0</v>
      </c>
    </row>
    <row r="425" spans="130:144">
      <c r="DZ425" s="655">
        <v>0</v>
      </c>
      <c r="EC425" s="736">
        <v>0</v>
      </c>
      <c r="EE425" s="736">
        <v>0</v>
      </c>
      <c r="EG425" s="736">
        <v>0</v>
      </c>
      <c r="EH425" s="14"/>
      <c r="EJ425" s="655">
        <v>0</v>
      </c>
      <c r="EN425" s="736">
        <v>0</v>
      </c>
    </row>
    <row r="426" spans="130:144">
      <c r="DZ426" s="655">
        <v>0</v>
      </c>
      <c r="EC426" s="736">
        <v>0</v>
      </c>
      <c r="EE426" s="736">
        <v>0</v>
      </c>
      <c r="EG426" s="736">
        <v>0</v>
      </c>
      <c r="EH426" s="14"/>
      <c r="EJ426" s="655">
        <v>0</v>
      </c>
      <c r="EN426" s="736">
        <v>0</v>
      </c>
    </row>
    <row r="427" spans="130:144">
      <c r="DZ427" s="655">
        <v>0</v>
      </c>
      <c r="EC427" s="736">
        <v>0</v>
      </c>
      <c r="EE427" s="736">
        <v>0</v>
      </c>
      <c r="EG427" s="736">
        <v>0</v>
      </c>
      <c r="EH427" s="14"/>
      <c r="EJ427" s="655">
        <v>0</v>
      </c>
      <c r="EN427" s="736">
        <v>0</v>
      </c>
    </row>
    <row r="428" spans="130:144">
      <c r="DZ428" s="655">
        <v>0</v>
      </c>
      <c r="EC428" s="736">
        <v>0</v>
      </c>
      <c r="EE428" s="736">
        <v>0</v>
      </c>
      <c r="EG428" s="736">
        <v>0</v>
      </c>
      <c r="EH428" s="14"/>
      <c r="EJ428" s="655">
        <v>0</v>
      </c>
      <c r="EN428" s="736">
        <v>0</v>
      </c>
    </row>
    <row r="429" spans="130:144">
      <c r="DZ429" s="655">
        <v>0</v>
      </c>
      <c r="EC429" s="736">
        <v>0</v>
      </c>
      <c r="EE429" s="736">
        <v>0</v>
      </c>
      <c r="EG429" s="736">
        <v>0</v>
      </c>
      <c r="EH429" s="14"/>
      <c r="EJ429" s="655">
        <v>0</v>
      </c>
      <c r="EN429" s="736">
        <v>0</v>
      </c>
    </row>
    <row r="430" spans="130:144">
      <c r="DZ430" s="655">
        <v>0</v>
      </c>
      <c r="EC430" s="736">
        <v>0</v>
      </c>
      <c r="EE430" s="736">
        <v>0</v>
      </c>
      <c r="EG430" s="736">
        <v>0</v>
      </c>
      <c r="EH430" s="14"/>
      <c r="EJ430" s="655">
        <v>0</v>
      </c>
      <c r="EN430" s="736">
        <v>0</v>
      </c>
    </row>
    <row r="431" spans="130:144">
      <c r="DZ431" s="655">
        <v>0</v>
      </c>
      <c r="EC431" s="736">
        <v>0</v>
      </c>
      <c r="EE431" s="736">
        <v>0</v>
      </c>
      <c r="EG431" s="736">
        <v>0</v>
      </c>
      <c r="EH431" s="14"/>
      <c r="EJ431" s="655">
        <v>0</v>
      </c>
      <c r="EN431" s="736">
        <v>0</v>
      </c>
    </row>
    <row r="432" spans="130:144">
      <c r="DZ432" s="655">
        <v>0</v>
      </c>
      <c r="EC432" s="736">
        <v>0</v>
      </c>
      <c r="EE432" s="736">
        <v>0</v>
      </c>
      <c r="EG432" s="736">
        <v>0</v>
      </c>
      <c r="EH432" s="14"/>
      <c r="EJ432" s="655">
        <v>0</v>
      </c>
      <c r="EN432" s="736">
        <v>0</v>
      </c>
    </row>
    <row r="433" spans="130:144">
      <c r="DZ433" s="655">
        <v>0</v>
      </c>
      <c r="EC433" s="736">
        <v>0</v>
      </c>
      <c r="EE433" s="736">
        <v>0</v>
      </c>
      <c r="EG433" s="736">
        <v>0</v>
      </c>
      <c r="EH433" s="14"/>
      <c r="EJ433" s="655">
        <v>0</v>
      </c>
      <c r="EN433" s="736">
        <v>0</v>
      </c>
    </row>
    <row r="434" spans="130:144">
      <c r="DZ434" s="655">
        <v>0</v>
      </c>
      <c r="EC434" s="736">
        <v>0</v>
      </c>
      <c r="EE434" s="736">
        <v>0</v>
      </c>
      <c r="EG434" s="736">
        <v>0</v>
      </c>
      <c r="EH434" s="14"/>
      <c r="EJ434" s="655">
        <v>0</v>
      </c>
      <c r="EN434" s="736">
        <v>0</v>
      </c>
    </row>
    <row r="435" spans="130:144">
      <c r="DZ435" s="655">
        <v>0</v>
      </c>
      <c r="EC435" s="736">
        <v>0</v>
      </c>
      <c r="EE435" s="736">
        <v>0</v>
      </c>
      <c r="EG435" s="736">
        <v>0</v>
      </c>
      <c r="EH435" s="14"/>
      <c r="EJ435" s="655">
        <v>0</v>
      </c>
      <c r="EN435" s="736">
        <v>0</v>
      </c>
    </row>
    <row r="436" spans="130:144">
      <c r="DZ436" s="655">
        <v>0</v>
      </c>
      <c r="EC436" s="736">
        <v>0</v>
      </c>
      <c r="EE436" s="736">
        <v>0</v>
      </c>
      <c r="EG436" s="736">
        <v>0</v>
      </c>
      <c r="EH436" s="14"/>
      <c r="EJ436" s="655">
        <v>0</v>
      </c>
      <c r="EN436" s="736">
        <v>0</v>
      </c>
    </row>
    <row r="437" spans="130:144">
      <c r="DZ437" s="655">
        <v>0</v>
      </c>
      <c r="EC437" s="736">
        <v>0</v>
      </c>
      <c r="EE437" s="736">
        <v>0</v>
      </c>
      <c r="EG437" s="736">
        <v>0</v>
      </c>
      <c r="EH437" s="14"/>
      <c r="EJ437" s="655">
        <v>0</v>
      </c>
      <c r="EN437" s="736">
        <v>0</v>
      </c>
    </row>
    <row r="438" spans="130:144">
      <c r="DZ438" s="655">
        <v>0</v>
      </c>
      <c r="EC438" s="736">
        <v>0</v>
      </c>
      <c r="EE438" s="736">
        <v>0</v>
      </c>
      <c r="EG438" s="736">
        <v>0</v>
      </c>
      <c r="EH438" s="14"/>
      <c r="EJ438" s="655">
        <v>0</v>
      </c>
      <c r="EN438" s="736">
        <v>0</v>
      </c>
    </row>
    <row r="439" spans="130:144">
      <c r="DZ439" s="655">
        <v>0</v>
      </c>
      <c r="EC439" s="736">
        <v>0</v>
      </c>
      <c r="EE439" s="736">
        <v>0</v>
      </c>
      <c r="EG439" s="736">
        <v>0</v>
      </c>
      <c r="EH439" s="14"/>
      <c r="EJ439" s="655">
        <v>0</v>
      </c>
      <c r="EN439" s="736">
        <v>0</v>
      </c>
    </row>
    <row r="440" spans="130:144">
      <c r="DZ440" s="655">
        <v>0</v>
      </c>
      <c r="EC440" s="736">
        <v>0</v>
      </c>
      <c r="EE440" s="736">
        <v>0</v>
      </c>
      <c r="EG440" s="736">
        <v>0</v>
      </c>
      <c r="EH440" s="14"/>
      <c r="EJ440" s="655">
        <v>0</v>
      </c>
      <c r="EN440" s="736">
        <v>0</v>
      </c>
    </row>
    <row r="441" spans="130:144">
      <c r="DZ441" s="655">
        <v>0</v>
      </c>
      <c r="EC441" s="736">
        <v>0</v>
      </c>
      <c r="EE441" s="736">
        <v>0</v>
      </c>
      <c r="EG441" s="736">
        <v>0</v>
      </c>
      <c r="EH441" s="14"/>
      <c r="EJ441" s="655">
        <v>0</v>
      </c>
      <c r="EN441" s="736">
        <v>0</v>
      </c>
    </row>
    <row r="442" spans="130:144">
      <c r="DZ442" s="655">
        <v>0</v>
      </c>
      <c r="EC442" s="736">
        <v>0</v>
      </c>
      <c r="EE442" s="736">
        <v>0</v>
      </c>
      <c r="EG442" s="736">
        <v>0</v>
      </c>
      <c r="EH442" s="14"/>
      <c r="EJ442" s="655">
        <v>0</v>
      </c>
      <c r="EN442" s="736">
        <v>0</v>
      </c>
    </row>
    <row r="443" spans="130:144">
      <c r="DZ443" s="655">
        <v>0</v>
      </c>
      <c r="EC443" s="736">
        <v>0</v>
      </c>
      <c r="EE443" s="736">
        <v>0</v>
      </c>
      <c r="EG443" s="736">
        <v>0</v>
      </c>
      <c r="EH443" s="14"/>
      <c r="EJ443" s="655">
        <v>0</v>
      </c>
      <c r="EN443" s="736">
        <v>0</v>
      </c>
    </row>
    <row r="444" spans="130:144">
      <c r="DZ444" s="655">
        <v>0</v>
      </c>
      <c r="EC444" s="736">
        <v>0</v>
      </c>
      <c r="EE444" s="736">
        <v>0</v>
      </c>
      <c r="EG444" s="736">
        <v>0</v>
      </c>
      <c r="EH444" s="14"/>
      <c r="EJ444" s="655">
        <v>0</v>
      </c>
      <c r="EN444" s="736">
        <v>0</v>
      </c>
    </row>
    <row r="445" spans="130:144">
      <c r="DZ445" s="655">
        <v>0</v>
      </c>
      <c r="EC445" s="736">
        <v>0</v>
      </c>
      <c r="EE445" s="736">
        <v>0</v>
      </c>
      <c r="EG445" s="736">
        <v>0</v>
      </c>
      <c r="EH445" s="14"/>
      <c r="EJ445" s="655">
        <v>0</v>
      </c>
      <c r="EN445" s="736">
        <v>0</v>
      </c>
    </row>
    <row r="446" spans="130:144">
      <c r="DZ446" s="655">
        <v>0</v>
      </c>
      <c r="EC446" s="736">
        <v>0</v>
      </c>
      <c r="EE446" s="736">
        <v>0</v>
      </c>
      <c r="EG446" s="736">
        <v>0</v>
      </c>
      <c r="EH446" s="14"/>
      <c r="EJ446" s="655">
        <v>0</v>
      </c>
      <c r="EN446" s="736">
        <v>0</v>
      </c>
    </row>
    <row r="447" spans="130:144">
      <c r="DZ447" s="655">
        <v>0</v>
      </c>
      <c r="EC447" s="736">
        <v>0</v>
      </c>
      <c r="EE447" s="736">
        <v>0</v>
      </c>
      <c r="EG447" s="736">
        <v>0</v>
      </c>
      <c r="EH447" s="14"/>
      <c r="EJ447" s="655">
        <v>0</v>
      </c>
      <c r="EN447" s="736">
        <v>0</v>
      </c>
    </row>
    <row r="448" spans="130:144">
      <c r="DZ448" s="655">
        <v>0</v>
      </c>
      <c r="EC448" s="736">
        <v>0</v>
      </c>
      <c r="EE448" s="736">
        <v>0</v>
      </c>
      <c r="EG448" s="736">
        <v>0</v>
      </c>
      <c r="EH448" s="14"/>
      <c r="EJ448" s="655">
        <v>0</v>
      </c>
      <c r="EN448" s="736">
        <v>0</v>
      </c>
    </row>
    <row r="449" spans="130:144">
      <c r="DZ449" s="655">
        <v>0</v>
      </c>
      <c r="EC449" s="736">
        <v>0</v>
      </c>
      <c r="EE449" s="736">
        <v>0</v>
      </c>
      <c r="EG449" s="736">
        <v>0</v>
      </c>
      <c r="EH449" s="14"/>
      <c r="EJ449" s="655">
        <v>0</v>
      </c>
      <c r="EN449" s="736">
        <v>0</v>
      </c>
    </row>
    <row r="450" spans="130:144">
      <c r="DZ450" s="655">
        <v>0</v>
      </c>
      <c r="EC450" s="736">
        <v>0</v>
      </c>
      <c r="EE450" s="736">
        <v>0</v>
      </c>
      <c r="EG450" s="736">
        <v>0</v>
      </c>
      <c r="EH450" s="14"/>
      <c r="EJ450" s="655">
        <v>0</v>
      </c>
      <c r="EN450" s="736">
        <v>0</v>
      </c>
    </row>
    <row r="451" spans="130:144">
      <c r="DZ451" s="655">
        <v>0</v>
      </c>
      <c r="EC451" s="736">
        <v>0</v>
      </c>
      <c r="EE451" s="736">
        <v>0</v>
      </c>
      <c r="EG451" s="736">
        <v>0</v>
      </c>
      <c r="EH451" s="14"/>
      <c r="EJ451" s="655">
        <v>0</v>
      </c>
      <c r="EN451" s="736">
        <v>0</v>
      </c>
    </row>
    <row r="452" spans="130:144">
      <c r="DZ452" s="655">
        <v>0</v>
      </c>
      <c r="EC452" s="736">
        <v>0</v>
      </c>
      <c r="EE452" s="736">
        <v>0</v>
      </c>
      <c r="EG452" s="736">
        <v>0</v>
      </c>
      <c r="EH452" s="14"/>
      <c r="EJ452" s="655">
        <v>0</v>
      </c>
      <c r="EN452" s="736">
        <v>0</v>
      </c>
    </row>
    <row r="453" spans="130:144">
      <c r="DZ453" s="655">
        <v>0</v>
      </c>
      <c r="EC453" s="736">
        <v>0</v>
      </c>
      <c r="EE453" s="736">
        <v>0</v>
      </c>
      <c r="EG453" s="736">
        <v>0</v>
      </c>
      <c r="EH453" s="14"/>
      <c r="EJ453" s="655">
        <v>0</v>
      </c>
      <c r="EN453" s="736">
        <v>0</v>
      </c>
    </row>
    <row r="454" spans="130:144">
      <c r="DZ454" s="655">
        <v>0</v>
      </c>
      <c r="EC454" s="736">
        <v>0</v>
      </c>
      <c r="EE454" s="736">
        <v>0</v>
      </c>
      <c r="EG454" s="736">
        <v>0</v>
      </c>
      <c r="EH454" s="14"/>
      <c r="EJ454" s="655">
        <v>0</v>
      </c>
      <c r="EN454" s="736">
        <v>0</v>
      </c>
    </row>
    <row r="455" spans="130:144">
      <c r="DZ455" s="655">
        <v>0</v>
      </c>
      <c r="EC455" s="736">
        <v>0</v>
      </c>
      <c r="EE455" s="736">
        <v>0</v>
      </c>
      <c r="EG455" s="736">
        <v>0</v>
      </c>
      <c r="EH455" s="14"/>
      <c r="EJ455" s="655">
        <v>0</v>
      </c>
      <c r="EN455" s="736">
        <v>0</v>
      </c>
    </row>
    <row r="456" spans="130:144">
      <c r="DZ456" s="655">
        <v>0</v>
      </c>
      <c r="EC456" s="736">
        <v>0</v>
      </c>
      <c r="EE456" s="736">
        <v>0</v>
      </c>
      <c r="EG456" s="736">
        <v>0</v>
      </c>
      <c r="EH456" s="14"/>
      <c r="EJ456" s="655">
        <v>0</v>
      </c>
      <c r="EN456" s="736">
        <v>0</v>
      </c>
    </row>
    <row r="457" spans="130:144">
      <c r="DZ457" s="655">
        <v>0</v>
      </c>
      <c r="EC457" s="736">
        <v>0</v>
      </c>
      <c r="EE457" s="736">
        <v>0</v>
      </c>
      <c r="EG457" s="736">
        <v>0</v>
      </c>
      <c r="EH457" s="14"/>
      <c r="EJ457" s="655">
        <v>0</v>
      </c>
      <c r="EN457" s="736">
        <v>0</v>
      </c>
    </row>
    <row r="458" spans="130:144">
      <c r="DZ458" s="655">
        <v>0</v>
      </c>
      <c r="EC458" s="736">
        <v>0</v>
      </c>
      <c r="EE458" s="736">
        <v>0</v>
      </c>
      <c r="EG458" s="736">
        <v>0</v>
      </c>
      <c r="EH458" s="14"/>
      <c r="EJ458" s="655">
        <v>0</v>
      </c>
      <c r="EN458" s="736">
        <v>0</v>
      </c>
    </row>
    <row r="459" spans="130:144">
      <c r="DZ459" s="655">
        <v>0</v>
      </c>
      <c r="EC459" s="736">
        <v>0</v>
      </c>
      <c r="EE459" s="736">
        <v>0</v>
      </c>
      <c r="EG459" s="736">
        <v>0</v>
      </c>
      <c r="EH459" s="14"/>
      <c r="EJ459" s="655">
        <v>0</v>
      </c>
      <c r="EN459" s="736">
        <v>0</v>
      </c>
    </row>
    <row r="460" spans="130:144">
      <c r="DZ460" s="655">
        <v>0</v>
      </c>
      <c r="EC460" s="736">
        <v>0</v>
      </c>
      <c r="EE460" s="736">
        <v>0</v>
      </c>
      <c r="EG460" s="736">
        <v>0</v>
      </c>
      <c r="EH460" s="14"/>
      <c r="EJ460" s="655">
        <v>0</v>
      </c>
      <c r="EN460" s="736">
        <v>0</v>
      </c>
    </row>
    <row r="461" spans="130:144">
      <c r="DZ461" s="655">
        <v>0</v>
      </c>
      <c r="EC461" s="736">
        <v>0</v>
      </c>
      <c r="EE461" s="736">
        <v>0</v>
      </c>
      <c r="EG461" s="736">
        <v>0</v>
      </c>
      <c r="EH461" s="14"/>
      <c r="EJ461" s="655">
        <v>0</v>
      </c>
      <c r="EN461" s="736">
        <v>0</v>
      </c>
    </row>
    <row r="462" spans="130:144">
      <c r="DZ462" s="655">
        <v>0</v>
      </c>
      <c r="EC462" s="736">
        <v>0</v>
      </c>
      <c r="EE462" s="736">
        <v>0</v>
      </c>
      <c r="EG462" s="736">
        <v>0</v>
      </c>
      <c r="EH462" s="14"/>
      <c r="EJ462" s="655">
        <v>0</v>
      </c>
      <c r="EN462" s="736">
        <v>0</v>
      </c>
    </row>
    <row r="463" spans="130:144">
      <c r="DZ463" s="655">
        <v>0</v>
      </c>
      <c r="EC463" s="736">
        <v>0</v>
      </c>
      <c r="EE463" s="736">
        <v>0</v>
      </c>
      <c r="EG463" s="736">
        <v>0</v>
      </c>
      <c r="EH463" s="14"/>
      <c r="EJ463" s="655">
        <v>0</v>
      </c>
      <c r="EN463" s="736">
        <v>0</v>
      </c>
    </row>
    <row r="464" spans="130:144">
      <c r="DZ464" s="655">
        <v>0</v>
      </c>
      <c r="EC464" s="736">
        <v>0</v>
      </c>
      <c r="EE464" s="736">
        <v>0</v>
      </c>
      <c r="EG464" s="736">
        <v>0</v>
      </c>
      <c r="EH464" s="14"/>
      <c r="EJ464" s="655">
        <v>0</v>
      </c>
      <c r="EN464" s="736">
        <v>0</v>
      </c>
    </row>
    <row r="465" spans="130:144">
      <c r="DZ465" s="655">
        <v>0</v>
      </c>
      <c r="EC465" s="736">
        <v>0</v>
      </c>
      <c r="EE465" s="736">
        <v>0</v>
      </c>
      <c r="EG465" s="736">
        <v>0</v>
      </c>
      <c r="EH465" s="14"/>
      <c r="EJ465" s="655">
        <v>0</v>
      </c>
      <c r="EN465" s="736">
        <v>0</v>
      </c>
    </row>
    <row r="466" spans="130:144">
      <c r="DZ466" s="655">
        <v>0</v>
      </c>
      <c r="EC466" s="736">
        <v>0</v>
      </c>
      <c r="EE466" s="736">
        <v>0</v>
      </c>
      <c r="EG466" s="736">
        <v>0</v>
      </c>
      <c r="EH466" s="14"/>
      <c r="EJ466" s="655">
        <v>0</v>
      </c>
      <c r="EN466" s="736">
        <v>0</v>
      </c>
    </row>
    <row r="467" spans="130:144">
      <c r="DZ467" s="655">
        <v>0</v>
      </c>
      <c r="EC467" s="736">
        <v>0</v>
      </c>
      <c r="EE467" s="736">
        <v>0</v>
      </c>
      <c r="EG467" s="736">
        <v>0</v>
      </c>
      <c r="EH467" s="14"/>
      <c r="EJ467" s="655">
        <v>0</v>
      </c>
      <c r="EN467" s="736">
        <v>0</v>
      </c>
    </row>
    <row r="468" spans="130:144">
      <c r="DZ468" s="655">
        <v>0</v>
      </c>
      <c r="EC468" s="736">
        <v>0</v>
      </c>
      <c r="EE468" s="736">
        <v>0</v>
      </c>
      <c r="EG468" s="736">
        <v>0</v>
      </c>
      <c r="EH468" s="14"/>
      <c r="EJ468" s="655">
        <v>0</v>
      </c>
      <c r="EN468" s="736">
        <v>0</v>
      </c>
    </row>
    <row r="469" spans="130:144">
      <c r="DZ469" s="655">
        <v>0</v>
      </c>
      <c r="EC469" s="736">
        <v>0</v>
      </c>
      <c r="EE469" s="736">
        <v>0</v>
      </c>
      <c r="EG469" s="736">
        <v>0</v>
      </c>
      <c r="EH469" s="14"/>
      <c r="EJ469" s="655">
        <v>0</v>
      </c>
      <c r="EN469" s="736">
        <v>0</v>
      </c>
    </row>
    <row r="470" spans="130:144">
      <c r="DZ470" s="655">
        <v>0</v>
      </c>
      <c r="EC470" s="736">
        <v>0</v>
      </c>
      <c r="EE470" s="736">
        <v>0</v>
      </c>
      <c r="EG470" s="736">
        <v>0</v>
      </c>
      <c r="EH470" s="14"/>
      <c r="EJ470" s="655">
        <v>0</v>
      </c>
      <c r="EN470" s="736">
        <v>0</v>
      </c>
    </row>
    <row r="471" spans="130:144">
      <c r="DZ471" s="655">
        <v>0</v>
      </c>
      <c r="EC471" s="736">
        <v>0</v>
      </c>
      <c r="EE471" s="736">
        <v>0</v>
      </c>
      <c r="EG471" s="736">
        <v>0</v>
      </c>
      <c r="EH471" s="14"/>
      <c r="EJ471" s="655">
        <v>0</v>
      </c>
      <c r="EN471" s="736">
        <v>0</v>
      </c>
    </row>
    <row r="472" spans="130:144">
      <c r="DZ472" s="655">
        <v>0</v>
      </c>
      <c r="EC472" s="736">
        <v>0</v>
      </c>
      <c r="EE472" s="736">
        <v>0</v>
      </c>
      <c r="EG472" s="736">
        <v>0</v>
      </c>
      <c r="EH472" s="14"/>
      <c r="EJ472" s="655">
        <v>0</v>
      </c>
      <c r="EN472" s="736">
        <v>0</v>
      </c>
    </row>
    <row r="473" spans="130:144">
      <c r="DZ473" s="655">
        <v>0</v>
      </c>
      <c r="EC473" s="736">
        <v>0</v>
      </c>
      <c r="EE473" s="736">
        <v>0</v>
      </c>
      <c r="EG473" s="736">
        <v>0</v>
      </c>
      <c r="EH473" s="14"/>
      <c r="EJ473" s="655">
        <v>0</v>
      </c>
      <c r="EN473" s="736">
        <v>0</v>
      </c>
    </row>
    <row r="474" spans="130:144">
      <c r="DZ474" s="655">
        <v>0</v>
      </c>
      <c r="EC474" s="736">
        <v>0</v>
      </c>
      <c r="EE474" s="736">
        <v>0</v>
      </c>
      <c r="EG474" s="736">
        <v>0</v>
      </c>
      <c r="EH474" s="14"/>
      <c r="EJ474" s="655">
        <v>0</v>
      </c>
      <c r="EN474" s="736">
        <v>0</v>
      </c>
    </row>
    <row r="475" spans="130:144">
      <c r="DZ475" s="655">
        <v>0</v>
      </c>
      <c r="EC475" s="736">
        <v>0</v>
      </c>
      <c r="EE475" s="736">
        <v>0</v>
      </c>
      <c r="EG475" s="736">
        <v>0</v>
      </c>
      <c r="EH475" s="14"/>
      <c r="EJ475" s="655">
        <v>0</v>
      </c>
      <c r="EN475" s="736">
        <v>0</v>
      </c>
    </row>
    <row r="476" spans="130:144">
      <c r="DZ476" s="655">
        <v>0</v>
      </c>
      <c r="EC476" s="736">
        <v>0</v>
      </c>
      <c r="EE476" s="736">
        <v>0</v>
      </c>
      <c r="EG476" s="736">
        <v>0</v>
      </c>
      <c r="EH476" s="14"/>
      <c r="EJ476" s="655">
        <v>0</v>
      </c>
      <c r="EN476" s="736">
        <v>0</v>
      </c>
    </row>
    <row r="477" spans="130:144">
      <c r="DZ477" s="655">
        <v>0</v>
      </c>
      <c r="EC477" s="736">
        <v>0</v>
      </c>
      <c r="EE477" s="736">
        <v>0</v>
      </c>
      <c r="EG477" s="736">
        <v>0</v>
      </c>
      <c r="EH477" s="14"/>
      <c r="EJ477" s="655">
        <v>0</v>
      </c>
      <c r="EN477" s="736">
        <v>0</v>
      </c>
    </row>
    <row r="478" spans="130:144">
      <c r="DZ478" s="655">
        <v>0</v>
      </c>
      <c r="EC478" s="736">
        <v>0</v>
      </c>
      <c r="EE478" s="736">
        <v>0</v>
      </c>
      <c r="EG478" s="736">
        <v>0</v>
      </c>
      <c r="EH478" s="14"/>
      <c r="EJ478" s="655">
        <v>0</v>
      </c>
      <c r="EN478" s="736">
        <v>0</v>
      </c>
    </row>
    <row r="479" spans="130:144">
      <c r="DZ479" s="655">
        <v>0</v>
      </c>
      <c r="EC479" s="736">
        <v>0</v>
      </c>
      <c r="EE479" s="736">
        <v>0</v>
      </c>
      <c r="EG479" s="736">
        <v>0</v>
      </c>
      <c r="EH479" s="14"/>
      <c r="EJ479" s="655">
        <v>0</v>
      </c>
      <c r="EN479" s="736">
        <v>0</v>
      </c>
    </row>
    <row r="480" spans="130:144">
      <c r="DZ480" s="655">
        <v>0</v>
      </c>
      <c r="EC480" s="736">
        <v>0</v>
      </c>
      <c r="EE480" s="736">
        <v>0</v>
      </c>
      <c r="EG480" s="736">
        <v>0</v>
      </c>
      <c r="EH480" s="14"/>
      <c r="EJ480" s="655">
        <v>0</v>
      </c>
      <c r="EN480" s="736">
        <v>0</v>
      </c>
    </row>
    <row r="481" spans="130:144">
      <c r="DZ481" s="655">
        <v>0</v>
      </c>
      <c r="EC481" s="736">
        <v>0</v>
      </c>
      <c r="EE481" s="736">
        <v>0</v>
      </c>
      <c r="EG481" s="736">
        <v>0</v>
      </c>
      <c r="EH481" s="14"/>
      <c r="EJ481" s="655">
        <v>0</v>
      </c>
      <c r="EN481" s="736">
        <v>0</v>
      </c>
    </row>
    <row r="482" spans="130:144">
      <c r="DZ482" s="655">
        <v>0</v>
      </c>
      <c r="EC482" s="736">
        <v>0</v>
      </c>
      <c r="EE482" s="736">
        <v>0</v>
      </c>
      <c r="EG482" s="736">
        <v>0</v>
      </c>
      <c r="EH482" s="14"/>
      <c r="EJ482" s="655">
        <v>0</v>
      </c>
      <c r="EN482" s="736">
        <v>0</v>
      </c>
    </row>
  </sheetData>
  <mergeCells count="141">
    <mergeCell ref="A9:AU9"/>
    <mergeCell ref="V4:AD4"/>
    <mergeCell ref="EK8:EN8"/>
    <mergeCell ref="EO8:EQ8"/>
    <mergeCell ref="ER8:ES8"/>
    <mergeCell ref="ET8:EU8"/>
    <mergeCell ref="EV8:EW8"/>
    <mergeCell ref="EX8:EZ8"/>
    <mergeCell ref="CI8:CM8"/>
    <mergeCell ref="CP8:CS8"/>
    <mergeCell ref="CV8:CY8"/>
    <mergeCell ref="DH8:DQ8"/>
    <mergeCell ref="DS8:DV8"/>
    <mergeCell ref="DW8:DZ8"/>
    <mergeCell ref="AR8:AV8"/>
    <mergeCell ref="AX8:AY8"/>
    <mergeCell ref="BA8:BC8"/>
    <mergeCell ref="BE8:BF8"/>
    <mergeCell ref="BJ8:BS8"/>
    <mergeCell ref="BV8:CF8"/>
    <mergeCell ref="K8:P8"/>
    <mergeCell ref="R8:T8"/>
    <mergeCell ref="V8:AC8"/>
    <mergeCell ref="AF8:AH8"/>
    <mergeCell ref="AJ8:AL8"/>
    <mergeCell ref="AN8:AQ8"/>
    <mergeCell ref="EK7:EN7"/>
    <mergeCell ref="EO7:EQ7"/>
    <mergeCell ref="ER7:ES7"/>
    <mergeCell ref="ET7:EU7"/>
    <mergeCell ref="EV7:EW7"/>
    <mergeCell ref="EX7:EZ7"/>
    <mergeCell ref="CI7:CM7"/>
    <mergeCell ref="CP7:CS7"/>
    <mergeCell ref="CV7:CY7"/>
    <mergeCell ref="DH7:DQ7"/>
    <mergeCell ref="DS7:DV7"/>
    <mergeCell ref="DW7:DZ7"/>
    <mergeCell ref="AR7:AV7"/>
    <mergeCell ref="AX7:AY7"/>
    <mergeCell ref="BA7:BC7"/>
    <mergeCell ref="BE7:BF7"/>
    <mergeCell ref="BJ7:BS7"/>
    <mergeCell ref="BV7:CF7"/>
    <mergeCell ref="ER6:ES6"/>
    <mergeCell ref="ET6:EU6"/>
    <mergeCell ref="EV6:EW6"/>
    <mergeCell ref="EX6:EZ6"/>
    <mergeCell ref="K7:P7"/>
    <mergeCell ref="R7:T7"/>
    <mergeCell ref="V7:AC7"/>
    <mergeCell ref="AF7:AH7"/>
    <mergeCell ref="AJ7:AL7"/>
    <mergeCell ref="AN7:AP7"/>
    <mergeCell ref="CV6:CY6"/>
    <mergeCell ref="DH6:DQ6"/>
    <mergeCell ref="DS6:DV6"/>
    <mergeCell ref="DW6:DZ6"/>
    <mergeCell ref="EK6:EN6"/>
    <mergeCell ref="EO6:EQ6"/>
    <mergeCell ref="BA6:BC6"/>
    <mergeCell ref="BE6:BF6"/>
    <mergeCell ref="BJ6:BS6"/>
    <mergeCell ref="BV6:CF6"/>
    <mergeCell ref="CI6:CM6"/>
    <mergeCell ref="CP6:CS6"/>
    <mergeCell ref="K6:P6"/>
    <mergeCell ref="R6:T6"/>
    <mergeCell ref="V6:AC6"/>
    <mergeCell ref="AF6:AH6"/>
    <mergeCell ref="AJ6:AL6"/>
    <mergeCell ref="AN6:AP6"/>
    <mergeCell ref="AR6:AV6"/>
    <mergeCell ref="AX6:AY6"/>
    <mergeCell ref="EF5:EG5"/>
    <mergeCell ref="CV5:CY5"/>
    <mergeCell ref="DH5:DQ5"/>
    <mergeCell ref="DS5:DV5"/>
    <mergeCell ref="DW5:DZ5"/>
    <mergeCell ref="EB5:EC5"/>
    <mergeCell ref="ED5:EE5"/>
    <mergeCell ref="BA5:BC5"/>
    <mergeCell ref="BE5:BF5"/>
    <mergeCell ref="K5:P5"/>
    <mergeCell ref="R5:T5"/>
    <mergeCell ref="V5:AC5"/>
    <mergeCell ref="AF5:AH5"/>
    <mergeCell ref="AJ5:AL5"/>
    <mergeCell ref="AN5:AP5"/>
    <mergeCell ref="AR5:AV5"/>
    <mergeCell ref="AX5:AY5"/>
    <mergeCell ref="EF4:EG4"/>
    <mergeCell ref="DF4:DG4"/>
    <mergeCell ref="DH4:DQ4"/>
    <mergeCell ref="DS4:DV4"/>
    <mergeCell ref="DW4:EA4"/>
    <mergeCell ref="CV4:DA4"/>
    <mergeCell ref="BE4:BF4"/>
    <mergeCell ref="EB4:EC4"/>
    <mergeCell ref="ED4:EE4"/>
    <mergeCell ref="BG4:BI4"/>
    <mergeCell ref="BJ4:BU4"/>
    <mergeCell ref="BV4:CF4"/>
    <mergeCell ref="CI4:CM4"/>
    <mergeCell ref="CP4:CS4"/>
    <mergeCell ref="CI3:CY3"/>
    <mergeCell ref="DB3:DY3"/>
    <mergeCell ref="BJ5:BS5"/>
    <mergeCell ref="BV5:CF5"/>
    <mergeCell ref="CI5:CM5"/>
    <mergeCell ref="CP5:CS5"/>
    <mergeCell ref="EV4:EW4"/>
    <mergeCell ref="EX4:EZ4"/>
    <mergeCell ref="EH4:EJ4"/>
    <mergeCell ref="EK4:EN4"/>
    <mergeCell ref="EO4:EQ4"/>
    <mergeCell ref="ER4:ES4"/>
    <mergeCell ref="ET4:EU4"/>
    <mergeCell ref="EV5:EW5"/>
    <mergeCell ref="EX5:EZ5"/>
    <mergeCell ref="EH5:EJ5"/>
    <mergeCell ref="EK5:EN5"/>
    <mergeCell ref="EO5:EQ5"/>
    <mergeCell ref="ER5:ES5"/>
    <mergeCell ref="ET5:EU5"/>
    <mergeCell ref="EH3:EI3"/>
    <mergeCell ref="AX3:CF3"/>
    <mergeCell ref="AX4:AZ4"/>
    <mergeCell ref="BA4:BC4"/>
    <mergeCell ref="I4:J4"/>
    <mergeCell ref="K4:Q4"/>
    <mergeCell ref="R4:U4"/>
    <mergeCell ref="AF4:AI4"/>
    <mergeCell ref="AJ4:AM4"/>
    <mergeCell ref="AN4:AQ4"/>
    <mergeCell ref="A3:A4"/>
    <mergeCell ref="B3:B4"/>
    <mergeCell ref="C3:E3"/>
    <mergeCell ref="F3:H3"/>
    <mergeCell ref="I3:AU3"/>
    <mergeCell ref="AR4:AW4"/>
  </mergeCells>
  <pageMargins left="0.15748031496062992" right="0.15748031496062992" top="0.31496062992125984" bottom="0.43307086614173229" header="0.15748031496062992" footer="0.15748031496062992"/>
  <pageSetup paperSize="8" scale="90" orientation="landscape" r:id="rId1"/>
  <headerFooter>
    <oddFooter>Page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5"/>
  <sheetViews>
    <sheetView workbookViewId="0">
      <pane xSplit="2" ySplit="10" topLeftCell="C86" activePane="bottomRight" state="frozen"/>
      <selection activeCell="K7" sqref="K7"/>
      <selection pane="topRight" activeCell="K7" sqref="K7"/>
      <selection pane="bottomLeft" activeCell="K7" sqref="K7"/>
      <selection pane="bottomRight" activeCell="E94" sqref="E94"/>
    </sheetView>
  </sheetViews>
  <sheetFormatPr defaultColWidth="9" defaultRowHeight="16.5"/>
  <cols>
    <col min="1" max="1" width="6" style="322" customWidth="1"/>
    <col min="2" max="2" width="35.28515625" style="322" customWidth="1"/>
    <col min="3" max="3" width="16" style="324" customWidth="1"/>
    <col min="4" max="4" width="16.28515625" style="324" customWidth="1"/>
    <col min="5" max="5" width="16" style="324" bestFit="1" customWidth="1"/>
    <col min="6" max="6" width="11.28515625" style="322" customWidth="1"/>
    <col min="7" max="7" width="22.85546875" style="322" customWidth="1"/>
    <col min="8" max="16384" width="9" style="322"/>
  </cols>
  <sheetData>
    <row r="1" spans="1:7" ht="26.25" customHeight="1">
      <c r="B1" s="323" t="s">
        <v>667</v>
      </c>
    </row>
    <row r="2" spans="1:7" ht="15.75">
      <c r="A2" s="943" t="s">
        <v>1021</v>
      </c>
      <c r="B2" s="943"/>
      <c r="C2" s="943"/>
      <c r="D2" s="943"/>
      <c r="E2" s="943"/>
      <c r="F2" s="943"/>
    </row>
    <row r="3" spans="1:7" ht="18.75">
      <c r="A3" s="944"/>
      <c r="B3" s="944"/>
      <c r="C3" s="944"/>
      <c r="D3" s="944"/>
      <c r="E3" s="944"/>
      <c r="F3" s="944"/>
    </row>
    <row r="4" spans="1:7" ht="27" customHeight="1">
      <c r="A4" s="325"/>
      <c r="B4" s="325"/>
      <c r="C4" s="349">
        <f>+C9-'PL2. Tổng hợp SL cấp Remdesivir'!C6</f>
        <v>0</v>
      </c>
      <c r="D4" s="326"/>
      <c r="E4" s="326"/>
      <c r="F4" s="325"/>
    </row>
    <row r="5" spans="1:7" hidden="1">
      <c r="C5" s="328">
        <v>89502</v>
      </c>
      <c r="D5" s="329"/>
      <c r="E5" s="329"/>
      <c r="F5" s="327"/>
    </row>
    <row r="6" spans="1:7" ht="54" customHeight="1">
      <c r="A6" s="945" t="s">
        <v>0</v>
      </c>
      <c r="B6" s="946" t="s">
        <v>1022</v>
      </c>
      <c r="C6" s="330" t="s">
        <v>1023</v>
      </c>
      <c r="D6" s="330" t="s">
        <v>1024</v>
      </c>
      <c r="E6" s="330" t="s">
        <v>1025</v>
      </c>
      <c r="F6" s="945" t="s">
        <v>1026</v>
      </c>
    </row>
    <row r="7" spans="1:7" ht="21" hidden="1" customHeight="1">
      <c r="A7" s="945"/>
      <c r="B7" s="947"/>
      <c r="C7" s="332" t="s">
        <v>1028</v>
      </c>
      <c r="D7" s="332"/>
      <c r="E7" s="332"/>
      <c r="F7" s="945"/>
    </row>
    <row r="8" spans="1:7" hidden="1">
      <c r="A8" s="333"/>
      <c r="B8" s="333" t="s">
        <v>1029</v>
      </c>
      <c r="C8" s="334">
        <v>1674299</v>
      </c>
      <c r="D8" s="335">
        <v>2000000</v>
      </c>
      <c r="E8" s="335">
        <v>2000</v>
      </c>
      <c r="F8" s="336"/>
      <c r="G8" s="337"/>
    </row>
    <row r="9" spans="1:7">
      <c r="A9" s="331"/>
      <c r="B9" s="332" t="s">
        <v>1030</v>
      </c>
      <c r="C9" s="338">
        <f>+C11+C54+C60+C61+C62</f>
        <v>984452</v>
      </c>
      <c r="D9" s="338">
        <f t="shared" ref="D9:E9" si="0">+D11+D54+D60+D61+D62</f>
        <v>1795000</v>
      </c>
      <c r="E9" s="338">
        <f t="shared" si="0"/>
        <v>4400</v>
      </c>
      <c r="F9" s="331"/>
      <c r="G9" s="339"/>
    </row>
    <row r="10" spans="1:7" s="342" customFormat="1">
      <c r="A10" s="340"/>
      <c r="B10" s="340" t="s">
        <v>1031</v>
      </c>
      <c r="C10" s="341">
        <f>C8-C9</f>
        <v>689847</v>
      </c>
      <c r="D10" s="341">
        <f t="shared" ref="D10:E10" si="1">D8-D9</f>
        <v>205000</v>
      </c>
      <c r="E10" s="341">
        <f t="shared" si="1"/>
        <v>-2400</v>
      </c>
      <c r="F10" s="340"/>
    </row>
    <row r="11" spans="1:7">
      <c r="A11" s="343" t="s">
        <v>405</v>
      </c>
      <c r="B11" s="344" t="s">
        <v>1032</v>
      </c>
      <c r="C11" s="344">
        <f>SUM(C12:C53)</f>
        <v>145182</v>
      </c>
      <c r="D11" s="344">
        <f>SUM(D12:D53)</f>
        <v>185000</v>
      </c>
      <c r="E11" s="344">
        <f>SUM(E12:E53)</f>
        <v>440</v>
      </c>
      <c r="F11" s="346"/>
    </row>
    <row r="12" spans="1:7" ht="66">
      <c r="A12" s="347">
        <v>1</v>
      </c>
      <c r="B12" s="348" t="s">
        <v>1033</v>
      </c>
      <c r="C12" s="349">
        <f>+'PL2. Tổng hợp SL cấp Remdesivir'!C11</f>
        <v>21596</v>
      </c>
      <c r="D12" s="349"/>
      <c r="E12" s="349"/>
      <c r="F12" s="350"/>
    </row>
    <row r="13" spans="1:7" ht="49.5">
      <c r="A13" s="347">
        <v>2</v>
      </c>
      <c r="B13" s="348" t="s">
        <v>880</v>
      </c>
      <c r="C13" s="349">
        <f>+'PL2. Tổng hợp SL cấp Remdesivir'!C9</f>
        <v>6132</v>
      </c>
      <c r="D13" s="349"/>
      <c r="E13" s="349"/>
      <c r="F13" s="350"/>
    </row>
    <row r="14" spans="1:7" ht="49.5">
      <c r="A14" s="347">
        <v>3</v>
      </c>
      <c r="B14" s="348" t="s">
        <v>881</v>
      </c>
      <c r="C14" s="349">
        <f>+'PL2. Tổng hợp SL cấp Remdesivir'!C8</f>
        <v>4410</v>
      </c>
      <c r="D14" s="349"/>
      <c r="E14" s="349"/>
      <c r="F14" s="350"/>
    </row>
    <row r="15" spans="1:7" ht="66">
      <c r="A15" s="347">
        <v>4</v>
      </c>
      <c r="B15" s="348" t="s">
        <v>882</v>
      </c>
      <c r="C15" s="349">
        <f>+'PL2. Tổng hợp SL cấp Remdesivir'!C10</f>
        <v>1030</v>
      </c>
      <c r="D15" s="349"/>
      <c r="E15" s="349"/>
      <c r="F15" s="350"/>
    </row>
    <row r="16" spans="1:7" ht="49.5">
      <c r="A16" s="347">
        <v>5</v>
      </c>
      <c r="B16" s="348" t="s">
        <v>883</v>
      </c>
      <c r="C16" s="349">
        <f>+'PL2. Tổng hợp SL cấp Remdesivir'!C12</f>
        <v>6954</v>
      </c>
      <c r="D16" s="349"/>
      <c r="E16" s="349">
        <f>+'PL1. Tổng hợp SL cấp kháng thể'!G12</f>
        <v>20</v>
      </c>
      <c r="F16" s="350"/>
    </row>
    <row r="17" spans="1:6" ht="66">
      <c r="A17" s="347">
        <v>6</v>
      </c>
      <c r="B17" s="351" t="s">
        <v>884</v>
      </c>
      <c r="C17" s="349">
        <f>+'PL2. Tổng hợp SL cấp Remdesivir'!C16</f>
        <v>3532</v>
      </c>
      <c r="D17" s="349"/>
      <c r="E17" s="349"/>
      <c r="F17" s="346"/>
    </row>
    <row r="18" spans="1:6" ht="49.5">
      <c r="A18" s="347">
        <v>7</v>
      </c>
      <c r="B18" s="348" t="s">
        <v>885</v>
      </c>
      <c r="C18" s="349">
        <f>+'PL2. Tổng hợp SL cấp Remdesivir'!C15</f>
        <v>3052</v>
      </c>
      <c r="D18" s="349"/>
      <c r="E18" s="349"/>
      <c r="F18" s="346"/>
    </row>
    <row r="19" spans="1:6" ht="33">
      <c r="A19" s="347">
        <v>8</v>
      </c>
      <c r="B19" s="351" t="s">
        <v>886</v>
      </c>
      <c r="C19" s="349">
        <f>+'PL2. Tổng hợp SL cấp Remdesivir'!C18</f>
        <v>648</v>
      </c>
      <c r="D19" s="349"/>
      <c r="E19" s="349"/>
      <c r="F19" s="346"/>
    </row>
    <row r="20" spans="1:6" ht="49.5">
      <c r="A20" s="347">
        <v>9</v>
      </c>
      <c r="B20" s="351" t="s">
        <v>887</v>
      </c>
      <c r="C20" s="349">
        <f>+'PL2. Tổng hợp SL cấp Remdesivir'!C17</f>
        <v>4132</v>
      </c>
      <c r="D20" s="349"/>
      <c r="E20" s="349"/>
      <c r="F20" s="346"/>
    </row>
    <row r="21" spans="1:6" ht="82.5">
      <c r="A21" s="347">
        <v>10</v>
      </c>
      <c r="B21" s="348" t="s">
        <v>888</v>
      </c>
      <c r="C21" s="349">
        <f>+'PL2. Tổng hợp SL cấp Remdesivir'!C13</f>
        <v>741</v>
      </c>
      <c r="D21" s="349"/>
      <c r="E21" s="349">
        <f>+'PL1. Tổng hợp SL cấp kháng thể'!F14</f>
        <v>0</v>
      </c>
      <c r="F21" s="350"/>
    </row>
    <row r="22" spans="1:6" ht="49.5">
      <c r="A22" s="347">
        <f>A21+1</f>
        <v>11</v>
      </c>
      <c r="B22" s="348" t="s">
        <v>1034</v>
      </c>
      <c r="C22" s="349">
        <f>+'PL2. Tổng hợp SL cấp Remdesivir'!AI14</f>
        <v>2000</v>
      </c>
      <c r="D22" s="349"/>
      <c r="E22" s="349">
        <f>+'PL1. Tổng hợp SL cấp kháng thể'!C14</f>
        <v>60</v>
      </c>
      <c r="F22" s="350"/>
    </row>
    <row r="23" spans="1:6">
      <c r="A23" s="347">
        <f t="shared" ref="A23:A52" si="2">A22+1</f>
        <v>12</v>
      </c>
      <c r="B23" s="351" t="s">
        <v>449</v>
      </c>
      <c r="C23" s="349">
        <f>+'PL2. Tổng hợp SL cấp Remdesivir'!C19</f>
        <v>33188</v>
      </c>
      <c r="D23" s="349">
        <v>20000</v>
      </c>
      <c r="E23" s="349">
        <f>+'PL1. Tổng hợp SL cấp kháng thể'!C19</f>
        <v>100</v>
      </c>
      <c r="F23" s="346"/>
    </row>
    <row r="24" spans="1:6">
      <c r="A24" s="347">
        <f t="shared" si="2"/>
        <v>13</v>
      </c>
      <c r="B24" s="352" t="s">
        <v>467</v>
      </c>
      <c r="C24" s="349">
        <f>+'PL2. Tổng hợp SL cấp Remdesivir'!C21</f>
        <v>3800</v>
      </c>
      <c r="D24" s="349"/>
      <c r="E24" s="349"/>
      <c r="F24" s="350"/>
    </row>
    <row r="25" spans="1:6">
      <c r="A25" s="347">
        <f t="shared" si="2"/>
        <v>14</v>
      </c>
      <c r="B25" s="352" t="s">
        <v>1035</v>
      </c>
      <c r="C25" s="349">
        <f>+'PL2. Tổng hợp SL cấp Remdesivir'!C28</f>
        <v>2052</v>
      </c>
      <c r="D25" s="349">
        <v>10000</v>
      </c>
      <c r="E25" s="349"/>
      <c r="F25" s="350"/>
    </row>
    <row r="26" spans="1:6">
      <c r="A26" s="347">
        <f t="shared" si="2"/>
        <v>15</v>
      </c>
      <c r="B26" s="352" t="s">
        <v>694</v>
      </c>
      <c r="C26" s="349">
        <f>+'PL2. Tổng hợp SL cấp Remdesivir'!C23</f>
        <v>1512</v>
      </c>
      <c r="D26" s="349">
        <v>10000</v>
      </c>
      <c r="E26" s="349">
        <f>+'PL1. Tổng hợp SL cấp kháng thể'!C23</f>
        <v>30</v>
      </c>
      <c r="F26" s="350"/>
    </row>
    <row r="27" spans="1:6" ht="20.25" customHeight="1">
      <c r="A27" s="347">
        <f t="shared" si="2"/>
        <v>16</v>
      </c>
      <c r="B27" s="352" t="s">
        <v>696</v>
      </c>
      <c r="C27" s="349">
        <f>+'PL2. Tổng hợp SL cấp Remdesivir'!C30</f>
        <v>2080</v>
      </c>
      <c r="D27" s="349">
        <v>5000</v>
      </c>
      <c r="E27" s="349"/>
      <c r="F27" s="350"/>
    </row>
    <row r="28" spans="1:6">
      <c r="A28" s="347">
        <f t="shared" si="2"/>
        <v>17</v>
      </c>
      <c r="B28" s="352" t="s">
        <v>1036</v>
      </c>
      <c r="C28" s="349">
        <f>+'PL2. Tổng hợp SL cấp Remdesivir'!C24</f>
        <v>9080</v>
      </c>
      <c r="D28" s="349">
        <v>5000</v>
      </c>
      <c r="E28" s="349">
        <f>+'PL1. Tổng hợp SL cấp kháng thể'!C24</f>
        <v>50</v>
      </c>
      <c r="F28" s="350"/>
    </row>
    <row r="29" spans="1:6">
      <c r="A29" s="347">
        <f t="shared" si="2"/>
        <v>18</v>
      </c>
      <c r="B29" s="352" t="s">
        <v>697</v>
      </c>
      <c r="C29" s="349">
        <f>+'PL2. Tổng hợp SL cấp Remdesivir'!C29</f>
        <v>4052</v>
      </c>
      <c r="D29" s="349">
        <v>5000</v>
      </c>
      <c r="E29" s="349">
        <f>+'PL1. Tổng hợp SL cấp kháng thể'!C29</f>
        <v>30</v>
      </c>
      <c r="F29" s="350"/>
    </row>
    <row r="30" spans="1:6">
      <c r="A30" s="347">
        <f t="shared" si="2"/>
        <v>19</v>
      </c>
      <c r="B30" s="352" t="s">
        <v>894</v>
      </c>
      <c r="C30" s="349">
        <f>+'PL2. Tổng hợp SL cấp Remdesivir'!C20</f>
        <v>1580</v>
      </c>
      <c r="D30" s="349"/>
      <c r="E30" s="349">
        <f>+'PL1. Tổng hợp SL cấp kháng thể'!G20</f>
        <v>50</v>
      </c>
      <c r="F30" s="346"/>
    </row>
    <row r="31" spans="1:6" ht="33">
      <c r="A31" s="347">
        <f t="shared" si="2"/>
        <v>20</v>
      </c>
      <c r="B31" s="352" t="s">
        <v>895</v>
      </c>
      <c r="C31" s="349">
        <f>+'PL2. Tổng hợp SL cấp Remdesivir'!C25</f>
        <v>1540</v>
      </c>
      <c r="D31" s="349">
        <v>5000</v>
      </c>
      <c r="E31" s="349"/>
      <c r="F31" s="350"/>
    </row>
    <row r="32" spans="1:6">
      <c r="A32" s="347">
        <f t="shared" si="2"/>
        <v>21</v>
      </c>
      <c r="B32" s="352" t="s">
        <v>897</v>
      </c>
      <c r="C32" s="349">
        <f>+'PL2. Tổng hợp SL cấp Remdesivir'!C31</f>
        <v>0</v>
      </c>
      <c r="D32" s="349"/>
      <c r="E32" s="349"/>
      <c r="F32" s="350"/>
    </row>
    <row r="33" spans="1:6">
      <c r="A33" s="347">
        <f t="shared" si="2"/>
        <v>22</v>
      </c>
      <c r="B33" s="353" t="s">
        <v>455</v>
      </c>
      <c r="C33" s="349">
        <f>+'PL2. Tổng hợp SL cấp Remdesivir'!C32</f>
        <v>4791</v>
      </c>
      <c r="D33" s="349"/>
      <c r="E33" s="349"/>
      <c r="F33" s="350"/>
    </row>
    <row r="34" spans="1:6">
      <c r="A34" s="347">
        <f t="shared" si="2"/>
        <v>23</v>
      </c>
      <c r="B34" s="353" t="s">
        <v>451</v>
      </c>
      <c r="C34" s="349">
        <f>+'PL2. Tổng hợp SL cấp Remdesivir'!C27</f>
        <v>1200</v>
      </c>
      <c r="D34" s="349">
        <v>10000</v>
      </c>
      <c r="E34" s="349"/>
      <c r="F34" s="350"/>
    </row>
    <row r="35" spans="1:6">
      <c r="A35" s="347">
        <f t="shared" si="2"/>
        <v>24</v>
      </c>
      <c r="B35" s="353" t="s">
        <v>459</v>
      </c>
      <c r="C35" s="349"/>
      <c r="D35" s="349">
        <v>10000</v>
      </c>
      <c r="E35" s="349"/>
      <c r="F35" s="350"/>
    </row>
    <row r="36" spans="1:6">
      <c r="A36" s="347">
        <f t="shared" si="2"/>
        <v>25</v>
      </c>
      <c r="B36" s="352" t="s">
        <v>1037</v>
      </c>
      <c r="C36" s="349"/>
      <c r="D36" s="349">
        <v>10000</v>
      </c>
      <c r="E36" s="349"/>
      <c r="F36" s="350"/>
    </row>
    <row r="37" spans="1:6">
      <c r="A37" s="347">
        <f t="shared" si="2"/>
        <v>26</v>
      </c>
      <c r="B37" s="352" t="s">
        <v>1038</v>
      </c>
      <c r="C37" s="349"/>
      <c r="D37" s="349">
        <v>10000</v>
      </c>
      <c r="E37" s="349"/>
      <c r="F37" s="350"/>
    </row>
    <row r="38" spans="1:6">
      <c r="A38" s="347">
        <f t="shared" si="2"/>
        <v>27</v>
      </c>
      <c r="B38" s="352" t="s">
        <v>382</v>
      </c>
      <c r="C38" s="349"/>
      <c r="D38" s="349">
        <v>5000</v>
      </c>
      <c r="E38" s="349"/>
      <c r="F38" s="350"/>
    </row>
    <row r="39" spans="1:6">
      <c r="A39" s="347">
        <f t="shared" si="2"/>
        <v>28</v>
      </c>
      <c r="B39" s="352" t="s">
        <v>695</v>
      </c>
      <c r="C39" s="349">
        <f>+'PL2. Tổng hợp SL cấp Remdesivir'!C33+'PL2. Tổng hợp SL cấp Remdesivir'!C26</f>
        <v>550</v>
      </c>
      <c r="D39" s="349">
        <v>15000</v>
      </c>
      <c r="E39" s="349"/>
      <c r="F39" s="350"/>
    </row>
    <row r="40" spans="1:6">
      <c r="A40" s="347">
        <f t="shared" si="2"/>
        <v>29</v>
      </c>
      <c r="B40" s="349" t="s">
        <v>693</v>
      </c>
      <c r="C40" s="349">
        <f>+'PL2. Tổng hợp SL cấp Remdesivir'!C37</f>
        <v>4000</v>
      </c>
      <c r="D40" s="349">
        <v>5000</v>
      </c>
      <c r="E40" s="349"/>
      <c r="F40" s="350"/>
    </row>
    <row r="41" spans="1:6">
      <c r="A41" s="347">
        <f t="shared" si="2"/>
        <v>30</v>
      </c>
      <c r="B41" s="352" t="s">
        <v>1039</v>
      </c>
      <c r="C41" s="349"/>
      <c r="D41" s="349">
        <v>15000</v>
      </c>
      <c r="E41" s="349"/>
      <c r="F41" s="350"/>
    </row>
    <row r="42" spans="1:6">
      <c r="A42" s="347">
        <f t="shared" si="2"/>
        <v>31</v>
      </c>
      <c r="B42" s="352" t="s">
        <v>457</v>
      </c>
      <c r="C42" s="349"/>
      <c r="D42" s="349">
        <f>5000+5000</f>
        <v>10000</v>
      </c>
      <c r="E42" s="349"/>
      <c r="F42" s="350"/>
    </row>
    <row r="43" spans="1:6">
      <c r="A43" s="347">
        <f t="shared" si="2"/>
        <v>32</v>
      </c>
      <c r="B43" s="352" t="s">
        <v>458</v>
      </c>
      <c r="C43" s="349">
        <f>+'PL2. Tổng hợp SL cấp Remdesivir'!C34</f>
        <v>3000</v>
      </c>
      <c r="D43" s="349">
        <v>5000</v>
      </c>
      <c r="E43" s="349"/>
      <c r="F43" s="350"/>
    </row>
    <row r="44" spans="1:6">
      <c r="A44" s="347">
        <f t="shared" si="2"/>
        <v>33</v>
      </c>
      <c r="B44" s="352" t="s">
        <v>1519</v>
      </c>
      <c r="C44" s="349">
        <f>+'PL2. Tổng hợp SL cấp Remdesivir'!C35</f>
        <v>210</v>
      </c>
      <c r="D44" s="349"/>
      <c r="E44" s="349"/>
      <c r="F44" s="350"/>
    </row>
    <row r="45" spans="1:6">
      <c r="A45" s="347">
        <f t="shared" si="2"/>
        <v>34</v>
      </c>
      <c r="B45" s="352" t="s">
        <v>898</v>
      </c>
      <c r="C45" s="349">
        <f>+'PL2. Tổng hợp SL cấp Remdesivir'!C36</f>
        <v>1200</v>
      </c>
      <c r="D45" s="349"/>
      <c r="E45" s="349"/>
      <c r="F45" s="350"/>
    </row>
    <row r="46" spans="1:6">
      <c r="A46" s="347">
        <f t="shared" si="2"/>
        <v>35</v>
      </c>
      <c r="B46" s="352" t="s">
        <v>1522</v>
      </c>
      <c r="C46" s="349">
        <f>+'PL2. Tổng hợp SL cấp Remdesivir'!C38</f>
        <v>500</v>
      </c>
      <c r="D46" s="349"/>
      <c r="E46" s="349"/>
      <c r="F46" s="350"/>
    </row>
    <row r="47" spans="1:6">
      <c r="A47" s="347">
        <f t="shared" si="2"/>
        <v>36</v>
      </c>
      <c r="B47" s="352" t="s">
        <v>1528</v>
      </c>
      <c r="C47" s="349">
        <f>+'PL2. Tổng hợp SL cấp Remdesivir'!C40</f>
        <v>10000</v>
      </c>
      <c r="D47" s="349"/>
      <c r="E47" s="349"/>
      <c r="F47" s="350"/>
    </row>
    <row r="48" spans="1:6">
      <c r="A48" s="347">
        <f t="shared" si="2"/>
        <v>37</v>
      </c>
      <c r="B48" s="352" t="s">
        <v>1537</v>
      </c>
      <c r="C48" s="349">
        <f>+'PL2. Tổng hợp SL cấp Remdesivir'!C42</f>
        <v>270</v>
      </c>
      <c r="D48" s="349"/>
      <c r="E48" s="349"/>
      <c r="F48" s="350"/>
    </row>
    <row r="49" spans="1:6">
      <c r="A49" s="347">
        <f t="shared" si="2"/>
        <v>38</v>
      </c>
      <c r="B49" s="352" t="s">
        <v>896</v>
      </c>
      <c r="C49" s="349">
        <f>+'PL2. Tổng hợp SL cấp Remdesivir'!C39</f>
        <v>300</v>
      </c>
      <c r="D49" s="349">
        <v>5000</v>
      </c>
      <c r="E49" s="349"/>
      <c r="F49" s="350"/>
    </row>
    <row r="50" spans="1:6">
      <c r="A50" s="347">
        <f t="shared" si="2"/>
        <v>39</v>
      </c>
      <c r="B50" s="352" t="s">
        <v>1040</v>
      </c>
      <c r="C50" s="349">
        <f>+'PL2. Tổng hợp SL cấp Remdesivir'!C41</f>
        <v>1000</v>
      </c>
      <c r="D50" s="349">
        <v>10000</v>
      </c>
      <c r="E50" s="322"/>
      <c r="F50" s="350"/>
    </row>
    <row r="51" spans="1:6">
      <c r="A51" s="347">
        <f t="shared" si="2"/>
        <v>40</v>
      </c>
      <c r="B51" s="352" t="s">
        <v>1041</v>
      </c>
      <c r="C51" s="349">
        <f>+'PL2. Tổng hợp SL cấp Remdesivir'!C22</f>
        <v>3550</v>
      </c>
      <c r="D51" s="349">
        <v>5000</v>
      </c>
      <c r="E51" s="349">
        <f>+'PL1. Tổng hợp SL cấp kháng thể'!C22</f>
        <v>100</v>
      </c>
      <c r="F51" s="350"/>
    </row>
    <row r="52" spans="1:6">
      <c r="A52" s="347">
        <f t="shared" si="2"/>
        <v>41</v>
      </c>
      <c r="B52" s="352" t="s">
        <v>989</v>
      </c>
      <c r="C52" s="349"/>
      <c r="D52" s="349">
        <v>10000</v>
      </c>
      <c r="E52" s="349"/>
      <c r="F52" s="350"/>
    </row>
    <row r="53" spans="1:6">
      <c r="A53" s="347">
        <v>42</v>
      </c>
      <c r="B53" s="352" t="s">
        <v>1042</v>
      </c>
      <c r="C53" s="349">
        <f>+'PL2. Tổng hợp SL cấp Remdesivir'!C49</f>
        <v>1500</v>
      </c>
      <c r="D53" s="349"/>
      <c r="E53" s="349"/>
      <c r="F53" s="346"/>
    </row>
    <row r="54" spans="1:6">
      <c r="A54" s="354" t="s">
        <v>407</v>
      </c>
      <c r="B54" s="355" t="s">
        <v>703</v>
      </c>
      <c r="C54" s="344">
        <f>SUM(C55:C59)</f>
        <v>12460</v>
      </c>
      <c r="D54" s="344">
        <f t="shared" ref="D54:E54" si="3">SUM(D55:D59)</f>
        <v>140000</v>
      </c>
      <c r="E54" s="344">
        <f t="shared" si="3"/>
        <v>120</v>
      </c>
      <c r="F54" s="345">
        <v>0</v>
      </c>
    </row>
    <row r="55" spans="1:6" ht="23.25" customHeight="1">
      <c r="A55" s="356">
        <v>1</v>
      </c>
      <c r="B55" s="357" t="s">
        <v>1043</v>
      </c>
      <c r="C55" s="349">
        <f>+'PL2. Tổng hợp SL cấp Remdesivir'!C47</f>
        <v>3860</v>
      </c>
      <c r="D55" s="349">
        <v>100000</v>
      </c>
      <c r="E55" s="349">
        <f>+'PL1. Tổng hợp SL cấp kháng thể'!C42</f>
        <v>0</v>
      </c>
      <c r="F55" s="350"/>
    </row>
    <row r="56" spans="1:6" s="775" customFormat="1" ht="33">
      <c r="A56" s="771">
        <v>2</v>
      </c>
      <c r="B56" s="772" t="s">
        <v>1044</v>
      </c>
      <c r="C56" s="773">
        <f>+'PL2. Tổng hợp SL cấp Remdesivir'!C51</f>
        <v>600</v>
      </c>
      <c r="D56" s="773">
        <v>10000</v>
      </c>
      <c r="E56" s="773">
        <f>'PL1. Tổng hợp SL cấp kháng thể'!G47</f>
        <v>90</v>
      </c>
      <c r="F56" s="774"/>
    </row>
    <row r="57" spans="1:6">
      <c r="A57" s="356">
        <v>3</v>
      </c>
      <c r="B57" s="358" t="s">
        <v>1518</v>
      </c>
      <c r="C57" s="349">
        <f>+'PL2. Tổng hợp SL cấp Remdesivir'!C52</f>
        <v>8000</v>
      </c>
      <c r="D57" s="349">
        <v>20000</v>
      </c>
      <c r="E57" s="349"/>
      <c r="F57" s="346"/>
    </row>
    <row r="58" spans="1:6">
      <c r="A58" s="356">
        <v>4</v>
      </c>
      <c r="B58" s="358" t="s">
        <v>473</v>
      </c>
      <c r="C58" s="349"/>
      <c r="D58" s="349">
        <v>10000</v>
      </c>
      <c r="E58" s="349">
        <f>'PL1. Tổng hợp SL cấp kháng thể'!G45</f>
        <v>30</v>
      </c>
      <c r="F58" s="346"/>
    </row>
    <row r="59" spans="1:6" ht="21.75" customHeight="1">
      <c r="A59" s="356">
        <v>5</v>
      </c>
      <c r="B59" s="352" t="s">
        <v>771</v>
      </c>
      <c r="C59" s="349">
        <v>0</v>
      </c>
      <c r="D59" s="349"/>
      <c r="E59" s="349"/>
      <c r="F59" s="346"/>
    </row>
    <row r="60" spans="1:6">
      <c r="A60" s="354" t="s">
        <v>410</v>
      </c>
      <c r="B60" s="355" t="s">
        <v>839</v>
      </c>
      <c r="C60" s="349">
        <f>'PL2. Tổng hợp SL cấp Remdesivir'!C48</f>
        <v>500</v>
      </c>
      <c r="D60" s="349">
        <v>100000</v>
      </c>
      <c r="E60" s="349"/>
      <c r="F60" s="346"/>
    </row>
    <row r="61" spans="1:6">
      <c r="A61" s="332"/>
      <c r="B61" s="359"/>
      <c r="C61" s="344"/>
      <c r="D61" s="344"/>
      <c r="E61" s="344"/>
      <c r="F61" s="346"/>
    </row>
    <row r="62" spans="1:6">
      <c r="A62" s="332" t="s">
        <v>412</v>
      </c>
      <c r="B62" s="359" t="s">
        <v>1045</v>
      </c>
      <c r="C62" s="344">
        <f t="shared" ref="C62" si="4">SUM(C63:C126)</f>
        <v>826310</v>
      </c>
      <c r="D62" s="344">
        <f t="shared" ref="D62:E62" si="5">SUM(D63:D126)</f>
        <v>1370000</v>
      </c>
      <c r="E62" s="344">
        <f t="shared" si="5"/>
        <v>3840</v>
      </c>
      <c r="F62" s="346"/>
    </row>
    <row r="63" spans="1:6">
      <c r="A63" s="404">
        <v>1</v>
      </c>
      <c r="B63" s="360" t="s">
        <v>761</v>
      </c>
      <c r="C63" s="349">
        <f>+'PL2. Tổng hợp SL cấp Remdesivir'!C57</f>
        <v>24732</v>
      </c>
      <c r="D63" s="349">
        <v>20000</v>
      </c>
      <c r="E63" s="349">
        <f>+'PL1. Tổng hợp SL cấp kháng thể'!C51</f>
        <v>70</v>
      </c>
      <c r="F63" s="346"/>
    </row>
    <row r="64" spans="1:6" ht="25.5" customHeight="1">
      <c r="A64" s="406">
        <v>2</v>
      </c>
      <c r="B64" s="362" t="s">
        <v>754</v>
      </c>
      <c r="C64" s="349">
        <f>+'PL2. Tổng hợp SL cấp Remdesivir'!C58</f>
        <v>4132</v>
      </c>
      <c r="D64" s="349">
        <v>35000</v>
      </c>
      <c r="E64" s="349">
        <f>+'PL1. Tổng hợp SL cấp kháng thể'!C52</f>
        <v>70</v>
      </c>
      <c r="F64" s="350"/>
    </row>
    <row r="65" spans="1:6">
      <c r="A65" s="404">
        <v>3</v>
      </c>
      <c r="B65" s="360" t="s">
        <v>719</v>
      </c>
      <c r="C65" s="349">
        <f>+'PL2. Tổng hợp SL cấp Remdesivir'!C59</f>
        <v>280</v>
      </c>
      <c r="D65" s="349">
        <v>10000</v>
      </c>
      <c r="E65" s="349">
        <f>+'PL1. Tổng hợp SL cấp kháng thể'!C53</f>
        <v>20</v>
      </c>
      <c r="F65" s="346"/>
    </row>
    <row r="66" spans="1:6">
      <c r="A66" s="404">
        <v>4</v>
      </c>
      <c r="B66" s="360" t="s">
        <v>725</v>
      </c>
      <c r="C66" s="349">
        <f>+'PL2. Tổng hợp SL cấp Remdesivir'!C60</f>
        <v>12600</v>
      </c>
      <c r="D66" s="349">
        <v>20000</v>
      </c>
      <c r="E66" s="349">
        <f>+'PL1. Tổng hợp SL cấp kháng thể'!C54</f>
        <v>30</v>
      </c>
      <c r="F66" s="346"/>
    </row>
    <row r="67" spans="1:6">
      <c r="A67" s="404">
        <v>5</v>
      </c>
      <c r="B67" s="360" t="s">
        <v>766</v>
      </c>
      <c r="C67" s="349">
        <f>+'PL2. Tổng hợp SL cấp Remdesivir'!C61</f>
        <v>18927</v>
      </c>
      <c r="D67" s="349">
        <v>20000</v>
      </c>
      <c r="E67" s="349">
        <f>+'PL1. Tổng hợp SL cấp kháng thể'!C55</f>
        <v>90</v>
      </c>
      <c r="F67" s="346"/>
    </row>
    <row r="68" spans="1:6">
      <c r="A68" s="404">
        <v>6</v>
      </c>
      <c r="B68" s="360" t="s">
        <v>708</v>
      </c>
      <c r="C68" s="349">
        <f>+'PL2. Tổng hợp SL cấp Remdesivir'!C62</f>
        <v>2800</v>
      </c>
      <c r="D68" s="349">
        <v>65000</v>
      </c>
      <c r="E68" s="349">
        <f>+'PL1. Tổng hợp SL cấp kháng thể'!C56</f>
        <v>30</v>
      </c>
      <c r="F68" s="346"/>
    </row>
    <row r="69" spans="1:6">
      <c r="A69" s="404">
        <v>7</v>
      </c>
      <c r="B69" s="360" t="s">
        <v>757</v>
      </c>
      <c r="C69" s="349">
        <f>+'PL2. Tổng hợp SL cấp Remdesivir'!C63</f>
        <v>5172</v>
      </c>
      <c r="D69" s="349">
        <v>15000</v>
      </c>
      <c r="E69" s="349">
        <f>+'PL1. Tổng hợp SL cấp kháng thể'!C57</f>
        <v>50</v>
      </c>
      <c r="F69" s="346"/>
    </row>
    <row r="70" spans="1:6">
      <c r="A70" s="404">
        <v>8</v>
      </c>
      <c r="B70" s="360" t="s">
        <v>740</v>
      </c>
      <c r="C70" s="349">
        <f>+'PL2. Tổng hợp SL cấp Remdesivir'!C64</f>
        <v>13500</v>
      </c>
      <c r="D70" s="349">
        <v>10000</v>
      </c>
      <c r="E70" s="349">
        <f>+'PL1. Tổng hợp SL cấp kháng thể'!C58</f>
        <v>30</v>
      </c>
      <c r="F70" s="346"/>
    </row>
    <row r="71" spans="1:6" ht="23.25" customHeight="1">
      <c r="A71" s="404">
        <v>9</v>
      </c>
      <c r="B71" s="360" t="s">
        <v>752</v>
      </c>
      <c r="C71" s="349">
        <f>+'PL2. Tổng hợp SL cấp Remdesivir'!C65</f>
        <v>18928</v>
      </c>
      <c r="D71" s="349">
        <v>35000</v>
      </c>
      <c r="E71" s="349">
        <f>+'PL1. Tổng hợp SL cấp kháng thể'!C59</f>
        <v>150</v>
      </c>
      <c r="F71" s="346"/>
    </row>
    <row r="72" spans="1:6">
      <c r="A72" s="404">
        <v>10</v>
      </c>
      <c r="B72" s="360" t="s">
        <v>750</v>
      </c>
      <c r="C72" s="349">
        <f>+'PL2. Tổng hợp SL cấp Remdesivir'!C66</f>
        <v>8264</v>
      </c>
      <c r="D72" s="349">
        <v>20000</v>
      </c>
      <c r="E72" s="349">
        <f>+'PL1. Tổng hợp SL cấp kháng thể'!C60</f>
        <v>80</v>
      </c>
      <c r="F72" s="346"/>
    </row>
    <row r="73" spans="1:6">
      <c r="A73" s="404">
        <v>11</v>
      </c>
      <c r="B73" s="360" t="s">
        <v>744</v>
      </c>
      <c r="C73" s="349">
        <f>+'PL2. Tổng hợp SL cấp Remdesivir'!C67</f>
        <v>5000</v>
      </c>
      <c r="D73" s="349">
        <v>15000</v>
      </c>
      <c r="E73" s="349">
        <f>+'PL1. Tổng hợp SL cấp kháng thể'!C61</f>
        <v>120</v>
      </c>
      <c r="F73" s="346"/>
    </row>
    <row r="74" spans="1:6">
      <c r="A74" s="404">
        <v>12</v>
      </c>
      <c r="B74" s="360" t="s">
        <v>767</v>
      </c>
      <c r="C74" s="349">
        <f>+'PL2. Tổng hợp SL cấp Remdesivir'!C68</f>
        <v>23984</v>
      </c>
      <c r="D74" s="349">
        <v>30000</v>
      </c>
      <c r="E74" s="349">
        <f>+'PL1. Tổng hợp SL cấp kháng thể'!C62</f>
        <v>70</v>
      </c>
      <c r="F74" s="346"/>
    </row>
    <row r="75" spans="1:6">
      <c r="A75" s="404">
        <v>13</v>
      </c>
      <c r="B75" s="360" t="s">
        <v>763</v>
      </c>
      <c r="C75" s="349">
        <f>+'PL2. Tổng hợp SL cấp Remdesivir'!C69</f>
        <v>25332</v>
      </c>
      <c r="D75" s="349">
        <v>20000</v>
      </c>
      <c r="E75" s="349">
        <f>+'PL1. Tổng hợp SL cấp kháng thể'!C63</f>
        <v>150</v>
      </c>
      <c r="F75" s="350"/>
    </row>
    <row r="76" spans="1:6">
      <c r="A76" s="404">
        <v>14</v>
      </c>
      <c r="B76" s="360" t="s">
        <v>718</v>
      </c>
      <c r="C76" s="349">
        <f>+'PL2. Tổng hợp SL cấp Remdesivir'!C70</f>
        <v>300</v>
      </c>
      <c r="D76" s="349">
        <v>5000</v>
      </c>
      <c r="E76" s="349">
        <f>+'PL1. Tổng hợp SL cấp kháng thể'!C64</f>
        <v>30</v>
      </c>
      <c r="F76" s="346"/>
    </row>
    <row r="77" spans="1:6">
      <c r="A77" s="404">
        <v>15</v>
      </c>
      <c r="B77" s="360" t="s">
        <v>737</v>
      </c>
      <c r="C77" s="349">
        <f>+'PL2. Tổng hợp SL cấp Remdesivir'!C71</f>
        <v>2752</v>
      </c>
      <c r="D77" s="349">
        <v>10000</v>
      </c>
      <c r="E77" s="349">
        <f>+'PL1. Tổng hợp SL cấp kháng thể'!C65</f>
        <v>40</v>
      </c>
      <c r="F77" s="346"/>
    </row>
    <row r="78" spans="1:6">
      <c r="A78" s="404">
        <v>16</v>
      </c>
      <c r="B78" s="360" t="s">
        <v>747</v>
      </c>
      <c r="C78" s="349">
        <f>+'PL2. Tổng hợp SL cấp Remdesivir'!C72</f>
        <v>7390</v>
      </c>
      <c r="D78" s="349">
        <v>15000</v>
      </c>
      <c r="E78" s="349">
        <f>+'PL1. Tổng hợp SL cấp kháng thể'!C66</f>
        <v>30</v>
      </c>
      <c r="F78" s="346"/>
    </row>
    <row r="79" spans="1:6">
      <c r="A79" s="404">
        <v>17</v>
      </c>
      <c r="B79" s="360" t="s">
        <v>748</v>
      </c>
      <c r="C79" s="349">
        <f>+'PL2. Tổng hợp SL cấp Remdesivir'!C73</f>
        <v>0</v>
      </c>
      <c r="D79" s="349">
        <v>10000</v>
      </c>
      <c r="E79" s="349">
        <f>+'PL1. Tổng hợp SL cấp kháng thể'!C67</f>
        <v>30</v>
      </c>
      <c r="F79" s="346"/>
    </row>
    <row r="80" spans="1:6">
      <c r="A80" s="404">
        <v>18</v>
      </c>
      <c r="B80" s="360" t="s">
        <v>727</v>
      </c>
      <c r="C80" s="349">
        <f>+'PL2. Tổng hợp SL cấp Remdesivir'!C74</f>
        <v>11365</v>
      </c>
      <c r="D80" s="349">
        <v>10000</v>
      </c>
      <c r="E80" s="349">
        <f>+'PL1. Tổng hợp SL cấp kháng thể'!C68</f>
        <v>30</v>
      </c>
      <c r="F80" s="346"/>
    </row>
    <row r="81" spans="1:6" ht="29.25" customHeight="1">
      <c r="A81" s="404">
        <v>19</v>
      </c>
      <c r="B81" s="360" t="s">
        <v>753</v>
      </c>
      <c r="C81" s="349">
        <f>+'PL2. Tổng hợp SL cấp Remdesivir'!C75</f>
        <v>17984</v>
      </c>
      <c r="D81" s="349">
        <v>70000</v>
      </c>
      <c r="E81" s="349">
        <f>+'PL1. Tổng hợp SL cấp kháng thể'!C69</f>
        <v>180</v>
      </c>
      <c r="F81" s="350"/>
    </row>
    <row r="82" spans="1:6">
      <c r="A82" s="404">
        <v>20</v>
      </c>
      <c r="B82" s="360" t="s">
        <v>760</v>
      </c>
      <c r="C82" s="349">
        <f>+'PL2. Tổng hợp SL cấp Remdesivir'!C76</f>
        <v>6132</v>
      </c>
      <c r="D82" s="349">
        <v>15000</v>
      </c>
      <c r="E82" s="349">
        <f>+'PL1. Tổng hợp SL cấp kháng thể'!C70</f>
        <v>120</v>
      </c>
      <c r="F82" s="350"/>
    </row>
    <row r="83" spans="1:6">
      <c r="A83" s="404">
        <v>21</v>
      </c>
      <c r="B83" s="360" t="s">
        <v>746</v>
      </c>
      <c r="C83" s="349">
        <f>+'PL2. Tổng hợp SL cấp Remdesivir'!C77</f>
        <v>4466</v>
      </c>
      <c r="D83" s="349">
        <v>10000</v>
      </c>
      <c r="E83" s="349">
        <f>+'PL1. Tổng hợp SL cấp kháng thể'!C71</f>
        <v>30</v>
      </c>
      <c r="F83" s="346"/>
    </row>
    <row r="84" spans="1:6">
      <c r="A84" s="404">
        <v>22</v>
      </c>
      <c r="B84" s="360" t="s">
        <v>717</v>
      </c>
      <c r="C84" s="349">
        <f>+'PL2. Tổng hợp SL cấp Remdesivir'!C78</f>
        <v>3000</v>
      </c>
      <c r="D84" s="349">
        <v>15000</v>
      </c>
      <c r="E84" s="349">
        <f>+'PL1. Tổng hợp SL cấp kháng thể'!C72</f>
        <v>30</v>
      </c>
      <c r="F84" s="346"/>
    </row>
    <row r="85" spans="1:6">
      <c r="A85" s="404">
        <v>23</v>
      </c>
      <c r="B85" s="360" t="s">
        <v>714</v>
      </c>
      <c r="C85" s="349">
        <f>+'PL2. Tổng hợp SL cấp Remdesivir'!C79</f>
        <v>3000</v>
      </c>
      <c r="D85" s="349">
        <v>10000</v>
      </c>
      <c r="E85" s="349">
        <f>+'PL1. Tổng hợp SL cấp kháng thể'!C73</f>
        <v>60</v>
      </c>
      <c r="F85" s="346"/>
    </row>
    <row r="86" spans="1:6">
      <c r="A86" s="404">
        <v>24</v>
      </c>
      <c r="B86" s="360" t="s">
        <v>706</v>
      </c>
      <c r="C86" s="349">
        <f>+'PL2. Tổng hợp SL cấp Remdesivir'!C80</f>
        <v>53004</v>
      </c>
      <c r="D86" s="349">
        <v>100000</v>
      </c>
      <c r="E86" s="349">
        <f>+'PL1. Tổng hợp SL cấp kháng thể'!C74</f>
        <v>200</v>
      </c>
      <c r="F86" s="346"/>
    </row>
    <row r="87" spans="1:6">
      <c r="A87" s="404">
        <v>25</v>
      </c>
      <c r="B87" s="360" t="s">
        <v>733</v>
      </c>
      <c r="C87" s="349">
        <f>+'PL2. Tổng hợp SL cấp Remdesivir'!C81</f>
        <v>4532</v>
      </c>
      <c r="D87" s="349">
        <v>20000</v>
      </c>
      <c r="E87" s="349">
        <f>+'PL1. Tổng hợp SL cấp kháng thể'!C75</f>
        <v>60</v>
      </c>
      <c r="F87" s="346"/>
    </row>
    <row r="88" spans="1:6">
      <c r="A88" s="404">
        <v>26</v>
      </c>
      <c r="B88" s="360" t="s">
        <v>710</v>
      </c>
      <c r="C88" s="349">
        <f>+'PL2. Tổng hợp SL cấp Remdesivir'!C82</f>
        <v>25</v>
      </c>
      <c r="D88" s="349">
        <v>20000</v>
      </c>
      <c r="E88" s="349">
        <f>+'PL1. Tổng hợp SL cấp kháng thể'!C76</f>
        <v>30</v>
      </c>
      <c r="F88" s="346"/>
    </row>
    <row r="89" spans="1:6">
      <c r="A89" s="404">
        <v>27</v>
      </c>
      <c r="B89" s="360" t="s">
        <v>711</v>
      </c>
      <c r="C89" s="349">
        <f>+'PL2. Tổng hợp SL cấp Remdesivir'!C83</f>
        <v>95000</v>
      </c>
      <c r="D89" s="349">
        <v>10000</v>
      </c>
      <c r="E89" s="349">
        <f>+'PL1. Tổng hợp SL cấp kháng thể'!C77</f>
        <v>30</v>
      </c>
      <c r="F89" s="346"/>
    </row>
    <row r="90" spans="1:6">
      <c r="A90" s="404">
        <v>28</v>
      </c>
      <c r="B90" s="360" t="s">
        <v>764</v>
      </c>
      <c r="C90" s="349">
        <f>+'PL2. Tổng hợp SL cấp Remdesivir'!C84</f>
        <v>8752</v>
      </c>
      <c r="D90" s="349">
        <v>10000</v>
      </c>
      <c r="E90" s="349">
        <f>+'PL1. Tổng hợp SL cấp kháng thể'!C78</f>
        <v>40</v>
      </c>
      <c r="F90" s="346"/>
    </row>
    <row r="91" spans="1:6">
      <c r="A91" s="404">
        <v>29</v>
      </c>
      <c r="B91" s="360" t="s">
        <v>730</v>
      </c>
      <c r="C91" s="349">
        <f>+'PL2. Tổng hợp SL cấp Remdesivir'!C85</f>
        <v>1220</v>
      </c>
      <c r="D91" s="349">
        <v>10000</v>
      </c>
      <c r="E91" s="349">
        <f>+'PL1. Tổng hợp SL cấp kháng thể'!C79</f>
        <v>30</v>
      </c>
      <c r="F91" s="346"/>
    </row>
    <row r="92" spans="1:6">
      <c r="A92" s="404">
        <v>30</v>
      </c>
      <c r="B92" s="360" t="s">
        <v>712</v>
      </c>
      <c r="C92" s="349">
        <f>+'PL2. Tổng hợp SL cấp Remdesivir'!C86</f>
        <v>1800</v>
      </c>
      <c r="D92" s="349">
        <f>20000+20000</f>
        <v>40000</v>
      </c>
      <c r="E92" s="349">
        <f>+'PL1. Tổng hợp SL cấp kháng thể'!C80</f>
        <v>30</v>
      </c>
      <c r="F92" s="346"/>
    </row>
    <row r="93" spans="1:6">
      <c r="A93" s="404">
        <v>31</v>
      </c>
      <c r="B93" s="360" t="s">
        <v>742</v>
      </c>
      <c r="C93" s="349">
        <f>+'PL2. Tổng hợp SL cấp Remdesivir'!C87</f>
        <v>12627</v>
      </c>
      <c r="D93" s="349">
        <v>10000</v>
      </c>
      <c r="E93" s="349">
        <f>+'PL1. Tổng hợp SL cấp kháng thể'!C81</f>
        <v>70</v>
      </c>
      <c r="F93" s="346"/>
    </row>
    <row r="94" spans="1:6">
      <c r="A94" s="404">
        <v>32</v>
      </c>
      <c r="B94" s="360" t="s">
        <v>762</v>
      </c>
      <c r="C94" s="349">
        <f>+'PL2. Tổng hợp SL cấp Remdesivir'!C88</f>
        <v>37832</v>
      </c>
      <c r="D94" s="349">
        <v>20000</v>
      </c>
      <c r="E94" s="349">
        <f>+'PL1. Tổng hợp SL cấp kháng thể'!C82</f>
        <v>70</v>
      </c>
      <c r="F94" s="346"/>
    </row>
    <row r="95" spans="1:6">
      <c r="A95" s="404">
        <v>33</v>
      </c>
      <c r="B95" s="360" t="s">
        <v>745</v>
      </c>
      <c r="C95" s="349">
        <f>+'PL2. Tổng hợp SL cấp Remdesivir'!C89</f>
        <v>0</v>
      </c>
      <c r="D95" s="349">
        <v>10000</v>
      </c>
      <c r="E95" s="349">
        <f>+'PL1. Tổng hợp SL cấp kháng thể'!C83</f>
        <v>30</v>
      </c>
      <c r="F95" s="346"/>
    </row>
    <row r="96" spans="1:6">
      <c r="A96" s="404">
        <v>34</v>
      </c>
      <c r="B96" s="360" t="s">
        <v>728</v>
      </c>
      <c r="C96" s="349">
        <f>+'PL2. Tổng hợp SL cấp Remdesivir'!C90</f>
        <v>0</v>
      </c>
      <c r="D96" s="349">
        <v>10000</v>
      </c>
      <c r="E96" s="349">
        <f>+'PL1. Tổng hợp SL cấp kháng thể'!C84</f>
        <v>30</v>
      </c>
      <c r="F96" s="346"/>
    </row>
    <row r="97" spans="1:6">
      <c r="A97" s="404">
        <v>35</v>
      </c>
      <c r="B97" s="360" t="s">
        <v>749</v>
      </c>
      <c r="C97" s="349">
        <f>+'PL2. Tổng hợp SL cấp Remdesivir'!C91</f>
        <v>8000</v>
      </c>
      <c r="D97" s="349">
        <v>10000</v>
      </c>
      <c r="E97" s="349">
        <f>+'PL1. Tổng hợp SL cấp kháng thể'!C85</f>
        <v>30</v>
      </c>
      <c r="F97" s="346"/>
    </row>
    <row r="98" spans="1:6">
      <c r="A98" s="404">
        <v>36</v>
      </c>
      <c r="B98" s="360" t="s">
        <v>724</v>
      </c>
      <c r="C98" s="349">
        <f>+'PL2. Tổng hợp SL cấp Remdesivir'!C92</f>
        <v>12610</v>
      </c>
      <c r="D98" s="349">
        <v>10000</v>
      </c>
      <c r="E98" s="349">
        <f>+'PL1. Tổng hợp SL cấp kháng thể'!C86</f>
        <v>30</v>
      </c>
      <c r="F98" s="346"/>
    </row>
    <row r="99" spans="1:6">
      <c r="A99" s="404">
        <v>37</v>
      </c>
      <c r="B99" s="360" t="s">
        <v>721</v>
      </c>
      <c r="C99" s="349">
        <f>+'PL2. Tổng hợp SL cấp Remdesivir'!C93</f>
        <v>1270</v>
      </c>
      <c r="D99" s="349">
        <v>10000</v>
      </c>
      <c r="E99" s="349">
        <f>+'PL1. Tổng hợp SL cấp kháng thể'!C87</f>
        <v>30</v>
      </c>
      <c r="F99" s="346"/>
    </row>
    <row r="100" spans="1:6">
      <c r="A100" s="404">
        <v>38</v>
      </c>
      <c r="B100" s="360" t="s">
        <v>755</v>
      </c>
      <c r="C100" s="349">
        <f>+'PL2. Tổng hợp SL cấp Remdesivir'!C94</f>
        <v>5132</v>
      </c>
      <c r="D100" s="349">
        <v>50000</v>
      </c>
      <c r="E100" s="349">
        <f>+'PL1. Tổng hợp SL cấp kháng thể'!C88</f>
        <v>170</v>
      </c>
      <c r="F100" s="350"/>
    </row>
    <row r="101" spans="1:6">
      <c r="A101" s="404">
        <v>39</v>
      </c>
      <c r="B101" s="360" t="s">
        <v>715</v>
      </c>
      <c r="C101" s="349">
        <f>+'PL2. Tổng hợp SL cấp Remdesivir'!C95</f>
        <v>5000</v>
      </c>
      <c r="D101" s="349">
        <v>20000</v>
      </c>
      <c r="E101" s="349">
        <f>+'PL1. Tổng hợp SL cấp kháng thể'!C89</f>
        <v>30</v>
      </c>
      <c r="F101" s="346"/>
    </row>
    <row r="102" spans="1:6">
      <c r="A102" s="404">
        <v>40</v>
      </c>
      <c r="B102" s="360" t="s">
        <v>732</v>
      </c>
      <c r="C102" s="349">
        <f>+'PL2. Tổng hợp SL cấp Remdesivir'!C96</f>
        <v>3132</v>
      </c>
      <c r="D102" s="349">
        <v>10000</v>
      </c>
      <c r="E102" s="349">
        <f>+'PL1. Tổng hợp SL cấp kháng thể'!C90</f>
        <v>30</v>
      </c>
      <c r="F102" s="346"/>
    </row>
    <row r="103" spans="1:6">
      <c r="A103" s="404">
        <v>41</v>
      </c>
      <c r="B103" s="360" t="s">
        <v>716</v>
      </c>
      <c r="C103" s="349">
        <f>+'PL2. Tổng hợp SL cấp Remdesivir'!C97</f>
        <v>540</v>
      </c>
      <c r="D103" s="349">
        <v>10000</v>
      </c>
      <c r="E103" s="349">
        <f>+'PL1. Tổng hợp SL cấp kháng thể'!C91</f>
        <v>30</v>
      </c>
      <c r="F103" s="346"/>
    </row>
    <row r="104" spans="1:6">
      <c r="A104" s="404">
        <v>42</v>
      </c>
      <c r="B104" s="360" t="s">
        <v>743</v>
      </c>
      <c r="C104" s="349">
        <f>+'PL2. Tổng hợp SL cấp Remdesivir'!C98</f>
        <v>18024</v>
      </c>
      <c r="D104" s="349">
        <v>10000</v>
      </c>
      <c r="E104" s="349">
        <f>+'PL1. Tổng hợp SL cấp kháng thể'!C92</f>
        <v>40</v>
      </c>
      <c r="F104" s="346"/>
    </row>
    <row r="105" spans="1:6">
      <c r="A105" s="404">
        <v>43</v>
      </c>
      <c r="B105" s="360" t="s">
        <v>726</v>
      </c>
      <c r="C105" s="349">
        <f>+'PL2. Tổng hợp SL cấp Remdesivir'!C99</f>
        <v>1800</v>
      </c>
      <c r="D105" s="349">
        <v>10000</v>
      </c>
      <c r="E105" s="349">
        <f>+'PL1. Tổng hợp SL cấp kháng thể'!C93</f>
        <v>60</v>
      </c>
      <c r="F105" s="346"/>
    </row>
    <row r="106" spans="1:6">
      <c r="A106" s="404">
        <v>44</v>
      </c>
      <c r="B106" s="360" t="s">
        <v>741</v>
      </c>
      <c r="C106" s="349">
        <f>+'PL2. Tổng hợp SL cấp Remdesivir'!C100</f>
        <v>3832</v>
      </c>
      <c r="D106" s="349">
        <v>10000</v>
      </c>
      <c r="E106" s="349">
        <f>+'PL1. Tổng hợp SL cấp kháng thể'!C94</f>
        <v>40</v>
      </c>
      <c r="F106" s="346"/>
    </row>
    <row r="107" spans="1:6">
      <c r="A107" s="404">
        <v>45</v>
      </c>
      <c r="B107" s="360" t="s">
        <v>734</v>
      </c>
      <c r="C107" s="349">
        <f>+'PL2. Tổng hợp SL cấp Remdesivir'!C101</f>
        <v>9432</v>
      </c>
      <c r="D107" s="349">
        <v>15000</v>
      </c>
      <c r="E107" s="349">
        <f>+'PL1. Tổng hợp SL cấp kháng thể'!C95</f>
        <v>30</v>
      </c>
      <c r="F107" s="346"/>
    </row>
    <row r="108" spans="1:6">
      <c r="A108" s="404">
        <v>46</v>
      </c>
      <c r="B108" s="360" t="s">
        <v>738</v>
      </c>
      <c r="C108" s="349">
        <f>+'PL2. Tổng hợp SL cấp Remdesivir'!C102</f>
        <v>2400</v>
      </c>
      <c r="D108" s="349">
        <v>10000</v>
      </c>
      <c r="E108" s="349">
        <f>+'PL1. Tổng hợp SL cấp kháng thể'!C96</f>
        <v>30</v>
      </c>
      <c r="F108" s="346"/>
    </row>
    <row r="109" spans="1:6" ht="16.5" customHeight="1">
      <c r="A109" s="404">
        <v>47</v>
      </c>
      <c r="B109" s="360" t="s">
        <v>739</v>
      </c>
      <c r="C109" s="349">
        <f>+'PL2. Tổng hợp SL cấp Remdesivir'!C103</f>
        <v>13900</v>
      </c>
      <c r="D109" s="349">
        <v>10000</v>
      </c>
      <c r="E109" s="349">
        <f>+'PL1. Tổng hợp SL cấp kháng thể'!C97</f>
        <v>30</v>
      </c>
      <c r="F109" s="346"/>
    </row>
    <row r="110" spans="1:6" ht="16.5" customHeight="1">
      <c r="A110" s="404">
        <v>48</v>
      </c>
      <c r="B110" s="360" t="s">
        <v>709</v>
      </c>
      <c r="C110" s="349">
        <f>+'PL2. Tổng hợp SL cấp Remdesivir'!C104</f>
        <v>8080</v>
      </c>
      <c r="D110" s="349">
        <v>60000</v>
      </c>
      <c r="E110" s="349">
        <f>+'PL1. Tổng hợp SL cấp kháng thể'!C98</f>
        <v>60</v>
      </c>
      <c r="F110" s="346"/>
    </row>
    <row r="111" spans="1:6" ht="16.5" customHeight="1">
      <c r="A111" s="404">
        <v>49</v>
      </c>
      <c r="B111" s="360" t="s">
        <v>735</v>
      </c>
      <c r="C111" s="349">
        <f>+'PL2. Tổng hợp SL cấp Remdesivir'!C105</f>
        <v>5000</v>
      </c>
      <c r="D111" s="349">
        <v>10000</v>
      </c>
      <c r="E111" s="349">
        <f>+'PL1. Tổng hợp SL cấp kháng thể'!C99</f>
        <v>30</v>
      </c>
      <c r="F111" s="346"/>
    </row>
    <row r="112" spans="1:6" ht="16.5" customHeight="1">
      <c r="A112" s="404">
        <v>50</v>
      </c>
      <c r="B112" s="360" t="s">
        <v>765</v>
      </c>
      <c r="C112" s="349">
        <f>+'PL2. Tổng hợp SL cấp Remdesivir'!C106</f>
        <v>10752</v>
      </c>
      <c r="D112" s="349">
        <v>20000</v>
      </c>
      <c r="E112" s="349">
        <f>+'PL1. Tổng hợp SL cấp kháng thể'!C100</f>
        <v>100</v>
      </c>
      <c r="F112" s="346"/>
    </row>
    <row r="113" spans="1:8" ht="16.5" customHeight="1">
      <c r="A113" s="404">
        <v>51</v>
      </c>
      <c r="B113" s="360" t="s">
        <v>729</v>
      </c>
      <c r="C113" s="349">
        <f>+'PL2. Tổng hợp SL cấp Remdesivir'!C107</f>
        <v>2150</v>
      </c>
      <c r="D113" s="349">
        <v>5000</v>
      </c>
      <c r="E113" s="349">
        <f>+'PL1. Tổng hợp SL cấp kháng thể'!C101</f>
        <v>30</v>
      </c>
      <c r="F113" s="346"/>
    </row>
    <row r="114" spans="1:8" ht="16.5" customHeight="1">
      <c r="A114" s="404">
        <v>52</v>
      </c>
      <c r="B114" s="360" t="s">
        <v>751</v>
      </c>
      <c r="C114" s="349">
        <f>+'PL2. Tổng hợp SL cấp Remdesivir'!C108</f>
        <v>19132</v>
      </c>
      <c r="D114" s="349">
        <v>20000</v>
      </c>
      <c r="E114" s="349">
        <f>+'PL1. Tổng hợp SL cấp kháng thể'!C102</f>
        <v>180</v>
      </c>
      <c r="F114" s="350"/>
    </row>
    <row r="115" spans="1:8">
      <c r="A115" s="404">
        <v>53</v>
      </c>
      <c r="B115" s="360" t="s">
        <v>713</v>
      </c>
      <c r="C115" s="349">
        <f>+'PL2. Tổng hợp SL cấp Remdesivir'!C109</f>
        <v>2220</v>
      </c>
      <c r="D115" s="349">
        <v>10000</v>
      </c>
      <c r="E115" s="349">
        <f>+'PL1. Tổng hợp SL cấp kháng thể'!C103</f>
        <v>30</v>
      </c>
      <c r="F115" s="346"/>
    </row>
    <row r="116" spans="1:8">
      <c r="A116" s="404">
        <v>54</v>
      </c>
      <c r="B116" s="360" t="s">
        <v>723</v>
      </c>
      <c r="C116" s="349">
        <f>+'PL2. Tổng hợp SL cấp Remdesivir'!C110</f>
        <v>11600</v>
      </c>
      <c r="D116" s="349">
        <v>20000</v>
      </c>
      <c r="E116" s="349">
        <f>+'PL1. Tổng hợp SL cấp kháng thể'!C104</f>
        <v>30</v>
      </c>
      <c r="F116" s="346"/>
    </row>
    <row r="117" spans="1:8">
      <c r="A117" s="404">
        <v>55</v>
      </c>
      <c r="B117" s="360" t="s">
        <v>731</v>
      </c>
      <c r="C117" s="349">
        <f>+'PL2. Tổng hợp SL cấp Remdesivir'!C111</f>
        <v>17780</v>
      </c>
      <c r="D117" s="349">
        <v>65000</v>
      </c>
      <c r="E117" s="349">
        <f>+'PL1. Tổng hợp SL cấp kháng thể'!C105</f>
        <v>30</v>
      </c>
      <c r="F117" s="346"/>
    </row>
    <row r="118" spans="1:8">
      <c r="A118" s="404">
        <v>56</v>
      </c>
      <c r="B118" s="360" t="s">
        <v>736</v>
      </c>
      <c r="C118" s="349">
        <f>+'PL2. Tổng hợp SL cấp Remdesivir'!C112</f>
        <v>1000</v>
      </c>
      <c r="D118" s="349">
        <v>20000</v>
      </c>
      <c r="E118" s="349">
        <f>+'PL1. Tổng hợp SL cấp kháng thể'!C106</f>
        <v>40</v>
      </c>
      <c r="F118" s="346"/>
    </row>
    <row r="119" spans="1:8" ht="19.5" customHeight="1">
      <c r="A119" s="404">
        <v>57</v>
      </c>
      <c r="B119" s="360" t="s">
        <v>756</v>
      </c>
      <c r="C119" s="349">
        <f>+'PL2. Tổng hợp SL cấp Remdesivir'!C113</f>
        <v>4132</v>
      </c>
      <c r="D119" s="349">
        <v>10000</v>
      </c>
      <c r="E119" s="349">
        <f>+'PL1. Tổng hợp SL cấp kháng thể'!C107</f>
        <v>70</v>
      </c>
      <c r="F119" s="350"/>
    </row>
    <row r="120" spans="1:8" ht="19.5" customHeight="1">
      <c r="A120" s="404">
        <v>58</v>
      </c>
      <c r="B120" s="360" t="s">
        <v>1046</v>
      </c>
      <c r="C120" s="349">
        <f>+'PL2. Tổng hợp SL cấp Remdesivir'!C114</f>
        <v>190902</v>
      </c>
      <c r="D120" s="349">
        <v>120000</v>
      </c>
      <c r="E120" s="349">
        <f>+'PL1. Tổng hợp SL cấp kháng thể'!C108</f>
        <v>300</v>
      </c>
      <c r="F120" s="350"/>
      <c r="H120" s="339"/>
    </row>
    <row r="121" spans="1:8">
      <c r="A121" s="404">
        <v>59</v>
      </c>
      <c r="B121" s="360" t="s">
        <v>758</v>
      </c>
      <c r="C121" s="349">
        <f>+'PL2. Tổng hợp SL cấp Remdesivir'!C115</f>
        <v>11392</v>
      </c>
      <c r="D121" s="349">
        <v>15000</v>
      </c>
      <c r="E121" s="349">
        <f>+'PL1. Tổng hợp SL cấp kháng thể'!C109</f>
        <v>70</v>
      </c>
      <c r="F121" s="346"/>
    </row>
    <row r="122" spans="1:8">
      <c r="A122" s="404">
        <v>60</v>
      </c>
      <c r="B122" s="360" t="s">
        <v>720</v>
      </c>
      <c r="C122" s="349">
        <f>+'PL2. Tổng hợp SL cấp Remdesivir'!C116</f>
        <v>1350</v>
      </c>
      <c r="D122" s="349">
        <v>10000</v>
      </c>
      <c r="E122" s="349">
        <f>+'PL1. Tổng hợp SL cấp kháng thể'!C110</f>
        <v>20</v>
      </c>
      <c r="F122" s="346"/>
    </row>
    <row r="123" spans="1:8">
      <c r="A123" s="404">
        <v>61</v>
      </c>
      <c r="B123" s="360" t="s">
        <v>759</v>
      </c>
      <c r="C123" s="349">
        <f>+'PL2. Tổng hợp SL cấp Remdesivir'!C117</f>
        <v>2752</v>
      </c>
      <c r="D123" s="349">
        <v>20000</v>
      </c>
      <c r="E123" s="349">
        <f>+'PL1. Tổng hợp SL cấp kháng thể'!C111</f>
        <v>70</v>
      </c>
      <c r="F123" s="346"/>
    </row>
    <row r="124" spans="1:8">
      <c r="A124" s="404">
        <v>62</v>
      </c>
      <c r="B124" s="360" t="s">
        <v>707</v>
      </c>
      <c r="C124" s="349">
        <f>+'PL2. Tổng hợp SL cấp Remdesivir'!C118</f>
        <v>6224</v>
      </c>
      <c r="D124" s="349">
        <v>20000</v>
      </c>
      <c r="E124" s="349">
        <f>+'PL1. Tổng hợp SL cấp kháng thể'!C112</f>
        <v>20</v>
      </c>
      <c r="F124" s="346"/>
    </row>
    <row r="125" spans="1:8">
      <c r="A125" s="404">
        <v>63</v>
      </c>
      <c r="B125" s="360" t="s">
        <v>722</v>
      </c>
      <c r="C125" s="349">
        <f>+'PL2. Tổng hợp SL cấp Remdesivir'!C119</f>
        <v>11940</v>
      </c>
      <c r="D125" s="349">
        <v>15000</v>
      </c>
      <c r="E125" s="349">
        <f>+'PL1. Tổng hợp SL cấp kháng thể'!C113</f>
        <v>20</v>
      </c>
      <c r="F125" s="346"/>
    </row>
  </sheetData>
  <sortState ref="A56:L118">
    <sortCondition ref="A56"/>
  </sortState>
  <mergeCells count="5">
    <mergeCell ref="A2:F2"/>
    <mergeCell ref="A3:F3"/>
    <mergeCell ref="A6:A7"/>
    <mergeCell ref="B6:B7"/>
    <mergeCell ref="F6:F7"/>
  </mergeCells>
  <pageMargins left="0.44" right="0.15748031496063" top="0.31496062992126" bottom="0.47244094488188998" header="0.15748031496063" footer="0.15748031496063"/>
  <pageSetup paperSize="9" scale="80"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119"/>
  <sheetViews>
    <sheetView zoomScale="71" zoomScaleNormal="71" workbookViewId="0">
      <pane xSplit="3" ySplit="6" topLeftCell="D82" activePane="bottomRight" state="frozen"/>
      <selection pane="topRight" activeCell="D1" sqref="D1"/>
      <selection pane="bottomLeft" activeCell="A7" sqref="A7"/>
      <selection pane="bottomRight" activeCell="F119" sqref="F119"/>
    </sheetView>
  </sheetViews>
  <sheetFormatPr defaultColWidth="9" defaultRowHeight="15.75"/>
  <cols>
    <col min="1" max="1" width="4.28515625" style="365" customWidth="1"/>
    <col min="2" max="2" width="47.28515625" style="365" customWidth="1"/>
    <col min="3" max="5" width="13" style="408" customWidth="1"/>
    <col min="6" max="6" width="13" style="365" customWidth="1"/>
    <col min="7" max="7" width="15.28515625" style="747" customWidth="1"/>
    <col min="8" max="8" width="13" style="365" customWidth="1"/>
    <col min="9" max="9" width="20.85546875" style="365" customWidth="1"/>
    <col min="10" max="10" width="13" style="365" customWidth="1"/>
    <col min="11" max="11" width="16.28515625" style="365" customWidth="1"/>
    <col min="12" max="37" width="13" style="365" customWidth="1"/>
    <col min="38" max="38" width="14" style="365" customWidth="1"/>
    <col min="39" max="39" width="11.85546875" style="365" bestFit="1" customWidth="1"/>
    <col min="40" max="40" width="9" style="365"/>
    <col min="41" max="41" width="11.85546875" style="365" bestFit="1" customWidth="1"/>
    <col min="42" max="16384" width="9" style="365"/>
  </cols>
  <sheetData>
    <row r="1" spans="1:41">
      <c r="A1" s="363" t="s">
        <v>1047</v>
      </c>
      <c r="B1" s="363"/>
      <c r="C1" s="364"/>
      <c r="D1" s="364"/>
      <c r="E1" s="364"/>
      <c r="F1" s="363"/>
      <c r="G1" s="738"/>
      <c r="H1" s="363"/>
      <c r="I1" s="363"/>
      <c r="J1" s="363"/>
      <c r="K1" s="363"/>
      <c r="L1" s="363"/>
      <c r="M1" s="363"/>
      <c r="N1" s="363"/>
      <c r="O1" s="363"/>
      <c r="P1" s="363"/>
      <c r="Q1" s="363"/>
      <c r="R1" s="363"/>
      <c r="S1" s="363"/>
      <c r="T1" s="363"/>
      <c r="U1" s="363"/>
      <c r="V1" s="363"/>
      <c r="W1" s="363"/>
      <c r="X1" s="363"/>
      <c r="Y1" s="363"/>
      <c r="Z1" s="363"/>
      <c r="AA1" s="363"/>
      <c r="AB1" s="363"/>
      <c r="AC1" s="363"/>
      <c r="AD1" s="363"/>
      <c r="AE1" s="363"/>
      <c r="AF1" s="363"/>
      <c r="AG1" s="363"/>
      <c r="AH1" s="363"/>
      <c r="AI1" s="363"/>
      <c r="AJ1" s="363"/>
      <c r="AK1" s="363"/>
      <c r="AL1" s="363"/>
    </row>
    <row r="2" spans="1:41">
      <c r="A2" s="366"/>
      <c r="B2" s="366"/>
      <c r="C2" s="367"/>
      <c r="D2" s="367"/>
      <c r="E2" s="367"/>
      <c r="F2" s="366"/>
      <c r="G2" s="739"/>
      <c r="H2" s="366"/>
      <c r="I2" s="368">
        <f>+I3-I6</f>
        <v>0</v>
      </c>
      <c r="J2" s="366"/>
      <c r="K2" s="366"/>
      <c r="L2" s="366"/>
      <c r="M2" s="366"/>
      <c r="N2" s="366"/>
      <c r="O2" s="366"/>
      <c r="P2" s="366"/>
      <c r="Q2" s="366"/>
      <c r="R2" s="366"/>
      <c r="S2" s="366"/>
      <c r="T2" s="366"/>
      <c r="U2" s="366"/>
      <c r="V2" s="366"/>
      <c r="W2" s="366"/>
      <c r="X2" s="366"/>
      <c r="Y2" s="366"/>
      <c r="Z2" s="366"/>
      <c r="AA2" s="366"/>
      <c r="AB2" s="366"/>
      <c r="AC2" s="366"/>
      <c r="AD2" s="366"/>
      <c r="AE2" s="366"/>
      <c r="AF2" s="366"/>
      <c r="AG2" s="366"/>
      <c r="AH2" s="366"/>
      <c r="AI2" s="366"/>
      <c r="AJ2" s="366"/>
      <c r="AK2" s="366"/>
      <c r="AL2" s="366"/>
    </row>
    <row r="3" spans="1:41">
      <c r="C3" s="369"/>
      <c r="D3" s="369"/>
      <c r="E3" s="369"/>
      <c r="F3" s="370"/>
      <c r="G3" s="740"/>
      <c r="H3" s="370"/>
      <c r="I3" s="370">
        <v>156168</v>
      </c>
      <c r="J3" s="370"/>
      <c r="K3" s="370"/>
      <c r="L3" s="370"/>
      <c r="M3" s="370"/>
      <c r="N3" s="370"/>
      <c r="O3" s="370"/>
      <c r="P3" s="370"/>
      <c r="Q3" s="370"/>
      <c r="R3" s="370"/>
      <c r="S3" s="370"/>
      <c r="T3" s="370"/>
      <c r="U3" s="370"/>
      <c r="V3" s="370"/>
      <c r="W3" s="370"/>
      <c r="X3" s="370"/>
      <c r="Y3" s="370"/>
      <c r="Z3" s="370"/>
      <c r="AA3" s="370"/>
      <c r="AB3" s="370"/>
      <c r="AC3" s="370"/>
      <c r="AD3" s="370"/>
      <c r="AE3" s="370"/>
      <c r="AF3" s="370"/>
      <c r="AG3" s="370"/>
      <c r="AH3" s="370"/>
      <c r="AI3" s="370"/>
      <c r="AJ3" s="370"/>
      <c r="AK3" s="370"/>
      <c r="AL3" s="370"/>
    </row>
    <row r="4" spans="1:41">
      <c r="A4" s="948" t="s">
        <v>0</v>
      </c>
      <c r="B4" s="948" t="s">
        <v>1022</v>
      </c>
      <c r="C4" s="371" t="s">
        <v>1048</v>
      </c>
      <c r="D4" s="372" t="s">
        <v>1049</v>
      </c>
      <c r="E4" s="372" t="s">
        <v>1050</v>
      </c>
      <c r="F4" s="373" t="s">
        <v>1051</v>
      </c>
      <c r="G4" s="741" t="s">
        <v>1052</v>
      </c>
      <c r="H4" s="374" t="s">
        <v>1053</v>
      </c>
      <c r="I4" s="374" t="s">
        <v>1054</v>
      </c>
      <c r="J4" s="374" t="s">
        <v>1055</v>
      </c>
      <c r="K4" s="374" t="s">
        <v>1056</v>
      </c>
      <c r="L4" s="373" t="s">
        <v>1057</v>
      </c>
      <c r="M4" s="373" t="s">
        <v>1058</v>
      </c>
      <c r="N4" s="373" t="s">
        <v>1059</v>
      </c>
      <c r="O4" s="373" t="s">
        <v>1489</v>
      </c>
      <c r="P4" s="375" t="s">
        <v>1060</v>
      </c>
      <c r="Q4" s="375" t="s">
        <v>1061</v>
      </c>
      <c r="R4" s="375" t="s">
        <v>1062</v>
      </c>
      <c r="S4" s="375" t="s">
        <v>1481</v>
      </c>
      <c r="T4" s="375" t="s">
        <v>1482</v>
      </c>
      <c r="U4" s="375" t="s">
        <v>1483</v>
      </c>
      <c r="V4" s="375" t="s">
        <v>1484</v>
      </c>
      <c r="W4" s="375" t="s">
        <v>1485</v>
      </c>
      <c r="X4" s="375" t="s">
        <v>1488</v>
      </c>
      <c r="Y4" s="375" t="s">
        <v>1515</v>
      </c>
      <c r="Z4" s="375" t="s">
        <v>1516</v>
      </c>
      <c r="AA4" s="375" t="s">
        <v>1521</v>
      </c>
      <c r="AB4" s="375" t="s">
        <v>1523</v>
      </c>
      <c r="AC4" s="375" t="s">
        <v>1524</v>
      </c>
      <c r="AD4" s="375" t="s">
        <v>1525</v>
      </c>
      <c r="AE4" s="375" t="s">
        <v>1527</v>
      </c>
      <c r="AF4" s="375" t="s">
        <v>1531</v>
      </c>
      <c r="AG4" s="375" t="s">
        <v>1532</v>
      </c>
      <c r="AH4" s="375" t="s">
        <v>1533</v>
      </c>
      <c r="AI4" s="375" t="s">
        <v>1534</v>
      </c>
      <c r="AJ4" s="375" t="s">
        <v>1535</v>
      </c>
      <c r="AK4" s="375" t="s">
        <v>1536</v>
      </c>
      <c r="AL4" s="949" t="s">
        <v>1026</v>
      </c>
    </row>
    <row r="5" spans="1:41">
      <c r="A5" s="948"/>
      <c r="B5" s="948"/>
      <c r="C5" s="376"/>
      <c r="D5" s="376" t="s">
        <v>1027</v>
      </c>
      <c r="E5" s="376" t="s">
        <v>1027</v>
      </c>
      <c r="F5" s="377" t="s">
        <v>1027</v>
      </c>
      <c r="G5" s="742" t="s">
        <v>1027</v>
      </c>
      <c r="H5" s="377" t="s">
        <v>1027</v>
      </c>
      <c r="I5" s="377" t="s">
        <v>1027</v>
      </c>
      <c r="J5" s="377" t="s">
        <v>1027</v>
      </c>
      <c r="K5" s="378"/>
      <c r="L5" s="377" t="s">
        <v>1027</v>
      </c>
      <c r="M5" s="377" t="s">
        <v>1027</v>
      </c>
      <c r="N5" s="378"/>
      <c r="O5" s="378"/>
      <c r="P5" s="378"/>
      <c r="Q5" s="378"/>
      <c r="R5" s="378"/>
      <c r="S5" s="378"/>
      <c r="T5" s="378"/>
      <c r="U5" s="378"/>
      <c r="V5" s="378"/>
      <c r="W5" s="378"/>
      <c r="X5" s="378"/>
      <c r="Y5" s="378"/>
      <c r="Z5" s="378"/>
      <c r="AA5" s="378"/>
      <c r="AB5" s="378"/>
      <c r="AC5" s="378"/>
      <c r="AD5" s="378"/>
      <c r="AE5" s="378"/>
      <c r="AF5" s="378"/>
      <c r="AG5" s="378"/>
      <c r="AH5" s="378"/>
      <c r="AI5" s="378"/>
      <c r="AJ5" s="378"/>
      <c r="AK5" s="378"/>
      <c r="AL5" s="950"/>
    </row>
    <row r="6" spans="1:41">
      <c r="A6" s="377"/>
      <c r="B6" s="377" t="s">
        <v>1048</v>
      </c>
      <c r="C6" s="379">
        <f>SUM(D6:AK6)</f>
        <v>984452</v>
      </c>
      <c r="D6" s="379">
        <f t="shared" ref="D6:R6" si="0">+D7+D56+D46</f>
        <v>10000</v>
      </c>
      <c r="E6" s="379">
        <f t="shared" si="0"/>
        <v>30000</v>
      </c>
      <c r="F6" s="380">
        <f t="shared" si="0"/>
        <v>30000</v>
      </c>
      <c r="G6" s="743">
        <f t="shared" si="0"/>
        <v>103680</v>
      </c>
      <c r="H6" s="380">
        <f t="shared" si="0"/>
        <v>54000</v>
      </c>
      <c r="I6" s="380">
        <f t="shared" si="0"/>
        <v>156168</v>
      </c>
      <c r="J6" s="380">
        <f t="shared" si="0"/>
        <v>557000</v>
      </c>
      <c r="K6" s="380">
        <f t="shared" si="0"/>
        <v>-15740</v>
      </c>
      <c r="L6" s="380">
        <f t="shared" si="0"/>
        <v>5870</v>
      </c>
      <c r="M6" s="380">
        <f t="shared" si="0"/>
        <v>-4248</v>
      </c>
      <c r="N6" s="380">
        <f t="shared" si="0"/>
        <v>-447642</v>
      </c>
      <c r="O6" s="380">
        <f t="shared" si="0"/>
        <v>34964</v>
      </c>
      <c r="P6" s="380">
        <f t="shared" si="0"/>
        <v>28012</v>
      </c>
      <c r="Q6" s="380">
        <f t="shared" si="0"/>
        <v>9020</v>
      </c>
      <c r="R6" s="380">
        <f t="shared" si="0"/>
        <v>7160</v>
      </c>
      <c r="S6" s="380">
        <f t="shared" ref="S6:T6" si="1">+S7+S56+S46</f>
        <v>18000</v>
      </c>
      <c r="T6" s="380">
        <f t="shared" si="1"/>
        <v>5660</v>
      </c>
      <c r="U6" s="380">
        <f t="shared" ref="U6:V6" si="2">+U7+U56+U46</f>
        <v>28800</v>
      </c>
      <c r="V6" s="380">
        <f t="shared" si="2"/>
        <v>28000</v>
      </c>
      <c r="W6" s="380">
        <f t="shared" ref="W6:Y6" si="3">+W7+W56+W46</f>
        <v>11360</v>
      </c>
      <c r="X6" s="380">
        <f t="shared" si="3"/>
        <v>26000</v>
      </c>
      <c r="Y6" s="380">
        <f t="shared" si="3"/>
        <v>65518</v>
      </c>
      <c r="Z6" s="380">
        <f t="shared" ref="Z6:AA6" si="4">+Z7+Z56+Z46</f>
        <v>54635</v>
      </c>
      <c r="AA6" s="380">
        <f t="shared" si="4"/>
        <v>-40790</v>
      </c>
      <c r="AB6" s="380">
        <f t="shared" ref="AB6:AF6" si="5">+AB7+AB56+AB46</f>
        <v>30500</v>
      </c>
      <c r="AC6" s="380">
        <f t="shared" ref="AC6:AE6" si="6">+AC7+AC56+AC46</f>
        <v>21905</v>
      </c>
      <c r="AD6" s="380">
        <f t="shared" si="6"/>
        <v>16300</v>
      </c>
      <c r="AE6" s="380">
        <f t="shared" si="6"/>
        <v>22000</v>
      </c>
      <c r="AF6" s="380">
        <f t="shared" si="5"/>
        <v>18500</v>
      </c>
      <c r="AG6" s="380">
        <f t="shared" ref="AG6:AK6" si="7">+AG7+AG56+AG46</f>
        <v>73270</v>
      </c>
      <c r="AH6" s="380">
        <f t="shared" si="7"/>
        <v>16550</v>
      </c>
      <c r="AI6" s="380">
        <f t="shared" si="7"/>
        <v>28000</v>
      </c>
      <c r="AJ6" s="380">
        <f t="shared" si="7"/>
        <v>2000</v>
      </c>
      <c r="AK6" s="380">
        <f t="shared" si="7"/>
        <v>0</v>
      </c>
      <c r="AL6" s="377"/>
      <c r="AN6" s="381"/>
      <c r="AO6" s="382"/>
    </row>
    <row r="7" spans="1:41">
      <c r="A7" s="383"/>
      <c r="B7" s="383" t="s">
        <v>1063</v>
      </c>
      <c r="C7" s="379">
        <f t="shared" ref="C7:C70" si="8">SUM(D7:AK7)</f>
        <v>143682</v>
      </c>
      <c r="D7" s="384">
        <f t="shared" ref="D7:R7" si="9">SUM(D8:D45)</f>
        <v>8000</v>
      </c>
      <c r="E7" s="384">
        <f t="shared" si="9"/>
        <v>10500</v>
      </c>
      <c r="F7" s="383">
        <f t="shared" si="9"/>
        <v>11200</v>
      </c>
      <c r="G7" s="744">
        <f t="shared" si="9"/>
        <v>27540</v>
      </c>
      <c r="H7" s="383">
        <f t="shared" si="9"/>
        <v>0</v>
      </c>
      <c r="I7" s="383">
        <f t="shared" si="9"/>
        <v>51516</v>
      </c>
      <c r="J7" s="383">
        <f t="shared" si="9"/>
        <v>0</v>
      </c>
      <c r="K7" s="383">
        <f t="shared" si="9"/>
        <v>-12500</v>
      </c>
      <c r="L7" s="383">
        <f t="shared" si="9"/>
        <v>-2722</v>
      </c>
      <c r="M7" s="383">
        <f t="shared" si="9"/>
        <v>-6048</v>
      </c>
      <c r="N7" s="383">
        <f t="shared" si="9"/>
        <v>1516</v>
      </c>
      <c r="O7" s="383">
        <f t="shared" si="9"/>
        <v>0</v>
      </c>
      <c r="P7" s="383">
        <f t="shared" si="9"/>
        <v>0</v>
      </c>
      <c r="Q7" s="383">
        <f t="shared" si="9"/>
        <v>-4000</v>
      </c>
      <c r="R7" s="383">
        <f t="shared" si="9"/>
        <v>0</v>
      </c>
      <c r="S7" s="383">
        <f t="shared" ref="S7:T7" si="10">SUM(S8:S45)</f>
        <v>0</v>
      </c>
      <c r="T7" s="383">
        <f t="shared" si="10"/>
        <v>-600</v>
      </c>
      <c r="U7" s="383">
        <f t="shared" ref="U7:V7" si="11">SUM(U8:U45)</f>
        <v>7000</v>
      </c>
      <c r="V7" s="383">
        <f t="shared" si="11"/>
        <v>0</v>
      </c>
      <c r="W7" s="383">
        <f t="shared" ref="W7:Y7" si="12">SUM(W8:W45)</f>
        <v>3000</v>
      </c>
      <c r="X7" s="383">
        <f t="shared" si="12"/>
        <v>1200</v>
      </c>
      <c r="Y7" s="383">
        <f t="shared" si="12"/>
        <v>50</v>
      </c>
      <c r="Z7" s="383">
        <f t="shared" ref="Z7:AA7" si="13">SUM(Z8:Z45)</f>
        <v>0</v>
      </c>
      <c r="AA7" s="383">
        <f t="shared" si="13"/>
        <v>2210</v>
      </c>
      <c r="AB7" s="383">
        <f t="shared" ref="AB7:AF7" si="14">SUM(AB8:AB45)</f>
        <v>20500</v>
      </c>
      <c r="AC7" s="383">
        <f t="shared" ref="AC7:AE7" si="15">SUM(AC8:AC45)</f>
        <v>700</v>
      </c>
      <c r="AD7" s="383">
        <f t="shared" si="15"/>
        <v>2300</v>
      </c>
      <c r="AE7" s="383">
        <f t="shared" si="15"/>
        <v>13000</v>
      </c>
      <c r="AF7" s="383">
        <f t="shared" si="14"/>
        <v>1500</v>
      </c>
      <c r="AG7" s="383">
        <f t="shared" ref="AG7:AK7" si="16">SUM(AG8:AG45)</f>
        <v>2270</v>
      </c>
      <c r="AH7" s="383">
        <f t="shared" si="16"/>
        <v>3550</v>
      </c>
      <c r="AI7" s="383">
        <f t="shared" si="16"/>
        <v>2000</v>
      </c>
      <c r="AJ7" s="383">
        <f t="shared" si="16"/>
        <v>0</v>
      </c>
      <c r="AK7" s="383">
        <f t="shared" si="16"/>
        <v>0</v>
      </c>
      <c r="AL7" s="385"/>
      <c r="AM7" s="386"/>
      <c r="AN7" s="381"/>
      <c r="AO7" s="387"/>
    </row>
    <row r="8" spans="1:41" ht="49.5">
      <c r="A8" s="388">
        <v>1</v>
      </c>
      <c r="B8" s="351" t="s">
        <v>1064</v>
      </c>
      <c r="C8" s="379">
        <f t="shared" si="8"/>
        <v>4410</v>
      </c>
      <c r="D8" s="389">
        <v>1000</v>
      </c>
      <c r="E8" s="389">
        <v>1000</v>
      </c>
      <c r="F8" s="390">
        <v>1000</v>
      </c>
      <c r="G8" s="745">
        <v>2052</v>
      </c>
      <c r="H8" s="390"/>
      <c r="I8" s="390">
        <v>1080</v>
      </c>
      <c r="J8" s="390"/>
      <c r="K8" s="390"/>
      <c r="L8" s="390">
        <v>-1722</v>
      </c>
      <c r="M8" s="390"/>
      <c r="N8" s="390"/>
      <c r="O8" s="390"/>
      <c r="P8" s="390"/>
      <c r="Q8" s="390"/>
      <c r="R8" s="390"/>
      <c r="S8" s="390"/>
      <c r="T8" s="390"/>
      <c r="U8" s="390"/>
      <c r="V8" s="390"/>
      <c r="W8" s="390"/>
      <c r="X8" s="390"/>
      <c r="Y8" s="390"/>
      <c r="Z8" s="390"/>
      <c r="AA8" s="390"/>
      <c r="AB8" s="390"/>
      <c r="AC8" s="390"/>
      <c r="AD8" s="390"/>
      <c r="AE8" s="390"/>
      <c r="AF8" s="390"/>
      <c r="AG8" s="390"/>
      <c r="AH8" s="390"/>
      <c r="AI8" s="390"/>
      <c r="AJ8" s="390"/>
      <c r="AK8" s="390"/>
      <c r="AL8" s="391"/>
      <c r="AO8" s="392"/>
    </row>
    <row r="9" spans="1:41" ht="49.5">
      <c r="A9" s="388">
        <v>2</v>
      </c>
      <c r="B9" s="351" t="s">
        <v>1065</v>
      </c>
      <c r="C9" s="379">
        <f t="shared" si="8"/>
        <v>6132</v>
      </c>
      <c r="D9" s="389">
        <v>1000</v>
      </c>
      <c r="E9" s="389">
        <v>1000</v>
      </c>
      <c r="F9" s="390">
        <v>1000</v>
      </c>
      <c r="G9" s="745">
        <v>2052</v>
      </c>
      <c r="H9" s="390"/>
      <c r="I9" s="390">
        <v>1080</v>
      </c>
      <c r="J9" s="390"/>
      <c r="K9" s="390"/>
      <c r="L9" s="390"/>
      <c r="M9" s="390"/>
      <c r="N9" s="390"/>
      <c r="O9" s="390"/>
      <c r="P9" s="390"/>
      <c r="Q9" s="390"/>
      <c r="R9" s="390"/>
      <c r="S9" s="390"/>
      <c r="T9" s="390"/>
      <c r="U9" s="390"/>
      <c r="V9" s="390"/>
      <c r="W9" s="390"/>
      <c r="X9" s="390"/>
      <c r="Y9" s="390"/>
      <c r="Z9" s="390"/>
      <c r="AA9" s="390"/>
      <c r="AB9" s="390"/>
      <c r="AC9" s="390"/>
      <c r="AD9" s="390"/>
      <c r="AE9" s="390"/>
      <c r="AF9" s="390"/>
      <c r="AG9" s="390"/>
      <c r="AH9" s="390"/>
      <c r="AI9" s="390"/>
      <c r="AJ9" s="390"/>
      <c r="AK9" s="390"/>
      <c r="AL9" s="391"/>
      <c r="AO9" s="392"/>
    </row>
    <row r="10" spans="1:41" ht="49.5">
      <c r="A10" s="388">
        <v>3</v>
      </c>
      <c r="B10" s="351" t="s">
        <v>1066</v>
      </c>
      <c r="C10" s="379">
        <f t="shared" si="8"/>
        <v>1030</v>
      </c>
      <c r="D10" s="389">
        <v>1000</v>
      </c>
      <c r="E10" s="389">
        <v>1000</v>
      </c>
      <c r="F10" s="390">
        <v>1000</v>
      </c>
      <c r="G10" s="745">
        <v>2052</v>
      </c>
      <c r="H10" s="390"/>
      <c r="I10" s="390">
        <v>1080</v>
      </c>
      <c r="J10" s="390"/>
      <c r="K10" s="390">
        <v>-1080</v>
      </c>
      <c r="L10" s="390">
        <v>-4022</v>
      </c>
      <c r="M10" s="390"/>
      <c r="N10" s="390"/>
      <c r="O10" s="390"/>
      <c r="P10" s="390"/>
      <c r="Q10" s="390"/>
      <c r="R10" s="390"/>
      <c r="S10" s="390"/>
      <c r="T10" s="390"/>
      <c r="U10" s="390"/>
      <c r="V10" s="390"/>
      <c r="W10" s="390"/>
      <c r="X10" s="390"/>
      <c r="Y10" s="390"/>
      <c r="Z10" s="390"/>
      <c r="AA10" s="390"/>
      <c r="AB10" s="390"/>
      <c r="AC10" s="390"/>
      <c r="AD10" s="390"/>
      <c r="AE10" s="390"/>
      <c r="AF10" s="390"/>
      <c r="AG10" s="390"/>
      <c r="AH10" s="390"/>
      <c r="AI10" s="390"/>
      <c r="AJ10" s="390"/>
      <c r="AK10" s="390"/>
      <c r="AL10" s="391"/>
    </row>
    <row r="11" spans="1:41" ht="47.25">
      <c r="A11" s="388">
        <v>4</v>
      </c>
      <c r="B11" s="393" t="s">
        <v>879</v>
      </c>
      <c r="C11" s="379">
        <f t="shared" si="8"/>
        <v>21596</v>
      </c>
      <c r="D11" s="389">
        <v>3500</v>
      </c>
      <c r="E11" s="389">
        <v>3000</v>
      </c>
      <c r="F11" s="390">
        <v>3000</v>
      </c>
      <c r="G11" s="745">
        <v>6048</v>
      </c>
      <c r="H11" s="390"/>
      <c r="I11" s="390">
        <f>3996+2052</f>
        <v>6048</v>
      </c>
      <c r="J11" s="390"/>
      <c r="K11" s="390"/>
      <c r="L11" s="390"/>
      <c r="M11" s="390"/>
      <c r="N11" s="390"/>
      <c r="O11" s="390"/>
      <c r="P11" s="390"/>
      <c r="Q11" s="390"/>
      <c r="R11" s="390"/>
      <c r="S11" s="390"/>
      <c r="T11" s="390"/>
      <c r="U11" s="390"/>
      <c r="V11" s="390"/>
      <c r="W11" s="390"/>
      <c r="X11" s="390"/>
      <c r="Y11" s="390"/>
      <c r="Z11" s="390"/>
      <c r="AA11" s="390"/>
      <c r="AB11" s="390"/>
      <c r="AC11" s="390"/>
      <c r="AD11" s="390"/>
      <c r="AE11" s="390"/>
      <c r="AF11" s="390"/>
      <c r="AG11" s="390"/>
      <c r="AH11" s="390"/>
      <c r="AI11" s="390"/>
      <c r="AJ11" s="390"/>
      <c r="AK11" s="390"/>
      <c r="AL11" s="391"/>
    </row>
    <row r="12" spans="1:41" ht="49.5">
      <c r="A12" s="388">
        <v>5</v>
      </c>
      <c r="B12" s="351" t="s">
        <v>1067</v>
      </c>
      <c r="C12" s="379">
        <f t="shared" si="8"/>
        <v>6954</v>
      </c>
      <c r="D12" s="389">
        <v>1000</v>
      </c>
      <c r="E12" s="389">
        <v>1000</v>
      </c>
      <c r="F12" s="390">
        <v>1000</v>
      </c>
      <c r="G12" s="745">
        <v>2052</v>
      </c>
      <c r="H12" s="390"/>
      <c r="I12" s="390">
        <v>1080</v>
      </c>
      <c r="J12" s="390"/>
      <c r="K12" s="390"/>
      <c r="L12" s="390">
        <v>822</v>
      </c>
      <c r="M12" s="390"/>
      <c r="N12" s="390"/>
      <c r="O12" s="390"/>
      <c r="P12" s="390"/>
      <c r="Q12" s="390"/>
      <c r="R12" s="390"/>
      <c r="S12" s="390"/>
      <c r="T12" s="390"/>
      <c r="U12" s="390"/>
      <c r="V12" s="390"/>
      <c r="W12" s="390"/>
      <c r="X12" s="390"/>
      <c r="Y12" s="390"/>
      <c r="Z12" s="390"/>
      <c r="AA12" s="390"/>
      <c r="AB12" s="390"/>
      <c r="AC12" s="390"/>
      <c r="AD12" s="390"/>
      <c r="AE12" s="390"/>
      <c r="AF12" s="390"/>
      <c r="AG12" s="390"/>
      <c r="AH12" s="390"/>
      <c r="AI12" s="390"/>
      <c r="AJ12" s="390"/>
      <c r="AK12" s="390"/>
      <c r="AL12" s="391"/>
    </row>
    <row r="13" spans="1:41" ht="31.5">
      <c r="A13" s="394">
        <v>6</v>
      </c>
      <c r="B13" s="393" t="s">
        <v>1068</v>
      </c>
      <c r="C13" s="379">
        <f t="shared" si="8"/>
        <v>741</v>
      </c>
      <c r="D13" s="389"/>
      <c r="E13" s="389">
        <v>1200</v>
      </c>
      <c r="F13" s="390">
        <v>700</v>
      </c>
      <c r="G13" s="745">
        <v>2052</v>
      </c>
      <c r="H13" s="390"/>
      <c r="I13" s="390">
        <v>1080</v>
      </c>
      <c r="J13" s="390"/>
      <c r="K13" s="390"/>
      <c r="L13" s="390"/>
      <c r="M13" s="390">
        <v>-4291</v>
      </c>
      <c r="N13" s="390"/>
      <c r="O13" s="390"/>
      <c r="P13" s="390"/>
      <c r="Q13" s="390"/>
      <c r="R13" s="390"/>
      <c r="S13" s="390"/>
      <c r="T13" s="390"/>
      <c r="U13" s="390"/>
      <c r="V13" s="390"/>
      <c r="W13" s="390"/>
      <c r="X13" s="390"/>
      <c r="Y13" s="390"/>
      <c r="Z13" s="390"/>
      <c r="AA13" s="390"/>
      <c r="AB13" s="390"/>
      <c r="AC13" s="390"/>
      <c r="AD13" s="390"/>
      <c r="AE13" s="390"/>
      <c r="AF13" s="390"/>
      <c r="AG13" s="390"/>
      <c r="AH13" s="390"/>
      <c r="AI13" s="390"/>
      <c r="AJ13" s="390"/>
      <c r="AK13" s="390"/>
      <c r="AL13" s="391"/>
    </row>
    <row r="14" spans="1:41" ht="33">
      <c r="A14" s="394"/>
      <c r="B14" s="348" t="s">
        <v>1034</v>
      </c>
      <c r="C14" s="379">
        <f t="shared" si="8"/>
        <v>2000</v>
      </c>
      <c r="D14" s="389"/>
      <c r="E14" s="389"/>
      <c r="F14" s="390"/>
      <c r="G14" s="745"/>
      <c r="H14" s="390"/>
      <c r="I14" s="390"/>
      <c r="J14" s="390"/>
      <c r="K14" s="390"/>
      <c r="L14" s="390"/>
      <c r="M14" s="390">
        <v>0</v>
      </c>
      <c r="N14" s="390"/>
      <c r="O14" s="390"/>
      <c r="P14" s="390"/>
      <c r="Q14" s="390"/>
      <c r="R14" s="390"/>
      <c r="S14" s="390"/>
      <c r="T14" s="390"/>
      <c r="U14" s="390"/>
      <c r="V14" s="390"/>
      <c r="W14" s="390"/>
      <c r="X14" s="390"/>
      <c r="Y14" s="390"/>
      <c r="Z14" s="390"/>
      <c r="AA14" s="390"/>
      <c r="AB14" s="390"/>
      <c r="AC14" s="390"/>
      <c r="AD14" s="390"/>
      <c r="AE14" s="390"/>
      <c r="AF14" s="390"/>
      <c r="AG14" s="390"/>
      <c r="AH14" s="390"/>
      <c r="AI14" s="390">
        <v>2000</v>
      </c>
      <c r="AJ14" s="390"/>
      <c r="AK14" s="390"/>
      <c r="AL14" s="391"/>
    </row>
    <row r="15" spans="1:41" ht="33">
      <c r="A15" s="394">
        <v>7</v>
      </c>
      <c r="B15" s="351" t="s">
        <v>1069</v>
      </c>
      <c r="C15" s="379">
        <f t="shared" si="8"/>
        <v>3052</v>
      </c>
      <c r="D15" s="389"/>
      <c r="E15" s="389"/>
      <c r="F15" s="390">
        <v>1000</v>
      </c>
      <c r="G15" s="745">
        <v>2052</v>
      </c>
      <c r="H15" s="390"/>
      <c r="I15" s="390">
        <v>1080</v>
      </c>
      <c r="J15" s="390"/>
      <c r="K15" s="390">
        <v>-1080</v>
      </c>
      <c r="L15" s="390"/>
      <c r="M15" s="390"/>
      <c r="N15" s="390"/>
      <c r="O15" s="390"/>
      <c r="P15" s="390"/>
      <c r="Q15" s="390"/>
      <c r="R15" s="390"/>
      <c r="S15" s="390"/>
      <c r="T15" s="390"/>
      <c r="U15" s="390"/>
      <c r="V15" s="390"/>
      <c r="W15" s="390"/>
      <c r="X15" s="390"/>
      <c r="Y15" s="390"/>
      <c r="Z15" s="390"/>
      <c r="AA15" s="390"/>
      <c r="AB15" s="390"/>
      <c r="AC15" s="390"/>
      <c r="AD15" s="390"/>
      <c r="AE15" s="390"/>
      <c r="AF15" s="390"/>
      <c r="AG15" s="390"/>
      <c r="AH15" s="390"/>
      <c r="AI15" s="390"/>
      <c r="AJ15" s="390"/>
      <c r="AK15" s="390"/>
      <c r="AL15" s="385"/>
    </row>
    <row r="16" spans="1:41" ht="49.5">
      <c r="A16" s="394">
        <v>8</v>
      </c>
      <c r="B16" s="351" t="s">
        <v>1070</v>
      </c>
      <c r="C16" s="379">
        <f t="shared" si="8"/>
        <v>3532</v>
      </c>
      <c r="D16" s="389"/>
      <c r="E16" s="389"/>
      <c r="F16" s="390">
        <v>1000</v>
      </c>
      <c r="G16" s="745">
        <v>2052</v>
      </c>
      <c r="H16" s="390"/>
      <c r="I16" s="390">
        <v>1080</v>
      </c>
      <c r="J16" s="390"/>
      <c r="K16" s="390"/>
      <c r="L16" s="390"/>
      <c r="M16" s="390"/>
      <c r="N16" s="390"/>
      <c r="O16" s="390"/>
      <c r="P16" s="390"/>
      <c r="Q16" s="390"/>
      <c r="R16" s="390"/>
      <c r="S16" s="390"/>
      <c r="T16" s="390">
        <v>-600</v>
      </c>
      <c r="U16" s="390"/>
      <c r="V16" s="390"/>
      <c r="W16" s="390"/>
      <c r="X16" s="390"/>
      <c r="Y16" s="390"/>
      <c r="Z16" s="390"/>
      <c r="AA16" s="390"/>
      <c r="AB16" s="390"/>
      <c r="AC16" s="390"/>
      <c r="AD16" s="390"/>
      <c r="AE16" s="390"/>
      <c r="AF16" s="390"/>
      <c r="AG16" s="390"/>
      <c r="AH16" s="390"/>
      <c r="AI16" s="390"/>
      <c r="AJ16" s="390"/>
      <c r="AK16" s="390"/>
      <c r="AL16" s="385"/>
    </row>
    <row r="17" spans="1:38" ht="49.5">
      <c r="A17" s="394">
        <v>9</v>
      </c>
      <c r="B17" s="351" t="s">
        <v>1071</v>
      </c>
      <c r="C17" s="379">
        <f t="shared" si="8"/>
        <v>4132</v>
      </c>
      <c r="D17" s="389"/>
      <c r="E17" s="389"/>
      <c r="F17" s="390">
        <v>1000</v>
      </c>
      <c r="G17" s="745">
        <v>2052</v>
      </c>
      <c r="H17" s="390"/>
      <c r="I17" s="390">
        <v>1080</v>
      </c>
      <c r="J17" s="390"/>
      <c r="K17" s="390"/>
      <c r="L17" s="390"/>
      <c r="M17" s="390"/>
      <c r="N17" s="390"/>
      <c r="O17" s="390"/>
      <c r="P17" s="390"/>
      <c r="Q17" s="390"/>
      <c r="R17" s="390"/>
      <c r="S17" s="390"/>
      <c r="T17" s="390"/>
      <c r="U17" s="390"/>
      <c r="V17" s="390"/>
      <c r="W17" s="390"/>
      <c r="X17" s="390"/>
      <c r="Y17" s="390"/>
      <c r="Z17" s="390"/>
      <c r="AA17" s="390"/>
      <c r="AB17" s="390"/>
      <c r="AC17" s="390"/>
      <c r="AD17" s="390"/>
      <c r="AE17" s="390"/>
      <c r="AF17" s="390"/>
      <c r="AG17" s="390"/>
      <c r="AH17" s="390"/>
      <c r="AI17" s="390"/>
      <c r="AJ17" s="390"/>
      <c r="AK17" s="390"/>
      <c r="AL17" s="385"/>
    </row>
    <row r="18" spans="1:38" ht="31.5">
      <c r="A18" s="394">
        <v>10</v>
      </c>
      <c r="B18" s="393" t="s">
        <v>886</v>
      </c>
      <c r="C18" s="379">
        <f t="shared" si="8"/>
        <v>648</v>
      </c>
      <c r="D18" s="389"/>
      <c r="E18" s="389"/>
      <c r="F18" s="390"/>
      <c r="G18" s="745">
        <v>2052</v>
      </c>
      <c r="H18" s="390"/>
      <c r="I18" s="390"/>
      <c r="J18" s="390"/>
      <c r="K18" s="390">
        <v>-1404</v>
      </c>
      <c r="L18" s="390"/>
      <c r="M18" s="390"/>
      <c r="N18" s="390"/>
      <c r="O18" s="390"/>
      <c r="P18" s="390"/>
      <c r="Q18" s="390"/>
      <c r="R18" s="390"/>
      <c r="S18" s="390"/>
      <c r="T18" s="390"/>
      <c r="U18" s="390"/>
      <c r="V18" s="390"/>
      <c r="W18" s="390"/>
      <c r="X18" s="390"/>
      <c r="Y18" s="390"/>
      <c r="Z18" s="390"/>
      <c r="AA18" s="390"/>
      <c r="AB18" s="390"/>
      <c r="AC18" s="390"/>
      <c r="AD18" s="390"/>
      <c r="AE18" s="390"/>
      <c r="AF18" s="390"/>
      <c r="AG18" s="390"/>
      <c r="AH18" s="390"/>
      <c r="AI18" s="390"/>
      <c r="AJ18" s="390"/>
      <c r="AK18" s="390"/>
      <c r="AL18" s="385"/>
    </row>
    <row r="19" spans="1:38">
      <c r="A19" s="394">
        <v>11</v>
      </c>
      <c r="B19" s="395" t="s">
        <v>449</v>
      </c>
      <c r="C19" s="379">
        <f t="shared" si="8"/>
        <v>33188</v>
      </c>
      <c r="D19" s="389"/>
      <c r="E19" s="389"/>
      <c r="F19" s="390"/>
      <c r="G19" s="745">
        <v>2052</v>
      </c>
      <c r="H19" s="390"/>
      <c r="I19" s="390">
        <v>9936</v>
      </c>
      <c r="J19" s="390"/>
      <c r="K19" s="390"/>
      <c r="L19" s="390">
        <v>1200</v>
      </c>
      <c r="M19" s="390"/>
      <c r="N19" s="390"/>
      <c r="O19" s="390"/>
      <c r="P19" s="390"/>
      <c r="Q19" s="390"/>
      <c r="R19" s="390"/>
      <c r="S19" s="390"/>
      <c r="T19" s="390"/>
      <c r="U19" s="390"/>
      <c r="V19" s="390"/>
      <c r="W19" s="390"/>
      <c r="X19" s="390"/>
      <c r="Y19" s="390"/>
      <c r="Z19" s="390"/>
      <c r="AA19" s="390"/>
      <c r="AB19" s="390">
        <v>20000</v>
      </c>
      <c r="AC19" s="390"/>
      <c r="AD19" s="390"/>
      <c r="AE19" s="390"/>
      <c r="AF19" s="390"/>
      <c r="AG19" s="390"/>
      <c r="AH19" s="390"/>
      <c r="AI19" s="390"/>
      <c r="AJ19" s="390"/>
      <c r="AK19" s="390"/>
      <c r="AL19" s="385"/>
    </row>
    <row r="20" spans="1:38">
      <c r="A20" s="394">
        <v>12</v>
      </c>
      <c r="B20" s="395" t="s">
        <v>894</v>
      </c>
      <c r="C20" s="379">
        <f t="shared" si="8"/>
        <v>1580</v>
      </c>
      <c r="D20" s="389"/>
      <c r="E20" s="389"/>
      <c r="F20" s="390">
        <v>500</v>
      </c>
      <c r="G20" s="745"/>
      <c r="H20" s="390"/>
      <c r="I20" s="390">
        <v>1080</v>
      </c>
      <c r="J20" s="390"/>
      <c r="K20" s="390"/>
      <c r="L20" s="390"/>
      <c r="M20" s="390"/>
      <c r="N20" s="390"/>
      <c r="O20" s="390"/>
      <c r="P20" s="390"/>
      <c r="Q20" s="390"/>
      <c r="R20" s="390"/>
      <c r="S20" s="390"/>
      <c r="T20" s="390"/>
      <c r="U20" s="390"/>
      <c r="V20" s="390"/>
      <c r="W20" s="390"/>
      <c r="X20" s="390"/>
      <c r="Y20" s="390"/>
      <c r="Z20" s="390"/>
      <c r="AA20" s="390"/>
      <c r="AB20" s="390"/>
      <c r="AC20" s="390"/>
      <c r="AD20" s="390"/>
      <c r="AE20" s="390"/>
      <c r="AF20" s="390"/>
      <c r="AG20" s="390"/>
      <c r="AH20" s="390"/>
      <c r="AI20" s="390"/>
      <c r="AJ20" s="390"/>
      <c r="AK20" s="390"/>
      <c r="AL20" s="385"/>
    </row>
    <row r="21" spans="1:38">
      <c r="A21" s="394">
        <v>13</v>
      </c>
      <c r="B21" s="395" t="s">
        <v>467</v>
      </c>
      <c r="C21" s="379">
        <f t="shared" si="8"/>
        <v>3800</v>
      </c>
      <c r="D21" s="389"/>
      <c r="E21" s="389">
        <v>800</v>
      </c>
      <c r="F21" s="390"/>
      <c r="G21" s="745"/>
      <c r="H21" s="390"/>
      <c r="I21" s="390"/>
      <c r="J21" s="390"/>
      <c r="K21" s="390"/>
      <c r="L21" s="390"/>
      <c r="M21" s="390"/>
      <c r="N21" s="390"/>
      <c r="O21" s="390"/>
      <c r="P21" s="390"/>
      <c r="Q21" s="390"/>
      <c r="R21" s="390"/>
      <c r="S21" s="390"/>
      <c r="T21" s="390"/>
      <c r="U21" s="390"/>
      <c r="V21" s="390"/>
      <c r="W21" s="390">
        <v>3000</v>
      </c>
      <c r="X21" s="390"/>
      <c r="Y21" s="390"/>
      <c r="Z21" s="390"/>
      <c r="AA21" s="390"/>
      <c r="AB21" s="390"/>
      <c r="AC21" s="390"/>
      <c r="AD21" s="390"/>
      <c r="AE21" s="390"/>
      <c r="AF21" s="390"/>
      <c r="AG21" s="390"/>
      <c r="AH21" s="390"/>
      <c r="AI21" s="390"/>
      <c r="AJ21" s="390"/>
      <c r="AK21" s="390"/>
      <c r="AL21" s="391"/>
    </row>
    <row r="22" spans="1:38">
      <c r="A22" s="394">
        <v>14</v>
      </c>
      <c r="B22" s="395" t="s">
        <v>770</v>
      </c>
      <c r="C22" s="379">
        <f t="shared" si="8"/>
        <v>3550</v>
      </c>
      <c r="D22" s="389">
        <v>500</v>
      </c>
      <c r="E22" s="389">
        <v>1500</v>
      </c>
      <c r="F22" s="390"/>
      <c r="G22" s="745"/>
      <c r="H22" s="390"/>
      <c r="I22" s="390">
        <v>9936</v>
      </c>
      <c r="J22" s="390"/>
      <c r="K22" s="390">
        <v>-8936</v>
      </c>
      <c r="L22" s="390"/>
      <c r="M22" s="390"/>
      <c r="N22" s="390"/>
      <c r="O22" s="390"/>
      <c r="P22" s="390"/>
      <c r="Q22" s="390"/>
      <c r="R22" s="390"/>
      <c r="S22" s="390"/>
      <c r="T22" s="390"/>
      <c r="U22" s="390"/>
      <c r="V22" s="390"/>
      <c r="W22" s="390"/>
      <c r="X22" s="390"/>
      <c r="Y22" s="390"/>
      <c r="Z22" s="390"/>
      <c r="AA22" s="390"/>
      <c r="AB22" s="390"/>
      <c r="AC22" s="390"/>
      <c r="AD22" s="390"/>
      <c r="AE22" s="390"/>
      <c r="AF22" s="390"/>
      <c r="AG22" s="390"/>
      <c r="AH22" s="390">
        <v>550</v>
      </c>
      <c r="AI22" s="390"/>
      <c r="AJ22" s="390"/>
      <c r="AK22" s="390"/>
      <c r="AL22" s="391"/>
    </row>
    <row r="23" spans="1:38">
      <c r="A23" s="394">
        <v>15</v>
      </c>
      <c r="B23" s="395" t="s">
        <v>694</v>
      </c>
      <c r="C23" s="379">
        <f t="shared" si="8"/>
        <v>1512</v>
      </c>
      <c r="D23" s="389"/>
      <c r="E23" s="389"/>
      <c r="F23" s="390"/>
      <c r="G23" s="745">
        <v>972</v>
      </c>
      <c r="H23" s="390"/>
      <c r="I23" s="390">
        <v>3024</v>
      </c>
      <c r="J23" s="390"/>
      <c r="K23" s="390"/>
      <c r="L23" s="390"/>
      <c r="M23" s="390"/>
      <c r="N23" s="390">
        <v>-2484</v>
      </c>
      <c r="O23" s="390"/>
      <c r="P23" s="390"/>
      <c r="Q23" s="390"/>
      <c r="R23" s="390"/>
      <c r="S23" s="390"/>
      <c r="T23" s="390"/>
      <c r="U23" s="390"/>
      <c r="V23" s="390"/>
      <c r="W23" s="390"/>
      <c r="X23" s="390"/>
      <c r="Y23" s="390"/>
      <c r="Z23" s="390"/>
      <c r="AA23" s="390"/>
      <c r="AB23" s="390"/>
      <c r="AC23" s="390"/>
      <c r="AD23" s="390"/>
      <c r="AE23" s="390"/>
      <c r="AF23" s="390"/>
      <c r="AG23" s="390"/>
      <c r="AH23" s="390"/>
      <c r="AI23" s="390"/>
      <c r="AJ23" s="390"/>
      <c r="AK23" s="390"/>
      <c r="AL23" s="391"/>
    </row>
    <row r="24" spans="1:38">
      <c r="A24" s="394">
        <v>16</v>
      </c>
      <c r="B24" s="361" t="s">
        <v>1036</v>
      </c>
      <c r="C24" s="379">
        <f t="shared" si="8"/>
        <v>9080</v>
      </c>
      <c r="D24" s="389"/>
      <c r="E24" s="389"/>
      <c r="F24" s="390"/>
      <c r="G24" s="745"/>
      <c r="H24" s="390"/>
      <c r="I24" s="390">
        <v>1080</v>
      </c>
      <c r="J24" s="390"/>
      <c r="K24" s="390"/>
      <c r="L24" s="390">
        <v>1000</v>
      </c>
      <c r="M24" s="390"/>
      <c r="N24" s="390"/>
      <c r="O24" s="390"/>
      <c r="P24" s="390"/>
      <c r="Q24" s="390"/>
      <c r="R24" s="390"/>
      <c r="S24" s="390"/>
      <c r="T24" s="390"/>
      <c r="U24" s="390">
        <v>7000</v>
      </c>
      <c r="V24" s="390"/>
      <c r="W24" s="390"/>
      <c r="X24" s="390"/>
      <c r="Y24" s="390"/>
      <c r="Z24" s="390"/>
      <c r="AA24" s="390"/>
      <c r="AB24" s="390"/>
      <c r="AC24" s="390"/>
      <c r="AD24" s="390"/>
      <c r="AE24" s="390"/>
      <c r="AF24" s="390"/>
      <c r="AG24" s="390"/>
      <c r="AH24" s="390"/>
      <c r="AI24" s="390"/>
      <c r="AJ24" s="390"/>
      <c r="AK24" s="390"/>
      <c r="AL24" s="391"/>
    </row>
    <row r="25" spans="1:38">
      <c r="A25" s="396">
        <v>17</v>
      </c>
      <c r="B25" s="361" t="s">
        <v>895</v>
      </c>
      <c r="C25" s="379">
        <f t="shared" si="8"/>
        <v>1540</v>
      </c>
      <c r="D25" s="389"/>
      <c r="E25" s="389"/>
      <c r="F25" s="390"/>
      <c r="G25" s="745"/>
      <c r="H25" s="390"/>
      <c r="I25" s="390">
        <v>540</v>
      </c>
      <c r="J25" s="390"/>
      <c r="K25" s="390"/>
      <c r="L25" s="390"/>
      <c r="M25" s="390"/>
      <c r="N25" s="390"/>
      <c r="O25" s="390"/>
      <c r="P25" s="390"/>
      <c r="Q25" s="390"/>
      <c r="R25" s="390"/>
      <c r="S25" s="390"/>
      <c r="T25" s="390"/>
      <c r="U25" s="390"/>
      <c r="V25" s="390"/>
      <c r="W25" s="390"/>
      <c r="X25" s="390"/>
      <c r="Y25" s="390"/>
      <c r="Z25" s="390"/>
      <c r="AA25" s="390"/>
      <c r="AB25" s="390"/>
      <c r="AC25" s="390"/>
      <c r="AD25" s="390">
        <v>1000</v>
      </c>
      <c r="AE25" s="390"/>
      <c r="AF25" s="390"/>
      <c r="AG25" s="390"/>
      <c r="AH25" s="390"/>
      <c r="AI25" s="390"/>
      <c r="AJ25" s="390"/>
      <c r="AK25" s="390"/>
      <c r="AL25" s="391"/>
    </row>
    <row r="26" spans="1:38">
      <c r="A26" s="394">
        <v>18</v>
      </c>
      <c r="B26" s="361" t="s">
        <v>1072</v>
      </c>
      <c r="C26" s="379">
        <f t="shared" si="8"/>
        <v>550</v>
      </c>
      <c r="D26" s="389"/>
      <c r="E26" s="389"/>
      <c r="F26" s="390"/>
      <c r="G26" s="745"/>
      <c r="H26" s="390"/>
      <c r="I26" s="390">
        <v>3024</v>
      </c>
      <c r="J26" s="390"/>
      <c r="K26" s="390"/>
      <c r="L26" s="390"/>
      <c r="M26" s="390">
        <v>-3024</v>
      </c>
      <c r="N26" s="390"/>
      <c r="O26" s="390"/>
      <c r="P26" s="390"/>
      <c r="Q26" s="390"/>
      <c r="R26" s="390"/>
      <c r="S26" s="390"/>
      <c r="T26" s="390"/>
      <c r="U26" s="390"/>
      <c r="V26" s="390"/>
      <c r="W26" s="390"/>
      <c r="X26" s="390"/>
      <c r="Y26" s="390">
        <v>50</v>
      </c>
      <c r="Z26" s="390"/>
      <c r="AA26" s="390"/>
      <c r="AB26" s="390"/>
      <c r="AC26" s="390">
        <v>500</v>
      </c>
      <c r="AD26" s="390"/>
      <c r="AE26" s="390"/>
      <c r="AF26" s="390"/>
      <c r="AG26" s="390"/>
      <c r="AH26" s="390"/>
      <c r="AI26" s="390"/>
      <c r="AJ26" s="390"/>
      <c r="AK26" s="390"/>
      <c r="AL26" s="391"/>
    </row>
    <row r="27" spans="1:38">
      <c r="A27" s="394">
        <v>19</v>
      </c>
      <c r="B27" s="361" t="s">
        <v>451</v>
      </c>
      <c r="C27" s="379">
        <f t="shared" si="8"/>
        <v>1200</v>
      </c>
      <c r="D27" s="389"/>
      <c r="E27" s="389"/>
      <c r="F27" s="390"/>
      <c r="G27" s="745"/>
      <c r="H27" s="390"/>
      <c r="I27" s="390">
        <v>3024</v>
      </c>
      <c r="J27" s="390"/>
      <c r="K27" s="390"/>
      <c r="L27" s="390"/>
      <c r="M27" s="390">
        <v>-3024</v>
      </c>
      <c r="N27" s="390"/>
      <c r="O27" s="390"/>
      <c r="P27" s="390"/>
      <c r="Q27" s="390"/>
      <c r="R27" s="390"/>
      <c r="S27" s="390"/>
      <c r="T27" s="390"/>
      <c r="U27" s="390"/>
      <c r="V27" s="390"/>
      <c r="W27" s="390"/>
      <c r="X27" s="390">
        <v>1200</v>
      </c>
      <c r="Y27" s="390"/>
      <c r="Z27" s="390"/>
      <c r="AA27" s="390"/>
      <c r="AB27" s="390"/>
      <c r="AC27" s="390"/>
      <c r="AD27" s="390"/>
      <c r="AE27" s="390"/>
      <c r="AF27" s="390"/>
      <c r="AG27" s="390"/>
      <c r="AH27" s="390"/>
      <c r="AI27" s="390"/>
      <c r="AJ27" s="390"/>
      <c r="AK27" s="390"/>
      <c r="AL27" s="391"/>
    </row>
    <row r="28" spans="1:38">
      <c r="A28" s="394">
        <v>20</v>
      </c>
      <c r="B28" s="361" t="s">
        <v>1035</v>
      </c>
      <c r="C28" s="379">
        <f t="shared" si="8"/>
        <v>2052</v>
      </c>
      <c r="D28" s="389"/>
      <c r="E28" s="389"/>
      <c r="F28" s="390"/>
      <c r="G28" s="745"/>
      <c r="H28" s="390"/>
      <c r="I28" s="390">
        <v>2052</v>
      </c>
      <c r="J28" s="390"/>
      <c r="K28" s="390"/>
      <c r="L28" s="390"/>
      <c r="M28" s="390"/>
      <c r="N28" s="390"/>
      <c r="O28" s="390"/>
      <c r="P28" s="390"/>
      <c r="Q28" s="390"/>
      <c r="R28" s="390"/>
      <c r="S28" s="390"/>
      <c r="T28" s="390"/>
      <c r="U28" s="390"/>
      <c r="V28" s="390"/>
      <c r="W28" s="390"/>
      <c r="X28" s="390"/>
      <c r="Y28" s="390"/>
      <c r="Z28" s="390"/>
      <c r="AA28" s="390"/>
      <c r="AB28" s="390"/>
      <c r="AC28" s="390"/>
      <c r="AD28" s="390"/>
      <c r="AE28" s="390"/>
      <c r="AF28" s="390"/>
      <c r="AG28" s="390"/>
      <c r="AH28" s="390"/>
      <c r="AI28" s="390"/>
      <c r="AJ28" s="390"/>
      <c r="AK28" s="390"/>
      <c r="AL28" s="391"/>
    </row>
    <row r="29" spans="1:38">
      <c r="A29" s="394">
        <v>21</v>
      </c>
      <c r="B29" s="361" t="s">
        <v>697</v>
      </c>
      <c r="C29" s="379">
        <f t="shared" si="8"/>
        <v>4052</v>
      </c>
      <c r="D29" s="389"/>
      <c r="E29" s="389"/>
      <c r="F29" s="390"/>
      <c r="G29" s="745"/>
      <c r="H29" s="390"/>
      <c r="I29" s="390">
        <v>2052</v>
      </c>
      <c r="J29" s="390"/>
      <c r="K29" s="390"/>
      <c r="L29" s="390"/>
      <c r="M29" s="390"/>
      <c r="N29" s="390"/>
      <c r="O29" s="390"/>
      <c r="P29" s="390"/>
      <c r="Q29" s="390"/>
      <c r="R29" s="390"/>
      <c r="S29" s="390"/>
      <c r="T29" s="390"/>
      <c r="U29" s="390"/>
      <c r="V29" s="390"/>
      <c r="W29" s="390"/>
      <c r="X29" s="390"/>
      <c r="Y29" s="390"/>
      <c r="Z29" s="390"/>
      <c r="AA29" s="390"/>
      <c r="AB29" s="390"/>
      <c r="AC29" s="390"/>
      <c r="AD29" s="390"/>
      <c r="AE29" s="390"/>
      <c r="AF29" s="390"/>
      <c r="AG29" s="390">
        <v>2000</v>
      </c>
      <c r="AH29" s="390"/>
      <c r="AI29" s="390"/>
      <c r="AJ29" s="390"/>
      <c r="AK29" s="390"/>
      <c r="AL29" s="391"/>
    </row>
    <row r="30" spans="1:38">
      <c r="A30" s="394">
        <v>22</v>
      </c>
      <c r="B30" s="361" t="s">
        <v>696</v>
      </c>
      <c r="C30" s="379">
        <f t="shared" si="8"/>
        <v>2080</v>
      </c>
      <c r="D30" s="389"/>
      <c r="E30" s="389"/>
      <c r="F30" s="390"/>
      <c r="G30" s="745"/>
      <c r="H30" s="390"/>
      <c r="I30" s="390">
        <v>1080</v>
      </c>
      <c r="J30" s="390"/>
      <c r="K30" s="390"/>
      <c r="L30" s="390"/>
      <c r="M30" s="390"/>
      <c r="N30" s="390"/>
      <c r="O30" s="390"/>
      <c r="P30" s="390"/>
      <c r="Q30" s="390"/>
      <c r="R30" s="390"/>
      <c r="S30" s="390"/>
      <c r="T30" s="390"/>
      <c r="U30" s="390"/>
      <c r="V30" s="390"/>
      <c r="W30" s="390"/>
      <c r="X30" s="390"/>
      <c r="Y30" s="390"/>
      <c r="Z30" s="390"/>
      <c r="AA30" s="390"/>
      <c r="AB30" s="390"/>
      <c r="AC30" s="390"/>
      <c r="AD30" s="390"/>
      <c r="AE30" s="390"/>
      <c r="AF30" s="390"/>
      <c r="AG30" s="390"/>
      <c r="AH30" s="390">
        <v>1000</v>
      </c>
      <c r="AI30" s="390"/>
      <c r="AJ30" s="390"/>
      <c r="AK30" s="390"/>
      <c r="AL30" s="391"/>
    </row>
    <row r="31" spans="1:38">
      <c r="A31" s="394">
        <v>23</v>
      </c>
      <c r="B31" s="361" t="s">
        <v>897</v>
      </c>
      <c r="C31" s="379">
        <f t="shared" si="8"/>
        <v>0</v>
      </c>
      <c r="D31" s="389"/>
      <c r="E31" s="389"/>
      <c r="F31" s="390"/>
      <c r="G31" s="745"/>
      <c r="H31" s="390"/>
      <c r="I31" s="390"/>
      <c r="J31" s="390"/>
      <c r="K31" s="390"/>
      <c r="L31" s="390"/>
      <c r="M31" s="390"/>
      <c r="N31" s="390">
        <v>4000</v>
      </c>
      <c r="O31" s="390"/>
      <c r="P31" s="390"/>
      <c r="Q31" s="390">
        <v>-4000</v>
      </c>
      <c r="R31" s="390"/>
      <c r="S31" s="390"/>
      <c r="T31" s="390"/>
      <c r="U31" s="390"/>
      <c r="V31" s="390"/>
      <c r="W31" s="390"/>
      <c r="X31" s="390"/>
      <c r="Y31" s="390"/>
      <c r="Z31" s="390"/>
      <c r="AA31" s="390"/>
      <c r="AB31" s="390"/>
      <c r="AC31" s="390"/>
      <c r="AD31" s="390"/>
      <c r="AE31" s="390"/>
      <c r="AF31" s="390"/>
      <c r="AG31" s="390"/>
      <c r="AH31" s="390"/>
      <c r="AI31" s="390"/>
      <c r="AJ31" s="390"/>
      <c r="AK31" s="390"/>
      <c r="AL31" s="391"/>
    </row>
    <row r="32" spans="1:38">
      <c r="A32" s="394">
        <v>24</v>
      </c>
      <c r="B32" s="361" t="s">
        <v>1073</v>
      </c>
      <c r="C32" s="379">
        <f t="shared" si="8"/>
        <v>4791</v>
      </c>
      <c r="D32" s="389"/>
      <c r="E32" s="389"/>
      <c r="F32" s="390"/>
      <c r="G32" s="745"/>
      <c r="H32" s="390"/>
      <c r="I32" s="390"/>
      <c r="J32" s="390"/>
      <c r="K32" s="390"/>
      <c r="L32" s="390"/>
      <c r="M32" s="390">
        <v>4291</v>
      </c>
      <c r="N32" s="390"/>
      <c r="O32" s="390"/>
      <c r="P32" s="390"/>
      <c r="Q32" s="390"/>
      <c r="R32" s="390"/>
      <c r="S32" s="390"/>
      <c r="T32" s="390"/>
      <c r="U32" s="390"/>
      <c r="V32" s="390"/>
      <c r="W32" s="390"/>
      <c r="X32" s="390"/>
      <c r="Y32" s="390"/>
      <c r="Z32" s="390"/>
      <c r="AA32" s="390"/>
      <c r="AB32" s="390"/>
      <c r="AC32" s="390"/>
      <c r="AD32" s="390"/>
      <c r="AE32" s="390"/>
      <c r="AF32" s="390">
        <v>500</v>
      </c>
      <c r="AG32" s="390"/>
      <c r="AH32" s="390"/>
      <c r="AI32" s="390"/>
      <c r="AJ32" s="390"/>
      <c r="AK32" s="390"/>
      <c r="AL32" s="391"/>
    </row>
    <row r="33" spans="1:38">
      <c r="A33" s="394">
        <v>25</v>
      </c>
      <c r="B33" s="361" t="s">
        <v>452</v>
      </c>
      <c r="C33" s="379">
        <f t="shared" si="8"/>
        <v>0</v>
      </c>
      <c r="D33" s="389"/>
      <c r="E33" s="389"/>
      <c r="F33" s="390"/>
      <c r="G33" s="745"/>
      <c r="H33" s="390"/>
      <c r="I33" s="390"/>
      <c r="J33" s="390"/>
      <c r="K33" s="390"/>
      <c r="L33" s="390"/>
      <c r="M33" s="390"/>
      <c r="N33" s="390"/>
      <c r="O33" s="390"/>
      <c r="P33" s="390"/>
      <c r="Q33" s="390"/>
      <c r="R33" s="390"/>
      <c r="S33" s="390"/>
      <c r="T33" s="390"/>
      <c r="U33" s="390"/>
      <c r="V33" s="390"/>
      <c r="W33" s="390"/>
      <c r="X33" s="390"/>
      <c r="Y33" s="390"/>
      <c r="Z33" s="390"/>
      <c r="AA33" s="390"/>
      <c r="AB33" s="390"/>
      <c r="AC33" s="390"/>
      <c r="AD33" s="390"/>
      <c r="AE33" s="390"/>
      <c r="AF33" s="390"/>
      <c r="AG33" s="390"/>
      <c r="AH33" s="390"/>
      <c r="AI33" s="390"/>
      <c r="AJ33" s="390"/>
      <c r="AK33" s="390"/>
      <c r="AL33" s="391"/>
    </row>
    <row r="34" spans="1:38">
      <c r="A34" s="394">
        <v>26</v>
      </c>
      <c r="B34" s="361" t="s">
        <v>458</v>
      </c>
      <c r="C34" s="379">
        <f t="shared" si="8"/>
        <v>3000</v>
      </c>
      <c r="D34" s="389"/>
      <c r="E34" s="389"/>
      <c r="F34" s="390"/>
      <c r="G34" s="745"/>
      <c r="H34" s="390"/>
      <c r="I34" s="390"/>
      <c r="J34" s="390"/>
      <c r="K34" s="390"/>
      <c r="L34" s="390"/>
      <c r="M34" s="390"/>
      <c r="N34" s="390"/>
      <c r="O34" s="390"/>
      <c r="P34" s="390"/>
      <c r="Q34" s="390"/>
      <c r="R34" s="390"/>
      <c r="S34" s="390"/>
      <c r="T34" s="390"/>
      <c r="U34" s="390"/>
      <c r="V34" s="390"/>
      <c r="W34" s="390"/>
      <c r="X34" s="390"/>
      <c r="Y34" s="390"/>
      <c r="Z34" s="390"/>
      <c r="AA34" s="390">
        <v>1000</v>
      </c>
      <c r="AB34" s="390"/>
      <c r="AC34" s="390"/>
      <c r="AD34" s="390"/>
      <c r="AE34" s="390"/>
      <c r="AF34" s="390"/>
      <c r="AG34" s="390"/>
      <c r="AH34" s="390">
        <v>2000</v>
      </c>
      <c r="AI34" s="390"/>
      <c r="AJ34" s="390"/>
      <c r="AK34" s="390"/>
      <c r="AL34" s="391"/>
    </row>
    <row r="35" spans="1:38">
      <c r="A35" s="394">
        <v>27</v>
      </c>
      <c r="B35" s="361" t="s">
        <v>1517</v>
      </c>
      <c r="C35" s="379">
        <f t="shared" si="8"/>
        <v>210</v>
      </c>
      <c r="D35" s="389"/>
      <c r="E35" s="389"/>
      <c r="F35" s="390"/>
      <c r="G35" s="745"/>
      <c r="H35" s="390"/>
      <c r="I35" s="390"/>
      <c r="J35" s="390"/>
      <c r="K35" s="390"/>
      <c r="L35" s="390"/>
      <c r="M35" s="390"/>
      <c r="N35" s="390"/>
      <c r="O35" s="390"/>
      <c r="P35" s="390"/>
      <c r="Q35" s="390"/>
      <c r="R35" s="390"/>
      <c r="S35" s="390"/>
      <c r="T35" s="390"/>
      <c r="U35" s="390"/>
      <c r="V35" s="390"/>
      <c r="W35" s="390"/>
      <c r="X35" s="390"/>
      <c r="Y35" s="390"/>
      <c r="Z35" s="390"/>
      <c r="AA35" s="390">
        <v>10</v>
      </c>
      <c r="AB35" s="390"/>
      <c r="AC35" s="390">
        <v>200</v>
      </c>
      <c r="AD35" s="390"/>
      <c r="AE35" s="390"/>
      <c r="AF35" s="390"/>
      <c r="AG35" s="390"/>
      <c r="AH35" s="390"/>
      <c r="AI35" s="390"/>
      <c r="AJ35" s="390"/>
      <c r="AK35" s="390"/>
      <c r="AL35" s="391"/>
    </row>
    <row r="36" spans="1:38">
      <c r="A36" s="394">
        <v>28</v>
      </c>
      <c r="B36" s="361" t="s">
        <v>898</v>
      </c>
      <c r="C36" s="379">
        <f t="shared" si="8"/>
        <v>1200</v>
      </c>
      <c r="D36" s="389"/>
      <c r="E36" s="389"/>
      <c r="F36" s="390"/>
      <c r="G36" s="745"/>
      <c r="H36" s="390"/>
      <c r="I36" s="390"/>
      <c r="J36" s="390"/>
      <c r="K36" s="390"/>
      <c r="L36" s="390"/>
      <c r="M36" s="390"/>
      <c r="N36" s="390"/>
      <c r="O36" s="390"/>
      <c r="P36" s="390"/>
      <c r="Q36" s="390"/>
      <c r="R36" s="390"/>
      <c r="S36" s="390"/>
      <c r="T36" s="390"/>
      <c r="U36" s="390"/>
      <c r="V36" s="390"/>
      <c r="W36" s="390"/>
      <c r="X36" s="390"/>
      <c r="Y36" s="390"/>
      <c r="Z36" s="390"/>
      <c r="AA36" s="390">
        <v>200</v>
      </c>
      <c r="AB36" s="390"/>
      <c r="AC36" s="390"/>
      <c r="AD36" s="390">
        <v>1000</v>
      </c>
      <c r="AE36" s="390"/>
      <c r="AF36" s="390"/>
      <c r="AG36" s="390"/>
      <c r="AH36" s="390"/>
      <c r="AI36" s="390"/>
      <c r="AJ36" s="390"/>
      <c r="AK36" s="390"/>
      <c r="AL36" s="391"/>
    </row>
    <row r="37" spans="1:38">
      <c r="A37" s="394">
        <v>29</v>
      </c>
      <c r="B37" s="361" t="s">
        <v>693</v>
      </c>
      <c r="C37" s="379">
        <f t="shared" si="8"/>
        <v>4000</v>
      </c>
      <c r="D37" s="389"/>
      <c r="E37" s="389"/>
      <c r="F37" s="390"/>
      <c r="G37" s="745"/>
      <c r="H37" s="390"/>
      <c r="I37" s="390"/>
      <c r="J37" s="390"/>
      <c r="K37" s="390"/>
      <c r="L37" s="390"/>
      <c r="M37" s="390"/>
      <c r="N37" s="390"/>
      <c r="O37" s="390"/>
      <c r="P37" s="390"/>
      <c r="Q37" s="390"/>
      <c r="R37" s="390"/>
      <c r="S37" s="390"/>
      <c r="T37" s="390"/>
      <c r="U37" s="390"/>
      <c r="V37" s="390"/>
      <c r="W37" s="390"/>
      <c r="X37" s="390"/>
      <c r="Y37" s="390"/>
      <c r="Z37" s="390"/>
      <c r="AA37" s="390">
        <v>1000</v>
      </c>
      <c r="AB37" s="390"/>
      <c r="AC37" s="390"/>
      <c r="AD37" s="390"/>
      <c r="AE37" s="390">
        <v>3000</v>
      </c>
      <c r="AF37" s="390"/>
      <c r="AG37" s="390"/>
      <c r="AH37" s="390"/>
      <c r="AI37" s="390"/>
      <c r="AJ37" s="390"/>
      <c r="AK37" s="390"/>
      <c r="AL37" s="391"/>
    </row>
    <row r="38" spans="1:38">
      <c r="A38" s="394">
        <v>30</v>
      </c>
      <c r="B38" s="361" t="s">
        <v>1520</v>
      </c>
      <c r="C38" s="379">
        <f t="shared" si="8"/>
        <v>500</v>
      </c>
      <c r="D38" s="389"/>
      <c r="E38" s="389"/>
      <c r="F38" s="390"/>
      <c r="G38" s="745"/>
      <c r="H38" s="390"/>
      <c r="I38" s="390"/>
      <c r="J38" s="390"/>
      <c r="K38" s="390"/>
      <c r="L38" s="390"/>
      <c r="M38" s="390"/>
      <c r="N38" s="390"/>
      <c r="O38" s="390"/>
      <c r="P38" s="390"/>
      <c r="Q38" s="390"/>
      <c r="R38" s="390"/>
      <c r="S38" s="390"/>
      <c r="T38" s="390"/>
      <c r="U38" s="390"/>
      <c r="V38" s="390"/>
      <c r="W38" s="390"/>
      <c r="X38" s="390"/>
      <c r="Y38" s="390"/>
      <c r="Z38" s="390"/>
      <c r="AA38" s="390"/>
      <c r="AB38" s="390">
        <v>500</v>
      </c>
      <c r="AC38" s="390"/>
      <c r="AD38" s="390"/>
      <c r="AE38" s="390"/>
      <c r="AF38" s="390"/>
      <c r="AG38" s="390"/>
      <c r="AH38" s="390"/>
      <c r="AI38" s="390"/>
      <c r="AJ38" s="390"/>
      <c r="AK38" s="390"/>
      <c r="AL38" s="391"/>
    </row>
    <row r="39" spans="1:38">
      <c r="A39" s="394"/>
      <c r="B39" s="395" t="s">
        <v>1526</v>
      </c>
      <c r="C39" s="379">
        <f t="shared" si="8"/>
        <v>300</v>
      </c>
      <c r="D39" s="389"/>
      <c r="E39" s="389"/>
      <c r="F39" s="390"/>
      <c r="G39" s="745"/>
      <c r="H39" s="390"/>
      <c r="I39" s="390"/>
      <c r="J39" s="390"/>
      <c r="K39" s="390"/>
      <c r="L39" s="390"/>
      <c r="M39" s="390"/>
      <c r="N39" s="390"/>
      <c r="O39" s="390"/>
      <c r="P39" s="390"/>
      <c r="Q39" s="390"/>
      <c r="R39" s="390"/>
      <c r="S39" s="390"/>
      <c r="T39" s="390"/>
      <c r="U39" s="390"/>
      <c r="V39" s="390"/>
      <c r="W39" s="390"/>
      <c r="X39" s="390"/>
      <c r="Y39" s="390"/>
      <c r="Z39" s="390"/>
      <c r="AA39" s="390"/>
      <c r="AB39" s="390"/>
      <c r="AC39" s="390"/>
      <c r="AD39" s="390">
        <v>300</v>
      </c>
      <c r="AE39" s="390"/>
      <c r="AF39" s="390"/>
      <c r="AG39" s="390"/>
      <c r="AH39" s="390"/>
      <c r="AI39" s="390"/>
      <c r="AJ39" s="390"/>
      <c r="AK39" s="390"/>
      <c r="AL39" s="391"/>
    </row>
    <row r="40" spans="1:38">
      <c r="A40" s="394"/>
      <c r="B40" s="395" t="s">
        <v>1529</v>
      </c>
      <c r="C40" s="379">
        <f t="shared" si="8"/>
        <v>10000</v>
      </c>
      <c r="D40" s="389"/>
      <c r="E40" s="389"/>
      <c r="F40" s="390"/>
      <c r="G40" s="745"/>
      <c r="H40" s="390"/>
      <c r="I40" s="390"/>
      <c r="J40" s="390"/>
      <c r="K40" s="390"/>
      <c r="L40" s="390"/>
      <c r="M40" s="390"/>
      <c r="N40" s="390"/>
      <c r="O40" s="390"/>
      <c r="P40" s="390"/>
      <c r="Q40" s="390"/>
      <c r="R40" s="390"/>
      <c r="S40" s="390"/>
      <c r="T40" s="390"/>
      <c r="U40" s="390"/>
      <c r="V40" s="390"/>
      <c r="W40" s="390"/>
      <c r="X40" s="390"/>
      <c r="Y40" s="390"/>
      <c r="Z40" s="390"/>
      <c r="AA40" s="390"/>
      <c r="AB40" s="390"/>
      <c r="AC40" s="390"/>
      <c r="AD40" s="390"/>
      <c r="AE40" s="390">
        <v>10000</v>
      </c>
      <c r="AF40" s="390"/>
      <c r="AG40" s="390"/>
      <c r="AH40" s="390"/>
      <c r="AI40" s="390"/>
      <c r="AJ40" s="390"/>
      <c r="AK40" s="390"/>
      <c r="AL40" s="391"/>
    </row>
    <row r="41" spans="1:38">
      <c r="A41" s="394"/>
      <c r="B41" s="395" t="s">
        <v>1530</v>
      </c>
      <c r="C41" s="379">
        <f t="shared" si="8"/>
        <v>1000</v>
      </c>
      <c r="D41" s="389"/>
      <c r="E41" s="389"/>
      <c r="F41" s="390"/>
      <c r="G41" s="745"/>
      <c r="H41" s="390"/>
      <c r="I41" s="390"/>
      <c r="J41" s="390"/>
      <c r="K41" s="390"/>
      <c r="L41" s="390"/>
      <c r="M41" s="390"/>
      <c r="N41" s="390"/>
      <c r="O41" s="390"/>
      <c r="P41" s="390"/>
      <c r="Q41" s="390"/>
      <c r="R41" s="390"/>
      <c r="S41" s="390"/>
      <c r="T41" s="390"/>
      <c r="U41" s="390"/>
      <c r="V41" s="390"/>
      <c r="W41" s="390"/>
      <c r="X41" s="390"/>
      <c r="Y41" s="390"/>
      <c r="Z41" s="390"/>
      <c r="AA41" s="390"/>
      <c r="AB41" s="390"/>
      <c r="AC41" s="390"/>
      <c r="AD41" s="390"/>
      <c r="AE41" s="390"/>
      <c r="AF41" s="390">
        <v>1000</v>
      </c>
      <c r="AG41" s="390"/>
      <c r="AH41" s="390"/>
      <c r="AI41" s="390"/>
      <c r="AJ41" s="390"/>
      <c r="AK41" s="390"/>
      <c r="AL41" s="391"/>
    </row>
    <row r="42" spans="1:38">
      <c r="A42" s="394"/>
      <c r="B42" s="395" t="s">
        <v>1537</v>
      </c>
      <c r="C42" s="379">
        <f t="shared" si="8"/>
        <v>270</v>
      </c>
      <c r="D42" s="389"/>
      <c r="E42" s="389"/>
      <c r="F42" s="390"/>
      <c r="G42" s="745"/>
      <c r="H42" s="390"/>
      <c r="I42" s="390"/>
      <c r="J42" s="390"/>
      <c r="K42" s="390"/>
      <c r="L42" s="390"/>
      <c r="M42" s="390"/>
      <c r="N42" s="390"/>
      <c r="O42" s="390"/>
      <c r="P42" s="390"/>
      <c r="Q42" s="390"/>
      <c r="R42" s="390"/>
      <c r="S42" s="390"/>
      <c r="T42" s="390"/>
      <c r="U42" s="390"/>
      <c r="V42" s="390"/>
      <c r="W42" s="390"/>
      <c r="X42" s="390"/>
      <c r="Y42" s="390"/>
      <c r="Z42" s="390"/>
      <c r="AA42" s="390"/>
      <c r="AB42" s="390"/>
      <c r="AC42" s="390"/>
      <c r="AD42" s="390"/>
      <c r="AE42" s="390"/>
      <c r="AF42" s="390"/>
      <c r="AG42" s="390">
        <v>270</v>
      </c>
      <c r="AH42" s="390"/>
      <c r="AI42" s="390"/>
      <c r="AJ42" s="390"/>
      <c r="AK42" s="390"/>
      <c r="AL42" s="391"/>
    </row>
    <row r="43" spans="1:38">
      <c r="A43" s="394"/>
      <c r="B43" s="395"/>
      <c r="C43" s="379">
        <f t="shared" si="8"/>
        <v>0</v>
      </c>
      <c r="D43" s="389"/>
      <c r="E43" s="389"/>
      <c r="F43" s="390"/>
      <c r="G43" s="745"/>
      <c r="H43" s="390"/>
      <c r="I43" s="390"/>
      <c r="J43" s="390"/>
      <c r="K43" s="390"/>
      <c r="L43" s="390"/>
      <c r="M43" s="390"/>
      <c r="N43" s="390"/>
      <c r="O43" s="390"/>
      <c r="P43" s="390"/>
      <c r="Q43" s="390"/>
      <c r="R43" s="390"/>
      <c r="S43" s="390"/>
      <c r="T43" s="390"/>
      <c r="U43" s="390"/>
      <c r="V43" s="390"/>
      <c r="W43" s="390"/>
      <c r="X43" s="390"/>
      <c r="Y43" s="390"/>
      <c r="Z43" s="390"/>
      <c r="AA43" s="390"/>
      <c r="AB43" s="390"/>
      <c r="AC43" s="390"/>
      <c r="AD43" s="390"/>
      <c r="AE43" s="390"/>
      <c r="AF43" s="390"/>
      <c r="AG43" s="390"/>
      <c r="AH43" s="390"/>
      <c r="AI43" s="390"/>
      <c r="AJ43" s="390"/>
      <c r="AK43" s="390"/>
      <c r="AL43" s="391"/>
    </row>
    <row r="44" spans="1:38">
      <c r="A44" s="394"/>
      <c r="B44" s="395"/>
      <c r="C44" s="379">
        <f t="shared" si="8"/>
        <v>0</v>
      </c>
      <c r="D44" s="389"/>
      <c r="E44" s="389"/>
      <c r="F44" s="390"/>
      <c r="G44" s="745"/>
      <c r="H44" s="390"/>
      <c r="I44" s="390"/>
      <c r="J44" s="390"/>
      <c r="K44" s="390"/>
      <c r="L44" s="390"/>
      <c r="M44" s="390"/>
      <c r="N44" s="390"/>
      <c r="O44" s="390"/>
      <c r="P44" s="390"/>
      <c r="Q44" s="390"/>
      <c r="R44" s="390"/>
      <c r="S44" s="390"/>
      <c r="T44" s="390"/>
      <c r="U44" s="390"/>
      <c r="V44" s="390"/>
      <c r="W44" s="390"/>
      <c r="X44" s="390"/>
      <c r="Y44" s="390"/>
      <c r="Z44" s="390"/>
      <c r="AA44" s="390"/>
      <c r="AB44" s="390"/>
      <c r="AC44" s="390"/>
      <c r="AD44" s="390"/>
      <c r="AE44" s="390"/>
      <c r="AF44" s="390"/>
      <c r="AG44" s="390"/>
      <c r="AH44" s="390"/>
      <c r="AI44" s="390"/>
      <c r="AJ44" s="390"/>
      <c r="AK44" s="390"/>
      <c r="AL44" s="391"/>
    </row>
    <row r="45" spans="1:38">
      <c r="A45" s="394"/>
      <c r="B45" s="395"/>
      <c r="C45" s="379">
        <f t="shared" si="8"/>
        <v>0</v>
      </c>
      <c r="D45" s="389"/>
      <c r="E45" s="389"/>
      <c r="F45" s="390"/>
      <c r="G45" s="745"/>
      <c r="H45" s="390"/>
      <c r="I45" s="390"/>
      <c r="J45" s="390"/>
      <c r="K45" s="390"/>
      <c r="L45" s="390"/>
      <c r="M45" s="390"/>
      <c r="N45" s="390"/>
      <c r="O45" s="390"/>
      <c r="P45" s="390"/>
      <c r="Q45" s="390"/>
      <c r="R45" s="390"/>
      <c r="S45" s="390"/>
      <c r="T45" s="390"/>
      <c r="U45" s="390"/>
      <c r="V45" s="390"/>
      <c r="W45" s="390"/>
      <c r="X45" s="390"/>
      <c r="Y45" s="390"/>
      <c r="Z45" s="390"/>
      <c r="AA45" s="390"/>
      <c r="AB45" s="390"/>
      <c r="AC45" s="390"/>
      <c r="AD45" s="390"/>
      <c r="AE45" s="390"/>
      <c r="AF45" s="390"/>
      <c r="AG45" s="390"/>
      <c r="AH45" s="390"/>
      <c r="AI45" s="390"/>
      <c r="AJ45" s="390"/>
      <c r="AK45" s="390"/>
      <c r="AL45" s="391"/>
    </row>
    <row r="46" spans="1:38">
      <c r="A46" s="397" t="s">
        <v>407</v>
      </c>
      <c r="B46" s="398" t="s">
        <v>1074</v>
      </c>
      <c r="C46" s="379">
        <f t="shared" si="8"/>
        <v>14460</v>
      </c>
      <c r="D46" s="384">
        <f t="shared" ref="D46:AL46" si="17">SUM(D47:D55)</f>
        <v>1000</v>
      </c>
      <c r="E46" s="384">
        <f t="shared" si="17"/>
        <v>0</v>
      </c>
      <c r="F46" s="383">
        <f t="shared" si="17"/>
        <v>1500</v>
      </c>
      <c r="G46" s="744">
        <f t="shared" si="17"/>
        <v>0</v>
      </c>
      <c r="H46" s="383">
        <f t="shared" si="17"/>
        <v>0</v>
      </c>
      <c r="I46" s="383">
        <f t="shared" si="17"/>
        <v>0</v>
      </c>
      <c r="J46" s="383">
        <f t="shared" si="17"/>
        <v>0</v>
      </c>
      <c r="K46" s="383">
        <f t="shared" si="17"/>
        <v>0</v>
      </c>
      <c r="L46" s="383">
        <f t="shared" si="17"/>
        <v>600</v>
      </c>
      <c r="M46" s="383">
        <f t="shared" si="17"/>
        <v>0</v>
      </c>
      <c r="N46" s="383">
        <f t="shared" si="17"/>
        <v>0</v>
      </c>
      <c r="O46" s="383">
        <f t="shared" si="17"/>
        <v>0</v>
      </c>
      <c r="P46" s="383">
        <f t="shared" si="17"/>
        <v>0</v>
      </c>
      <c r="Q46" s="383">
        <f t="shared" si="17"/>
        <v>0</v>
      </c>
      <c r="R46" s="383">
        <f t="shared" si="17"/>
        <v>0</v>
      </c>
      <c r="S46" s="383">
        <f t="shared" si="17"/>
        <v>0</v>
      </c>
      <c r="T46" s="383">
        <f t="shared" si="17"/>
        <v>0</v>
      </c>
      <c r="U46" s="383">
        <f t="shared" si="17"/>
        <v>1000</v>
      </c>
      <c r="V46" s="383">
        <f t="shared" si="17"/>
        <v>0</v>
      </c>
      <c r="W46" s="383">
        <f t="shared" si="17"/>
        <v>360</v>
      </c>
      <c r="X46" s="383">
        <f t="shared" si="17"/>
        <v>0</v>
      </c>
      <c r="Y46" s="383">
        <f t="shared" si="17"/>
        <v>0</v>
      </c>
      <c r="Z46" s="383">
        <f t="shared" si="17"/>
        <v>0</v>
      </c>
      <c r="AA46" s="383">
        <f t="shared" si="17"/>
        <v>2000</v>
      </c>
      <c r="AB46" s="383">
        <f t="shared" si="17"/>
        <v>0</v>
      </c>
      <c r="AC46" s="383">
        <f t="shared" si="17"/>
        <v>0</v>
      </c>
      <c r="AD46" s="383">
        <f t="shared" si="17"/>
        <v>1000</v>
      </c>
      <c r="AE46" s="383">
        <f t="shared" si="17"/>
        <v>0</v>
      </c>
      <c r="AF46" s="383">
        <f t="shared" si="17"/>
        <v>7000</v>
      </c>
      <c r="AG46" s="383">
        <f t="shared" si="17"/>
        <v>0</v>
      </c>
      <c r="AH46" s="383">
        <f t="shared" si="17"/>
        <v>0</v>
      </c>
      <c r="AI46" s="383">
        <f t="shared" si="17"/>
        <v>0</v>
      </c>
      <c r="AJ46" s="383">
        <f t="shared" si="17"/>
        <v>0</v>
      </c>
      <c r="AK46" s="383">
        <f t="shared" si="17"/>
        <v>0</v>
      </c>
      <c r="AL46" s="383">
        <f t="shared" si="17"/>
        <v>0</v>
      </c>
    </row>
    <row r="47" spans="1:38">
      <c r="A47" s="394">
        <v>1</v>
      </c>
      <c r="B47" s="399" t="s">
        <v>1075</v>
      </c>
      <c r="C47" s="379">
        <f t="shared" si="8"/>
        <v>3860</v>
      </c>
      <c r="D47" s="400">
        <v>1000</v>
      </c>
      <c r="E47" s="400"/>
      <c r="F47" s="401">
        <v>500</v>
      </c>
      <c r="G47" s="746"/>
      <c r="H47" s="401"/>
      <c r="I47" s="401"/>
      <c r="J47" s="401"/>
      <c r="K47" s="401"/>
      <c r="L47" s="401"/>
      <c r="M47" s="401"/>
      <c r="N47" s="401"/>
      <c r="O47" s="401"/>
      <c r="P47" s="401"/>
      <c r="Q47" s="401"/>
      <c r="R47" s="401"/>
      <c r="S47" s="401"/>
      <c r="T47" s="401"/>
      <c r="U47" s="401"/>
      <c r="V47" s="401"/>
      <c r="W47" s="401">
        <v>360</v>
      </c>
      <c r="X47" s="401"/>
      <c r="Y47" s="401"/>
      <c r="Z47" s="401"/>
      <c r="AA47" s="401"/>
      <c r="AB47" s="401"/>
      <c r="AC47" s="401"/>
      <c r="AD47" s="401"/>
      <c r="AE47" s="401"/>
      <c r="AF47" s="401">
        <v>2000</v>
      </c>
      <c r="AG47" s="401"/>
      <c r="AH47" s="401"/>
      <c r="AI47" s="401"/>
      <c r="AJ47" s="401"/>
      <c r="AK47" s="401"/>
      <c r="AL47" s="391"/>
    </row>
    <row r="48" spans="1:38">
      <c r="A48" s="394">
        <v>2</v>
      </c>
      <c r="B48" s="361" t="s">
        <v>1076</v>
      </c>
      <c r="C48" s="379">
        <f t="shared" si="8"/>
        <v>500</v>
      </c>
      <c r="D48" s="400"/>
      <c r="E48" s="400"/>
      <c r="F48" s="401">
        <v>500</v>
      </c>
      <c r="G48" s="746"/>
      <c r="H48" s="401"/>
      <c r="I48" s="401"/>
      <c r="J48" s="401"/>
      <c r="K48" s="401"/>
      <c r="L48" s="401"/>
      <c r="M48" s="401"/>
      <c r="N48" s="401"/>
      <c r="O48" s="401"/>
      <c r="P48" s="401"/>
      <c r="Q48" s="401"/>
      <c r="R48" s="401"/>
      <c r="S48" s="401"/>
      <c r="T48" s="401"/>
      <c r="U48" s="401"/>
      <c r="V48" s="401"/>
      <c r="W48" s="401"/>
      <c r="X48" s="401"/>
      <c r="Y48" s="401"/>
      <c r="Z48" s="401"/>
      <c r="AA48" s="401"/>
      <c r="AB48" s="401"/>
      <c r="AC48" s="401"/>
      <c r="AD48" s="401"/>
      <c r="AE48" s="401"/>
      <c r="AF48" s="401"/>
      <c r="AG48" s="401"/>
      <c r="AH48" s="401"/>
      <c r="AI48" s="401"/>
      <c r="AJ48" s="401"/>
      <c r="AK48" s="401"/>
      <c r="AL48" s="385"/>
    </row>
    <row r="49" spans="1:38">
      <c r="A49" s="394">
        <v>3</v>
      </c>
      <c r="B49" s="402" t="s">
        <v>783</v>
      </c>
      <c r="C49" s="379">
        <f t="shared" si="8"/>
        <v>1500</v>
      </c>
      <c r="D49" s="400"/>
      <c r="E49" s="400"/>
      <c r="F49" s="401">
        <v>500</v>
      </c>
      <c r="G49" s="746"/>
      <c r="H49" s="401"/>
      <c r="I49" s="401"/>
      <c r="J49" s="401"/>
      <c r="K49" s="401"/>
      <c r="L49" s="401"/>
      <c r="M49" s="401"/>
      <c r="N49" s="401"/>
      <c r="O49" s="401"/>
      <c r="P49" s="401"/>
      <c r="Q49" s="401"/>
      <c r="R49" s="401"/>
      <c r="S49" s="401"/>
      <c r="T49" s="401"/>
      <c r="U49" s="401">
        <v>1000</v>
      </c>
      <c r="V49" s="401"/>
      <c r="W49" s="401"/>
      <c r="X49" s="401"/>
      <c r="Y49" s="401"/>
      <c r="Z49" s="401"/>
      <c r="AA49" s="401"/>
      <c r="AB49" s="401"/>
      <c r="AC49" s="401"/>
      <c r="AD49" s="401"/>
      <c r="AE49" s="401"/>
      <c r="AF49" s="401"/>
      <c r="AG49" s="401"/>
      <c r="AH49" s="401"/>
      <c r="AI49" s="401"/>
      <c r="AJ49" s="401"/>
      <c r="AK49" s="401"/>
      <c r="AL49" s="385"/>
    </row>
    <row r="50" spans="1:38">
      <c r="A50" s="394"/>
      <c r="B50" s="361" t="s">
        <v>771</v>
      </c>
      <c r="C50" s="379">
        <f t="shared" si="8"/>
        <v>0</v>
      </c>
      <c r="D50" s="400"/>
      <c r="E50" s="400"/>
      <c r="F50" s="401"/>
      <c r="G50" s="746"/>
      <c r="H50" s="401"/>
      <c r="I50" s="401"/>
      <c r="J50" s="401"/>
      <c r="K50" s="401"/>
      <c r="L50" s="401"/>
      <c r="M50" s="401"/>
      <c r="N50" s="401"/>
      <c r="O50" s="401"/>
      <c r="P50" s="401"/>
      <c r="Q50" s="401"/>
      <c r="R50" s="401"/>
      <c r="S50" s="401"/>
      <c r="T50" s="401"/>
      <c r="U50" s="401"/>
      <c r="V50" s="401"/>
      <c r="W50" s="401"/>
      <c r="X50" s="401"/>
      <c r="Y50" s="401"/>
      <c r="Z50" s="401"/>
      <c r="AA50" s="401"/>
      <c r="AB50" s="401"/>
      <c r="AC50" s="401"/>
      <c r="AD50" s="401"/>
      <c r="AE50" s="401"/>
      <c r="AF50" s="401"/>
      <c r="AG50" s="401"/>
      <c r="AH50" s="401"/>
      <c r="AI50" s="401"/>
      <c r="AJ50" s="401"/>
      <c r="AK50" s="401"/>
      <c r="AL50" s="385"/>
    </row>
    <row r="51" spans="1:38">
      <c r="A51" s="394"/>
      <c r="B51" s="395" t="s">
        <v>1044</v>
      </c>
      <c r="C51" s="379">
        <f t="shared" si="8"/>
        <v>600</v>
      </c>
      <c r="D51" s="400"/>
      <c r="E51" s="400"/>
      <c r="F51" s="401"/>
      <c r="G51" s="746"/>
      <c r="H51" s="401"/>
      <c r="I51" s="401"/>
      <c r="J51" s="401"/>
      <c r="K51" s="401"/>
      <c r="L51" s="401">
        <v>600</v>
      </c>
      <c r="M51" s="401"/>
      <c r="N51" s="401"/>
      <c r="O51" s="401"/>
      <c r="P51" s="401"/>
      <c r="Q51" s="401"/>
      <c r="R51" s="401"/>
      <c r="S51" s="401"/>
      <c r="T51" s="401"/>
      <c r="U51" s="401"/>
      <c r="V51" s="401"/>
      <c r="W51" s="401"/>
      <c r="X51" s="401"/>
      <c r="Y51" s="401"/>
      <c r="Z51" s="401"/>
      <c r="AA51" s="401"/>
      <c r="AB51" s="401"/>
      <c r="AC51" s="401"/>
      <c r="AD51" s="401"/>
      <c r="AE51" s="401"/>
      <c r="AF51" s="401"/>
      <c r="AG51" s="401"/>
      <c r="AH51" s="401"/>
      <c r="AI51" s="401"/>
      <c r="AJ51" s="401"/>
      <c r="AK51" s="401"/>
      <c r="AL51" s="385"/>
    </row>
    <row r="52" spans="1:38">
      <c r="A52" s="394"/>
      <c r="B52" s="395" t="s">
        <v>852</v>
      </c>
      <c r="C52" s="379">
        <f t="shared" si="8"/>
        <v>8000</v>
      </c>
      <c r="D52" s="400"/>
      <c r="E52" s="400"/>
      <c r="F52" s="401"/>
      <c r="G52" s="746"/>
      <c r="H52" s="401"/>
      <c r="I52" s="401"/>
      <c r="J52" s="401"/>
      <c r="K52" s="401"/>
      <c r="L52" s="401"/>
      <c r="M52" s="401"/>
      <c r="N52" s="401"/>
      <c r="O52" s="401"/>
      <c r="P52" s="401"/>
      <c r="Q52" s="401"/>
      <c r="R52" s="401"/>
      <c r="S52" s="401"/>
      <c r="T52" s="401"/>
      <c r="U52" s="401"/>
      <c r="V52" s="401"/>
      <c r="W52" s="401"/>
      <c r="X52" s="401"/>
      <c r="Y52" s="401"/>
      <c r="Z52" s="401"/>
      <c r="AA52" s="401">
        <v>2000</v>
      </c>
      <c r="AB52" s="401"/>
      <c r="AC52" s="401"/>
      <c r="AD52" s="401">
        <v>1000</v>
      </c>
      <c r="AE52" s="401"/>
      <c r="AF52" s="401">
        <v>5000</v>
      </c>
      <c r="AG52" s="401"/>
      <c r="AH52" s="401"/>
      <c r="AI52" s="401"/>
      <c r="AJ52" s="401"/>
      <c r="AK52" s="401"/>
      <c r="AL52" s="385"/>
    </row>
    <row r="53" spans="1:38">
      <c r="A53" s="394"/>
      <c r="B53" s="395"/>
      <c r="C53" s="379">
        <f t="shared" si="8"/>
        <v>0</v>
      </c>
      <c r="D53" s="400"/>
      <c r="E53" s="400"/>
      <c r="F53" s="401"/>
      <c r="G53" s="746"/>
      <c r="H53" s="401"/>
      <c r="I53" s="401"/>
      <c r="J53" s="401"/>
      <c r="K53" s="401"/>
      <c r="L53" s="401"/>
      <c r="M53" s="401"/>
      <c r="N53" s="401"/>
      <c r="O53" s="401"/>
      <c r="P53" s="401"/>
      <c r="Q53" s="401"/>
      <c r="R53" s="401"/>
      <c r="S53" s="401"/>
      <c r="T53" s="401"/>
      <c r="U53" s="401"/>
      <c r="V53" s="401"/>
      <c r="W53" s="401"/>
      <c r="X53" s="401"/>
      <c r="Y53" s="401"/>
      <c r="Z53" s="401"/>
      <c r="AA53" s="401"/>
      <c r="AB53" s="401"/>
      <c r="AC53" s="401"/>
      <c r="AD53" s="401"/>
      <c r="AE53" s="401"/>
      <c r="AF53" s="401"/>
      <c r="AG53" s="401"/>
      <c r="AH53" s="401"/>
      <c r="AI53" s="401"/>
      <c r="AJ53" s="401"/>
      <c r="AK53" s="401"/>
      <c r="AL53" s="385"/>
    </row>
    <row r="54" spans="1:38">
      <c r="A54" s="394"/>
      <c r="B54" s="395"/>
      <c r="C54" s="379">
        <f t="shared" si="8"/>
        <v>0</v>
      </c>
      <c r="D54" s="400"/>
      <c r="E54" s="400"/>
      <c r="F54" s="401"/>
      <c r="G54" s="746"/>
      <c r="H54" s="401"/>
      <c r="I54" s="401"/>
      <c r="J54" s="401"/>
      <c r="K54" s="401"/>
      <c r="L54" s="401"/>
      <c r="M54" s="401"/>
      <c r="N54" s="401"/>
      <c r="O54" s="401"/>
      <c r="P54" s="401"/>
      <c r="Q54" s="401"/>
      <c r="R54" s="401"/>
      <c r="S54" s="401"/>
      <c r="T54" s="401"/>
      <c r="U54" s="401"/>
      <c r="V54" s="401"/>
      <c r="W54" s="401"/>
      <c r="X54" s="401"/>
      <c r="Y54" s="401"/>
      <c r="Z54" s="401"/>
      <c r="AA54" s="401"/>
      <c r="AB54" s="401"/>
      <c r="AC54" s="401"/>
      <c r="AD54" s="401"/>
      <c r="AE54" s="401"/>
      <c r="AF54" s="401"/>
      <c r="AG54" s="401"/>
      <c r="AH54" s="401"/>
      <c r="AI54" s="401"/>
      <c r="AJ54" s="401"/>
      <c r="AK54" s="401"/>
      <c r="AL54" s="385"/>
    </row>
    <row r="55" spans="1:38">
      <c r="A55" s="394"/>
      <c r="B55" s="395"/>
      <c r="C55" s="379">
        <f t="shared" si="8"/>
        <v>0</v>
      </c>
      <c r="D55" s="400"/>
      <c r="E55" s="400"/>
      <c r="F55" s="401"/>
      <c r="G55" s="746"/>
      <c r="H55" s="401"/>
      <c r="I55" s="401"/>
      <c r="J55" s="401"/>
      <c r="K55" s="401"/>
      <c r="L55" s="401"/>
      <c r="M55" s="401"/>
      <c r="N55" s="401"/>
      <c r="O55" s="401"/>
      <c r="P55" s="401"/>
      <c r="Q55" s="401"/>
      <c r="R55" s="401"/>
      <c r="S55" s="401"/>
      <c r="T55" s="401"/>
      <c r="U55" s="401"/>
      <c r="V55" s="401"/>
      <c r="W55" s="401"/>
      <c r="X55" s="401"/>
      <c r="Y55" s="401"/>
      <c r="Z55" s="401"/>
      <c r="AA55" s="401"/>
      <c r="AB55" s="401"/>
      <c r="AC55" s="401"/>
      <c r="AD55" s="401"/>
      <c r="AE55" s="401"/>
      <c r="AF55" s="401"/>
      <c r="AG55" s="401"/>
      <c r="AH55" s="401"/>
      <c r="AI55" s="401"/>
      <c r="AJ55" s="401"/>
      <c r="AK55" s="401"/>
      <c r="AL55" s="385"/>
    </row>
    <row r="56" spans="1:38">
      <c r="A56" s="403" t="s">
        <v>410</v>
      </c>
      <c r="B56" s="403" t="s">
        <v>1077</v>
      </c>
      <c r="C56" s="379">
        <f t="shared" si="8"/>
        <v>826310</v>
      </c>
      <c r="D56" s="384">
        <f>SUM(D57:D119)</f>
        <v>1000</v>
      </c>
      <c r="E56" s="384">
        <f t="shared" ref="E56:AE56" si="18">SUM(E57:E119)</f>
        <v>19500</v>
      </c>
      <c r="F56" s="383">
        <f t="shared" si="18"/>
        <v>17300</v>
      </c>
      <c r="G56" s="744">
        <f t="shared" si="18"/>
        <v>76140</v>
      </c>
      <c r="H56" s="383">
        <f t="shared" si="18"/>
        <v>54000</v>
      </c>
      <c r="I56" s="383">
        <f t="shared" si="18"/>
        <v>104652</v>
      </c>
      <c r="J56" s="383">
        <f t="shared" si="18"/>
        <v>557000</v>
      </c>
      <c r="K56" s="383">
        <f t="shared" si="18"/>
        <v>-3240</v>
      </c>
      <c r="L56" s="383">
        <f t="shared" si="18"/>
        <v>7992</v>
      </c>
      <c r="M56" s="383">
        <f t="shared" si="18"/>
        <v>1800</v>
      </c>
      <c r="N56" s="383">
        <f t="shared" si="18"/>
        <v>-449158</v>
      </c>
      <c r="O56" s="383">
        <f t="shared" si="18"/>
        <v>34964</v>
      </c>
      <c r="P56" s="383">
        <f t="shared" si="18"/>
        <v>28012</v>
      </c>
      <c r="Q56" s="383">
        <f t="shared" si="18"/>
        <v>13020</v>
      </c>
      <c r="R56" s="383">
        <f t="shared" si="18"/>
        <v>7160</v>
      </c>
      <c r="S56" s="383">
        <f t="shared" si="18"/>
        <v>18000</v>
      </c>
      <c r="T56" s="383">
        <f t="shared" si="18"/>
        <v>6260</v>
      </c>
      <c r="U56" s="383">
        <f t="shared" si="18"/>
        <v>20800</v>
      </c>
      <c r="V56" s="383">
        <f t="shared" si="18"/>
        <v>28000</v>
      </c>
      <c r="W56" s="383">
        <f t="shared" si="18"/>
        <v>8000</v>
      </c>
      <c r="X56" s="383">
        <f t="shared" si="18"/>
        <v>24800</v>
      </c>
      <c r="Y56" s="383">
        <f t="shared" si="18"/>
        <v>65468</v>
      </c>
      <c r="Z56" s="383">
        <f t="shared" si="18"/>
        <v>54635</v>
      </c>
      <c r="AA56" s="383">
        <f t="shared" si="18"/>
        <v>-45000</v>
      </c>
      <c r="AB56" s="383">
        <f t="shared" si="18"/>
        <v>10000</v>
      </c>
      <c r="AC56" s="383">
        <f t="shared" si="18"/>
        <v>21205</v>
      </c>
      <c r="AD56" s="383">
        <f t="shared" si="18"/>
        <v>13000</v>
      </c>
      <c r="AE56" s="383">
        <f t="shared" si="18"/>
        <v>9000</v>
      </c>
      <c r="AF56" s="383">
        <f>SUM(AF57:AF119)</f>
        <v>10000</v>
      </c>
      <c r="AG56" s="383">
        <f t="shared" ref="AG56:AK56" si="19">SUM(AG57:AG119)</f>
        <v>71000</v>
      </c>
      <c r="AH56" s="383">
        <f t="shared" si="19"/>
        <v>13000</v>
      </c>
      <c r="AI56" s="383">
        <f t="shared" si="19"/>
        <v>26000</v>
      </c>
      <c r="AJ56" s="383">
        <f t="shared" si="19"/>
        <v>2000</v>
      </c>
      <c r="AK56" s="383">
        <f t="shared" si="19"/>
        <v>0</v>
      </c>
      <c r="AL56" s="385"/>
    </row>
    <row r="57" spans="1:38">
      <c r="A57" s="404">
        <v>1</v>
      </c>
      <c r="B57" s="405" t="s">
        <v>761</v>
      </c>
      <c r="C57" s="379">
        <f t="shared" si="8"/>
        <v>24732</v>
      </c>
      <c r="D57" s="400"/>
      <c r="E57" s="400"/>
      <c r="F57" s="401"/>
      <c r="G57" s="746">
        <v>2052</v>
      </c>
      <c r="H57" s="401"/>
      <c r="I57" s="401">
        <v>1080</v>
      </c>
      <c r="J57" s="401"/>
      <c r="K57" s="401"/>
      <c r="L57" s="401"/>
      <c r="M57" s="401"/>
      <c r="N57" s="401">
        <v>5400</v>
      </c>
      <c r="O57" s="401"/>
      <c r="P57" s="401"/>
      <c r="Q57" s="401"/>
      <c r="R57" s="401"/>
      <c r="S57" s="401"/>
      <c r="T57" s="401"/>
      <c r="U57" s="401">
        <v>10800</v>
      </c>
      <c r="V57" s="401"/>
      <c r="W57" s="401"/>
      <c r="X57" s="401"/>
      <c r="Y57" s="401">
        <v>5400</v>
      </c>
      <c r="Z57" s="401"/>
      <c r="AA57" s="401"/>
      <c r="AB57" s="401"/>
      <c r="AC57" s="401"/>
      <c r="AD57" s="401"/>
      <c r="AE57" s="401"/>
      <c r="AF57" s="401"/>
      <c r="AG57" s="401"/>
      <c r="AH57" s="401"/>
      <c r="AI57" s="401"/>
      <c r="AJ57" s="401"/>
      <c r="AK57" s="401"/>
      <c r="AL57" s="385"/>
    </row>
    <row r="58" spans="1:38">
      <c r="A58" s="406">
        <v>2</v>
      </c>
      <c r="B58" s="407" t="s">
        <v>754</v>
      </c>
      <c r="C58" s="379">
        <f t="shared" si="8"/>
        <v>4132</v>
      </c>
      <c r="D58" s="389"/>
      <c r="E58" s="389">
        <v>1000</v>
      </c>
      <c r="F58" s="390"/>
      <c r="G58" s="745">
        <v>2052</v>
      </c>
      <c r="H58" s="390"/>
      <c r="I58" s="390">
        <v>1080</v>
      </c>
      <c r="J58" s="390"/>
      <c r="K58" s="390"/>
      <c r="L58" s="390"/>
      <c r="M58" s="390"/>
      <c r="N58" s="390"/>
      <c r="O58" s="390"/>
      <c r="P58" s="390"/>
      <c r="Q58" s="390"/>
      <c r="R58" s="390"/>
      <c r="S58" s="390"/>
      <c r="T58" s="390"/>
      <c r="U58" s="390"/>
      <c r="V58" s="390"/>
      <c r="W58" s="390"/>
      <c r="X58" s="390"/>
      <c r="Y58" s="390"/>
      <c r="Z58" s="390"/>
      <c r="AA58" s="390"/>
      <c r="AB58" s="390"/>
      <c r="AC58" s="390"/>
      <c r="AD58" s="390"/>
      <c r="AE58" s="390"/>
      <c r="AF58" s="390"/>
      <c r="AG58" s="390"/>
      <c r="AH58" s="390"/>
      <c r="AI58" s="390"/>
      <c r="AJ58" s="390"/>
      <c r="AK58" s="390"/>
      <c r="AL58" s="391"/>
    </row>
    <row r="59" spans="1:38">
      <c r="A59" s="404">
        <v>3</v>
      </c>
      <c r="B59" s="405" t="s">
        <v>719</v>
      </c>
      <c r="C59" s="379">
        <f t="shared" si="8"/>
        <v>280</v>
      </c>
      <c r="D59" s="400"/>
      <c r="E59" s="400"/>
      <c r="F59" s="401"/>
      <c r="G59" s="746"/>
      <c r="H59" s="401"/>
      <c r="I59" s="401"/>
      <c r="J59" s="401"/>
      <c r="K59" s="401"/>
      <c r="L59" s="401"/>
      <c r="M59" s="401"/>
      <c r="N59" s="401"/>
      <c r="O59" s="401"/>
      <c r="P59" s="401">
        <v>100</v>
      </c>
      <c r="Q59" s="401"/>
      <c r="R59" s="401"/>
      <c r="S59" s="401"/>
      <c r="T59" s="401"/>
      <c r="U59" s="401"/>
      <c r="V59" s="401"/>
      <c r="W59" s="401"/>
      <c r="X59" s="401"/>
      <c r="Y59" s="401"/>
      <c r="Z59" s="401"/>
      <c r="AA59" s="401"/>
      <c r="AB59" s="401"/>
      <c r="AC59" s="401">
        <v>180</v>
      </c>
      <c r="AD59" s="401"/>
      <c r="AE59" s="401"/>
      <c r="AF59" s="401"/>
      <c r="AG59" s="401"/>
      <c r="AH59" s="401"/>
      <c r="AI59" s="401"/>
      <c r="AJ59" s="401"/>
      <c r="AK59" s="401"/>
      <c r="AL59" s="385"/>
    </row>
    <row r="60" spans="1:38">
      <c r="A60" s="404">
        <v>4</v>
      </c>
      <c r="B60" s="405" t="s">
        <v>725</v>
      </c>
      <c r="C60" s="379">
        <f t="shared" si="8"/>
        <v>12600</v>
      </c>
      <c r="D60" s="400"/>
      <c r="E60" s="400"/>
      <c r="F60" s="401"/>
      <c r="G60" s="746"/>
      <c r="H60" s="401"/>
      <c r="I60" s="401"/>
      <c r="J60" s="401"/>
      <c r="K60" s="401"/>
      <c r="L60" s="401"/>
      <c r="M60" s="401"/>
      <c r="N60" s="401">
        <v>100</v>
      </c>
      <c r="O60" s="401"/>
      <c r="P60" s="401"/>
      <c r="Q60" s="401"/>
      <c r="R60" s="401"/>
      <c r="S60" s="401"/>
      <c r="T60" s="401"/>
      <c r="U60" s="401"/>
      <c r="V60" s="401"/>
      <c r="W60" s="401">
        <v>500</v>
      </c>
      <c r="X60" s="401"/>
      <c r="Y60" s="401">
        <v>2000</v>
      </c>
      <c r="Z60" s="401"/>
      <c r="AA60" s="401"/>
      <c r="AB60" s="401">
        <v>10000</v>
      </c>
      <c r="AC60" s="401"/>
      <c r="AD60" s="401"/>
      <c r="AE60" s="401"/>
      <c r="AF60" s="401"/>
      <c r="AG60" s="401"/>
      <c r="AH60" s="401"/>
      <c r="AI60" s="401"/>
      <c r="AJ60" s="401"/>
      <c r="AK60" s="401"/>
      <c r="AL60" s="385"/>
    </row>
    <row r="61" spans="1:38">
      <c r="A61" s="404">
        <v>5</v>
      </c>
      <c r="B61" s="405" t="s">
        <v>766</v>
      </c>
      <c r="C61" s="379">
        <f t="shared" si="8"/>
        <v>18927</v>
      </c>
      <c r="D61" s="400"/>
      <c r="E61" s="400"/>
      <c r="F61" s="401"/>
      <c r="G61" s="746"/>
      <c r="H61" s="401"/>
      <c r="I61" s="401"/>
      <c r="J61" s="401"/>
      <c r="K61" s="401"/>
      <c r="L61" s="401"/>
      <c r="M61" s="401"/>
      <c r="N61" s="401">
        <v>5859</v>
      </c>
      <c r="O61" s="401"/>
      <c r="P61" s="401"/>
      <c r="Q61" s="401"/>
      <c r="R61" s="401"/>
      <c r="S61" s="401"/>
      <c r="T61" s="401"/>
      <c r="U61" s="401"/>
      <c r="V61" s="401"/>
      <c r="W61" s="401"/>
      <c r="X61" s="401"/>
      <c r="Y61" s="401">
        <v>13068</v>
      </c>
      <c r="Z61" s="401"/>
      <c r="AA61" s="401"/>
      <c r="AB61" s="401"/>
      <c r="AC61" s="401"/>
      <c r="AD61" s="401"/>
      <c r="AE61" s="401"/>
      <c r="AF61" s="401"/>
      <c r="AG61" s="401"/>
      <c r="AH61" s="401"/>
      <c r="AI61" s="401"/>
      <c r="AJ61" s="401"/>
      <c r="AK61" s="401"/>
      <c r="AL61" s="385"/>
    </row>
    <row r="62" spans="1:38">
      <c r="A62" s="404">
        <v>6</v>
      </c>
      <c r="B62" s="405" t="s">
        <v>708</v>
      </c>
      <c r="C62" s="379">
        <f t="shared" si="8"/>
        <v>2800</v>
      </c>
      <c r="D62" s="400"/>
      <c r="E62" s="400"/>
      <c r="F62" s="401"/>
      <c r="G62" s="746"/>
      <c r="H62" s="401"/>
      <c r="I62" s="401"/>
      <c r="J62" s="401"/>
      <c r="K62" s="401"/>
      <c r="L62" s="401"/>
      <c r="M62" s="401"/>
      <c r="N62" s="401"/>
      <c r="O62" s="401">
        <v>300</v>
      </c>
      <c r="P62" s="401"/>
      <c r="Q62" s="401"/>
      <c r="R62" s="401"/>
      <c r="S62" s="401"/>
      <c r="T62" s="401"/>
      <c r="U62" s="401"/>
      <c r="V62" s="401"/>
      <c r="W62" s="401">
        <v>500</v>
      </c>
      <c r="X62" s="401"/>
      <c r="Y62" s="401"/>
      <c r="Z62" s="401">
        <v>2000</v>
      </c>
      <c r="AA62" s="401"/>
      <c r="AB62" s="401"/>
      <c r="AC62" s="401"/>
      <c r="AD62" s="401"/>
      <c r="AE62" s="401"/>
      <c r="AF62" s="401"/>
      <c r="AG62" s="401"/>
      <c r="AH62" s="401"/>
      <c r="AI62" s="401"/>
      <c r="AJ62" s="401"/>
      <c r="AK62" s="401"/>
      <c r="AL62" s="385"/>
    </row>
    <row r="63" spans="1:38">
      <c r="A63" s="404">
        <v>7</v>
      </c>
      <c r="B63" s="405" t="s">
        <v>757</v>
      </c>
      <c r="C63" s="379">
        <f t="shared" si="8"/>
        <v>5172</v>
      </c>
      <c r="D63" s="400"/>
      <c r="E63" s="400"/>
      <c r="F63" s="401">
        <v>700</v>
      </c>
      <c r="G63" s="746">
        <v>2052</v>
      </c>
      <c r="H63" s="401"/>
      <c r="I63" s="401">
        <v>1080</v>
      </c>
      <c r="J63" s="401"/>
      <c r="K63" s="401"/>
      <c r="L63" s="401"/>
      <c r="M63" s="401"/>
      <c r="N63" s="401"/>
      <c r="O63" s="401">
        <v>1340</v>
      </c>
      <c r="P63" s="401"/>
      <c r="Q63" s="401"/>
      <c r="R63" s="401"/>
      <c r="S63" s="401"/>
      <c r="T63" s="401"/>
      <c r="U63" s="401"/>
      <c r="V63" s="401"/>
      <c r="W63" s="401"/>
      <c r="X63" s="401"/>
      <c r="Y63" s="401"/>
      <c r="Z63" s="401"/>
      <c r="AA63" s="401"/>
      <c r="AB63" s="401"/>
      <c r="AC63" s="401"/>
      <c r="AD63" s="401"/>
      <c r="AE63" s="401"/>
      <c r="AF63" s="401"/>
      <c r="AG63" s="401"/>
      <c r="AH63" s="401"/>
      <c r="AI63" s="401"/>
      <c r="AJ63" s="401"/>
      <c r="AK63" s="401"/>
      <c r="AL63" s="385"/>
    </row>
    <row r="64" spans="1:38">
      <c r="A64" s="404">
        <v>8</v>
      </c>
      <c r="B64" s="405" t="s">
        <v>740</v>
      </c>
      <c r="C64" s="379">
        <f t="shared" si="8"/>
        <v>13500</v>
      </c>
      <c r="D64" s="400"/>
      <c r="E64" s="400"/>
      <c r="F64" s="401"/>
      <c r="G64" s="746"/>
      <c r="H64" s="401"/>
      <c r="I64" s="401"/>
      <c r="J64" s="401"/>
      <c r="K64" s="401"/>
      <c r="L64" s="401"/>
      <c r="M64" s="401"/>
      <c r="N64" s="401">
        <v>500</v>
      </c>
      <c r="O64" s="401"/>
      <c r="P64" s="401"/>
      <c r="Q64" s="401"/>
      <c r="R64" s="401"/>
      <c r="S64" s="401"/>
      <c r="T64" s="401"/>
      <c r="U64" s="401"/>
      <c r="V64" s="401"/>
      <c r="W64" s="401"/>
      <c r="X64" s="401"/>
      <c r="Y64" s="401"/>
      <c r="Z64" s="401"/>
      <c r="AA64" s="401"/>
      <c r="AB64" s="401"/>
      <c r="AC64" s="401"/>
      <c r="AD64" s="401">
        <v>4000</v>
      </c>
      <c r="AE64" s="401"/>
      <c r="AF64" s="401"/>
      <c r="AG64" s="401"/>
      <c r="AH64" s="401"/>
      <c r="AI64" s="401">
        <v>9000</v>
      </c>
      <c r="AJ64" s="401"/>
      <c r="AK64" s="401"/>
      <c r="AL64" s="385"/>
    </row>
    <row r="65" spans="1:38">
      <c r="A65" s="404">
        <v>9</v>
      </c>
      <c r="B65" s="405" t="s">
        <v>752</v>
      </c>
      <c r="C65" s="379">
        <f t="shared" si="8"/>
        <v>18928</v>
      </c>
      <c r="D65" s="400"/>
      <c r="E65" s="400"/>
      <c r="F65" s="401">
        <v>1000</v>
      </c>
      <c r="G65" s="746">
        <v>7992</v>
      </c>
      <c r="H65" s="401"/>
      <c r="I65" s="401">
        <v>9936</v>
      </c>
      <c r="J65" s="401"/>
      <c r="K65" s="401"/>
      <c r="L65" s="401"/>
      <c r="M65" s="401"/>
      <c r="N65" s="401"/>
      <c r="O65" s="401"/>
      <c r="P65" s="401"/>
      <c r="Q65" s="401"/>
      <c r="R65" s="401"/>
      <c r="S65" s="401"/>
      <c r="T65" s="401"/>
      <c r="U65" s="401"/>
      <c r="V65" s="401"/>
      <c r="W65" s="401"/>
      <c r="X65" s="401"/>
      <c r="Y65" s="401"/>
      <c r="Z65" s="401"/>
      <c r="AA65" s="401"/>
      <c r="AB65" s="401"/>
      <c r="AC65" s="401"/>
      <c r="AD65" s="401"/>
      <c r="AE65" s="401"/>
      <c r="AF65" s="401"/>
      <c r="AG65" s="401"/>
      <c r="AH65" s="401"/>
      <c r="AI65" s="401"/>
      <c r="AJ65" s="401"/>
      <c r="AK65" s="401"/>
      <c r="AL65" s="385"/>
    </row>
    <row r="66" spans="1:38">
      <c r="A66" s="404">
        <v>10</v>
      </c>
      <c r="B66" s="405" t="s">
        <v>750</v>
      </c>
      <c r="C66" s="379">
        <f t="shared" si="8"/>
        <v>8264</v>
      </c>
      <c r="D66" s="400"/>
      <c r="E66" s="400"/>
      <c r="F66" s="401"/>
      <c r="G66" s="746">
        <v>2052</v>
      </c>
      <c r="H66" s="401"/>
      <c r="I66" s="401">
        <v>1080</v>
      </c>
      <c r="J66" s="401"/>
      <c r="K66" s="401"/>
      <c r="L66" s="401"/>
      <c r="M66" s="401"/>
      <c r="N66" s="401"/>
      <c r="O66" s="401"/>
      <c r="P66" s="401">
        <v>3132</v>
      </c>
      <c r="Q66" s="401"/>
      <c r="R66" s="401"/>
      <c r="S66" s="401"/>
      <c r="T66" s="401"/>
      <c r="U66" s="401"/>
      <c r="V66" s="401"/>
      <c r="W66" s="401">
        <v>2000</v>
      </c>
      <c r="X66" s="401"/>
      <c r="Y66" s="401"/>
      <c r="Z66" s="401"/>
      <c r="AA66" s="401"/>
      <c r="AB66" s="401"/>
      <c r="AC66" s="401"/>
      <c r="AD66" s="401"/>
      <c r="AE66" s="401"/>
      <c r="AF66" s="401"/>
      <c r="AG66" s="401"/>
      <c r="AH66" s="401"/>
      <c r="AI66" s="401"/>
      <c r="AJ66" s="401"/>
      <c r="AK66" s="401"/>
      <c r="AL66" s="385"/>
    </row>
    <row r="67" spans="1:38">
      <c r="A67" s="404">
        <v>11</v>
      </c>
      <c r="B67" s="405" t="s">
        <v>744</v>
      </c>
      <c r="C67" s="379">
        <f t="shared" si="8"/>
        <v>5000</v>
      </c>
      <c r="D67" s="400"/>
      <c r="E67" s="400"/>
      <c r="F67" s="401"/>
      <c r="G67" s="746"/>
      <c r="H67" s="401"/>
      <c r="I67" s="401"/>
      <c r="J67" s="401"/>
      <c r="K67" s="401"/>
      <c r="L67" s="401"/>
      <c r="M67" s="401"/>
      <c r="N67" s="401"/>
      <c r="O67" s="401"/>
      <c r="P67" s="401"/>
      <c r="Q67" s="401"/>
      <c r="R67" s="401"/>
      <c r="S67" s="401"/>
      <c r="T67" s="401"/>
      <c r="U67" s="401"/>
      <c r="V67" s="401">
        <v>5000</v>
      </c>
      <c r="W67" s="401"/>
      <c r="X67" s="401"/>
      <c r="Y67" s="401"/>
      <c r="Z67" s="401"/>
      <c r="AA67" s="401"/>
      <c r="AB67" s="401"/>
      <c r="AC67" s="401"/>
      <c r="AD67" s="401"/>
      <c r="AE67" s="401"/>
      <c r="AF67" s="401"/>
      <c r="AG67" s="401"/>
      <c r="AH67" s="401"/>
      <c r="AI67" s="401"/>
      <c r="AJ67" s="401"/>
      <c r="AK67" s="401"/>
      <c r="AL67" s="385"/>
    </row>
    <row r="68" spans="1:38">
      <c r="A68" s="404">
        <v>12</v>
      </c>
      <c r="B68" s="405" t="s">
        <v>767</v>
      </c>
      <c r="C68" s="379">
        <f t="shared" si="8"/>
        <v>23984</v>
      </c>
      <c r="D68" s="400"/>
      <c r="E68" s="400"/>
      <c r="F68" s="401"/>
      <c r="G68" s="746"/>
      <c r="H68" s="401"/>
      <c r="I68" s="401">
        <v>324</v>
      </c>
      <c r="J68" s="401"/>
      <c r="K68" s="401"/>
      <c r="L68" s="401">
        <v>500</v>
      </c>
      <c r="M68" s="401"/>
      <c r="N68" s="401"/>
      <c r="O68" s="401">
        <v>1000</v>
      </c>
      <c r="P68" s="401"/>
      <c r="Q68" s="401"/>
      <c r="R68" s="401"/>
      <c r="S68" s="401"/>
      <c r="T68" s="401">
        <v>2160</v>
      </c>
      <c r="U68" s="401"/>
      <c r="V68" s="401"/>
      <c r="W68" s="401">
        <v>5000</v>
      </c>
      <c r="X68" s="401">
        <v>10000</v>
      </c>
      <c r="Y68" s="401"/>
      <c r="Z68" s="401"/>
      <c r="AA68" s="401"/>
      <c r="AB68" s="401"/>
      <c r="AC68" s="401"/>
      <c r="AD68" s="401"/>
      <c r="AE68" s="401"/>
      <c r="AF68" s="401"/>
      <c r="AG68" s="401"/>
      <c r="AH68" s="401"/>
      <c r="AI68" s="401">
        <v>5000</v>
      </c>
      <c r="AJ68" s="401"/>
      <c r="AK68" s="401"/>
      <c r="AL68" s="385"/>
    </row>
    <row r="69" spans="1:38">
      <c r="A69" s="404">
        <v>13</v>
      </c>
      <c r="B69" s="405" t="s">
        <v>763</v>
      </c>
      <c r="C69" s="379">
        <f t="shared" si="8"/>
        <v>25332</v>
      </c>
      <c r="D69" s="400"/>
      <c r="E69" s="400">
        <v>500</v>
      </c>
      <c r="F69" s="401"/>
      <c r="G69" s="746">
        <v>3024</v>
      </c>
      <c r="H69" s="401"/>
      <c r="I69" s="401">
        <v>4968</v>
      </c>
      <c r="J69" s="401"/>
      <c r="K69" s="401"/>
      <c r="L69" s="401"/>
      <c r="M69" s="401"/>
      <c r="N69" s="401"/>
      <c r="O69" s="401"/>
      <c r="P69" s="401"/>
      <c r="Q69" s="401"/>
      <c r="R69" s="401"/>
      <c r="S69" s="401">
        <v>18000</v>
      </c>
      <c r="T69" s="401"/>
      <c r="U69" s="401"/>
      <c r="V69" s="401"/>
      <c r="W69" s="401"/>
      <c r="X69" s="401"/>
      <c r="Y69" s="401"/>
      <c r="Z69" s="401"/>
      <c r="AA69" s="401"/>
      <c r="AB69" s="401"/>
      <c r="AC69" s="401"/>
      <c r="AD69" s="401"/>
      <c r="AE69" s="401"/>
      <c r="AF69" s="401"/>
      <c r="AG69" s="401"/>
      <c r="AH69" s="401"/>
      <c r="AI69" s="401"/>
      <c r="AJ69" s="401">
        <v>-1160</v>
      </c>
      <c r="AK69" s="401"/>
      <c r="AL69" s="391"/>
    </row>
    <row r="70" spans="1:38">
      <c r="A70" s="404">
        <v>14</v>
      </c>
      <c r="B70" s="405" t="s">
        <v>718</v>
      </c>
      <c r="C70" s="379">
        <f t="shared" si="8"/>
        <v>300</v>
      </c>
      <c r="D70" s="400"/>
      <c r="E70" s="400"/>
      <c r="F70" s="401"/>
      <c r="G70" s="746"/>
      <c r="H70" s="401"/>
      <c r="I70" s="401"/>
      <c r="J70" s="401"/>
      <c r="K70" s="401"/>
      <c r="L70" s="401"/>
      <c r="M70" s="401"/>
      <c r="N70" s="401">
        <v>300</v>
      </c>
      <c r="O70" s="401"/>
      <c r="P70" s="401"/>
      <c r="Q70" s="401"/>
      <c r="R70" s="401"/>
      <c r="S70" s="401"/>
      <c r="T70" s="401"/>
      <c r="U70" s="401"/>
      <c r="V70" s="401"/>
      <c r="W70" s="401"/>
      <c r="X70" s="401"/>
      <c r="Y70" s="401"/>
      <c r="Z70" s="401"/>
      <c r="AA70" s="401"/>
      <c r="AB70" s="401"/>
      <c r="AC70" s="401"/>
      <c r="AD70" s="401"/>
      <c r="AE70" s="401"/>
      <c r="AF70" s="401"/>
      <c r="AG70" s="401"/>
      <c r="AH70" s="401"/>
      <c r="AI70" s="401"/>
      <c r="AJ70" s="401"/>
      <c r="AK70" s="401"/>
      <c r="AL70" s="385"/>
    </row>
    <row r="71" spans="1:38">
      <c r="A71" s="404">
        <v>15</v>
      </c>
      <c r="B71" s="405" t="s">
        <v>737</v>
      </c>
      <c r="C71" s="379">
        <f t="shared" ref="C71:C119" si="20">SUM(D71:AK71)</f>
        <v>2752</v>
      </c>
      <c r="D71" s="400"/>
      <c r="E71" s="400"/>
      <c r="F71" s="401">
        <v>700</v>
      </c>
      <c r="G71" s="746"/>
      <c r="H71" s="401"/>
      <c r="I71" s="401">
        <v>2052</v>
      </c>
      <c r="J71" s="401"/>
      <c r="K71" s="401"/>
      <c r="L71" s="401"/>
      <c r="M71" s="401"/>
      <c r="N71" s="401"/>
      <c r="O71" s="401"/>
      <c r="P71" s="401"/>
      <c r="Q71" s="401"/>
      <c r="R71" s="401"/>
      <c r="S71" s="401"/>
      <c r="T71" s="401"/>
      <c r="U71" s="401"/>
      <c r="V71" s="401"/>
      <c r="W71" s="401"/>
      <c r="X71" s="401"/>
      <c r="Y71" s="401"/>
      <c r="Z71" s="401"/>
      <c r="AA71" s="401"/>
      <c r="AB71" s="401"/>
      <c r="AC71" s="401"/>
      <c r="AD71" s="401"/>
      <c r="AE71" s="401"/>
      <c r="AF71" s="401"/>
      <c r="AG71" s="401"/>
      <c r="AH71" s="401"/>
      <c r="AI71" s="401"/>
      <c r="AJ71" s="401"/>
      <c r="AK71" s="401"/>
      <c r="AL71" s="385"/>
    </row>
    <row r="72" spans="1:38">
      <c r="A72" s="404">
        <v>16</v>
      </c>
      <c r="B72" s="405" t="s">
        <v>747</v>
      </c>
      <c r="C72" s="379">
        <f t="shared" si="20"/>
        <v>7390</v>
      </c>
      <c r="D72" s="400"/>
      <c r="E72" s="400"/>
      <c r="F72" s="401"/>
      <c r="G72" s="746"/>
      <c r="H72" s="401"/>
      <c r="I72" s="401"/>
      <c r="J72" s="401"/>
      <c r="K72" s="401"/>
      <c r="L72" s="401"/>
      <c r="M72" s="401"/>
      <c r="N72" s="401">
        <v>5390</v>
      </c>
      <c r="O72" s="401"/>
      <c r="P72" s="401"/>
      <c r="Q72" s="401">
        <v>2000</v>
      </c>
      <c r="R72" s="401"/>
      <c r="S72" s="401"/>
      <c r="T72" s="401"/>
      <c r="U72" s="401"/>
      <c r="V72" s="401"/>
      <c r="W72" s="401"/>
      <c r="X72" s="401"/>
      <c r="Y72" s="401"/>
      <c r="Z72" s="401"/>
      <c r="AA72" s="401"/>
      <c r="AB72" s="401"/>
      <c r="AC72" s="401"/>
      <c r="AD72" s="401"/>
      <c r="AE72" s="401"/>
      <c r="AF72" s="401"/>
      <c r="AG72" s="401"/>
      <c r="AH72" s="401"/>
      <c r="AI72" s="401"/>
      <c r="AJ72" s="401"/>
      <c r="AK72" s="401"/>
      <c r="AL72" s="385"/>
    </row>
    <row r="73" spans="1:38">
      <c r="A73" s="404">
        <v>17</v>
      </c>
      <c r="B73" s="405" t="s">
        <v>748</v>
      </c>
      <c r="C73" s="379">
        <f t="shared" si="20"/>
        <v>0</v>
      </c>
      <c r="D73" s="400"/>
      <c r="E73" s="400"/>
      <c r="F73" s="401"/>
      <c r="G73" s="746"/>
      <c r="H73" s="401"/>
      <c r="I73" s="401"/>
      <c r="J73" s="401"/>
      <c r="K73" s="401"/>
      <c r="L73" s="401"/>
      <c r="M73" s="401"/>
      <c r="N73" s="401"/>
      <c r="O73" s="401"/>
      <c r="P73" s="401"/>
      <c r="Q73" s="401"/>
      <c r="R73" s="401"/>
      <c r="S73" s="401"/>
      <c r="T73" s="401"/>
      <c r="U73" s="401"/>
      <c r="V73" s="401"/>
      <c r="W73" s="401"/>
      <c r="X73" s="401"/>
      <c r="Y73" s="401"/>
      <c r="Z73" s="401"/>
      <c r="AA73" s="401"/>
      <c r="AB73" s="401"/>
      <c r="AC73" s="401"/>
      <c r="AD73" s="401"/>
      <c r="AE73" s="401"/>
      <c r="AF73" s="401"/>
      <c r="AG73" s="401"/>
      <c r="AH73" s="401"/>
      <c r="AI73" s="401"/>
      <c r="AJ73" s="401"/>
      <c r="AK73" s="401"/>
      <c r="AL73" s="385"/>
    </row>
    <row r="74" spans="1:38">
      <c r="A74" s="404">
        <v>18</v>
      </c>
      <c r="B74" s="405" t="s">
        <v>727</v>
      </c>
      <c r="C74" s="379">
        <f t="shared" si="20"/>
        <v>11365</v>
      </c>
      <c r="D74" s="400"/>
      <c r="E74" s="400"/>
      <c r="F74" s="401"/>
      <c r="G74" s="746"/>
      <c r="H74" s="401"/>
      <c r="I74" s="401"/>
      <c r="J74" s="401"/>
      <c r="K74" s="401"/>
      <c r="L74" s="401"/>
      <c r="M74" s="401"/>
      <c r="N74" s="401">
        <v>1365</v>
      </c>
      <c r="O74" s="401"/>
      <c r="P74" s="401"/>
      <c r="Q74" s="401">
        <v>10000</v>
      </c>
      <c r="R74" s="401"/>
      <c r="S74" s="401"/>
      <c r="T74" s="401"/>
      <c r="U74" s="401"/>
      <c r="V74" s="401"/>
      <c r="W74" s="401"/>
      <c r="X74" s="401"/>
      <c r="Y74" s="401"/>
      <c r="Z74" s="401"/>
      <c r="AA74" s="401"/>
      <c r="AB74" s="401"/>
      <c r="AC74" s="401"/>
      <c r="AD74" s="401"/>
      <c r="AE74" s="401"/>
      <c r="AF74" s="401"/>
      <c r="AG74" s="401"/>
      <c r="AH74" s="401"/>
      <c r="AI74" s="401"/>
      <c r="AJ74" s="401"/>
      <c r="AK74" s="401"/>
      <c r="AL74" s="385"/>
    </row>
    <row r="75" spans="1:38">
      <c r="A75" s="404">
        <v>19</v>
      </c>
      <c r="B75" s="405" t="s">
        <v>753</v>
      </c>
      <c r="C75" s="379">
        <f t="shared" si="20"/>
        <v>17984</v>
      </c>
      <c r="D75" s="400"/>
      <c r="E75" s="400">
        <v>1000</v>
      </c>
      <c r="F75" s="401">
        <v>1000</v>
      </c>
      <c r="G75" s="746">
        <v>6048</v>
      </c>
      <c r="H75" s="401"/>
      <c r="I75" s="401">
        <v>9936</v>
      </c>
      <c r="J75" s="401"/>
      <c r="K75" s="401"/>
      <c r="L75" s="401"/>
      <c r="M75" s="401"/>
      <c r="N75" s="401"/>
      <c r="O75" s="401"/>
      <c r="P75" s="401"/>
      <c r="Q75" s="401"/>
      <c r="R75" s="401"/>
      <c r="S75" s="401"/>
      <c r="T75" s="401"/>
      <c r="U75" s="401"/>
      <c r="V75" s="401"/>
      <c r="W75" s="401"/>
      <c r="X75" s="401"/>
      <c r="Y75" s="401">
        <f>45000+5000</f>
        <v>50000</v>
      </c>
      <c r="Z75" s="401"/>
      <c r="AA75" s="401">
        <v>-50000</v>
      </c>
      <c r="AB75" s="401"/>
      <c r="AC75" s="401"/>
      <c r="AD75" s="401"/>
      <c r="AE75" s="401"/>
      <c r="AF75" s="401"/>
      <c r="AG75" s="401"/>
      <c r="AH75" s="401"/>
      <c r="AI75" s="401"/>
      <c r="AJ75" s="401"/>
      <c r="AK75" s="401"/>
      <c r="AL75" s="391"/>
    </row>
    <row r="76" spans="1:38">
      <c r="A76" s="404">
        <v>20</v>
      </c>
      <c r="B76" s="405" t="s">
        <v>760</v>
      </c>
      <c r="C76" s="379">
        <f t="shared" si="20"/>
        <v>6132</v>
      </c>
      <c r="D76" s="400"/>
      <c r="E76" s="400">
        <v>1000</v>
      </c>
      <c r="F76" s="401"/>
      <c r="G76" s="746">
        <v>2052</v>
      </c>
      <c r="H76" s="401"/>
      <c r="I76" s="401">
        <v>1080</v>
      </c>
      <c r="J76" s="401"/>
      <c r="K76" s="401"/>
      <c r="L76" s="401"/>
      <c r="M76" s="401"/>
      <c r="N76" s="401"/>
      <c r="O76" s="401"/>
      <c r="P76" s="401"/>
      <c r="Q76" s="401"/>
      <c r="R76" s="401"/>
      <c r="S76" s="401"/>
      <c r="T76" s="401"/>
      <c r="U76" s="401"/>
      <c r="V76" s="401"/>
      <c r="W76" s="401"/>
      <c r="X76" s="401">
        <v>2000</v>
      </c>
      <c r="Y76" s="401"/>
      <c r="Z76" s="401"/>
      <c r="AA76" s="401"/>
      <c r="AB76" s="401"/>
      <c r="AC76" s="401"/>
      <c r="AD76" s="401"/>
      <c r="AE76" s="401"/>
      <c r="AF76" s="401"/>
      <c r="AG76" s="401"/>
      <c r="AH76" s="401"/>
      <c r="AI76" s="401"/>
      <c r="AJ76" s="401"/>
      <c r="AK76" s="401"/>
      <c r="AL76" s="391"/>
    </row>
    <row r="77" spans="1:38">
      <c r="A77" s="404">
        <v>21</v>
      </c>
      <c r="B77" s="405" t="s">
        <v>746</v>
      </c>
      <c r="C77" s="379">
        <f t="shared" si="20"/>
        <v>4466</v>
      </c>
      <c r="D77" s="400"/>
      <c r="E77" s="400"/>
      <c r="F77" s="401"/>
      <c r="G77" s="746"/>
      <c r="H77" s="401"/>
      <c r="I77" s="401"/>
      <c r="J77" s="401"/>
      <c r="K77" s="401"/>
      <c r="L77" s="401"/>
      <c r="M77" s="401"/>
      <c r="N77" s="401">
        <v>4466</v>
      </c>
      <c r="O77" s="401"/>
      <c r="P77" s="401"/>
      <c r="Q77" s="401"/>
      <c r="R77" s="401"/>
      <c r="S77" s="401"/>
      <c r="T77" s="401"/>
      <c r="U77" s="401"/>
      <c r="V77" s="401"/>
      <c r="W77" s="401"/>
      <c r="X77" s="401"/>
      <c r="Y77" s="401"/>
      <c r="Z77" s="401"/>
      <c r="AA77" s="401"/>
      <c r="AB77" s="401"/>
      <c r="AC77" s="401"/>
      <c r="AD77" s="401"/>
      <c r="AE77" s="401"/>
      <c r="AF77" s="401"/>
      <c r="AG77" s="401"/>
      <c r="AH77" s="401"/>
      <c r="AI77" s="401"/>
      <c r="AJ77" s="401"/>
      <c r="AK77" s="401"/>
      <c r="AL77" s="385"/>
    </row>
    <row r="78" spans="1:38">
      <c r="A78" s="404">
        <v>22</v>
      </c>
      <c r="B78" s="405" t="s">
        <v>717</v>
      </c>
      <c r="C78" s="379">
        <f t="shared" si="20"/>
        <v>3000</v>
      </c>
      <c r="D78" s="400"/>
      <c r="E78" s="400"/>
      <c r="F78" s="401"/>
      <c r="G78" s="746"/>
      <c r="H78" s="401"/>
      <c r="I78" s="401"/>
      <c r="J78" s="401"/>
      <c r="K78" s="401"/>
      <c r="L78" s="401"/>
      <c r="M78" s="401"/>
      <c r="N78" s="401">
        <v>3000</v>
      </c>
      <c r="O78" s="401"/>
      <c r="P78" s="401"/>
      <c r="Q78" s="401"/>
      <c r="R78" s="401"/>
      <c r="S78" s="401"/>
      <c r="T78" s="401"/>
      <c r="U78" s="401"/>
      <c r="V78" s="401"/>
      <c r="W78" s="401"/>
      <c r="X78" s="401"/>
      <c r="Y78" s="401"/>
      <c r="Z78" s="401"/>
      <c r="AA78" s="401"/>
      <c r="AB78" s="401"/>
      <c r="AC78" s="401"/>
      <c r="AD78" s="401"/>
      <c r="AE78" s="401"/>
      <c r="AF78" s="401"/>
      <c r="AG78" s="401"/>
      <c r="AH78" s="401"/>
      <c r="AI78" s="401"/>
      <c r="AJ78" s="401"/>
      <c r="AK78" s="401"/>
      <c r="AL78" s="385"/>
    </row>
    <row r="79" spans="1:38">
      <c r="A79" s="404">
        <v>23</v>
      </c>
      <c r="B79" s="405" t="s">
        <v>714</v>
      </c>
      <c r="C79" s="379">
        <f t="shared" si="20"/>
        <v>3000</v>
      </c>
      <c r="D79" s="400"/>
      <c r="E79" s="400"/>
      <c r="F79" s="401"/>
      <c r="G79" s="746"/>
      <c r="H79" s="401"/>
      <c r="I79" s="401"/>
      <c r="J79" s="401">
        <v>1000</v>
      </c>
      <c r="K79" s="401"/>
      <c r="L79" s="401"/>
      <c r="M79" s="401"/>
      <c r="N79" s="401"/>
      <c r="O79" s="401"/>
      <c r="P79" s="401"/>
      <c r="Q79" s="401"/>
      <c r="R79" s="401"/>
      <c r="S79" s="401"/>
      <c r="T79" s="401"/>
      <c r="U79" s="401"/>
      <c r="V79" s="401"/>
      <c r="W79" s="401"/>
      <c r="X79" s="401"/>
      <c r="Y79" s="401"/>
      <c r="Z79" s="401"/>
      <c r="AA79" s="401"/>
      <c r="AB79" s="401"/>
      <c r="AC79" s="401">
        <v>1000</v>
      </c>
      <c r="AD79" s="401"/>
      <c r="AE79" s="401"/>
      <c r="AF79" s="401"/>
      <c r="AG79" s="401"/>
      <c r="AH79" s="401"/>
      <c r="AI79" s="401"/>
      <c r="AJ79" s="401">
        <v>1000</v>
      </c>
      <c r="AK79" s="401"/>
      <c r="AL79" s="385"/>
    </row>
    <row r="80" spans="1:38">
      <c r="A80" s="404">
        <v>24</v>
      </c>
      <c r="B80" s="405" t="s">
        <v>706</v>
      </c>
      <c r="C80" s="379">
        <f t="shared" si="20"/>
        <v>53004</v>
      </c>
      <c r="D80" s="400"/>
      <c r="E80" s="400"/>
      <c r="F80" s="401"/>
      <c r="G80" s="746">
        <v>3024</v>
      </c>
      <c r="H80" s="401"/>
      <c r="I80" s="401">
        <v>19980</v>
      </c>
      <c r="J80" s="401"/>
      <c r="K80" s="401"/>
      <c r="L80" s="401"/>
      <c r="M80" s="401"/>
      <c r="N80" s="401"/>
      <c r="O80" s="401"/>
      <c r="P80" s="401"/>
      <c r="Q80" s="401"/>
      <c r="R80" s="401"/>
      <c r="S80" s="401"/>
      <c r="T80" s="401"/>
      <c r="U80" s="401"/>
      <c r="V80" s="401"/>
      <c r="W80" s="401"/>
      <c r="X80" s="401"/>
      <c r="Y80" s="401"/>
      <c r="Z80" s="401">
        <v>10000</v>
      </c>
      <c r="AA80" s="401"/>
      <c r="AB80" s="401"/>
      <c r="AC80" s="401">
        <v>20000</v>
      </c>
      <c r="AD80" s="401"/>
      <c r="AE80" s="401"/>
      <c r="AF80" s="401"/>
      <c r="AG80" s="401"/>
      <c r="AH80" s="401"/>
      <c r="AI80" s="401"/>
      <c r="AJ80" s="401"/>
      <c r="AK80" s="401"/>
      <c r="AL80" s="385"/>
    </row>
    <row r="81" spans="1:38">
      <c r="A81" s="404">
        <v>25</v>
      </c>
      <c r="B81" s="405" t="s">
        <v>733</v>
      </c>
      <c r="C81" s="379">
        <f t="shared" si="20"/>
        <v>4532</v>
      </c>
      <c r="D81" s="400"/>
      <c r="E81" s="400"/>
      <c r="F81" s="401"/>
      <c r="G81" s="746"/>
      <c r="H81" s="401"/>
      <c r="I81" s="401"/>
      <c r="J81" s="401"/>
      <c r="K81" s="401"/>
      <c r="L81" s="401"/>
      <c r="M81" s="401"/>
      <c r="N81" s="401">
        <v>1532</v>
      </c>
      <c r="O81" s="401"/>
      <c r="P81" s="401"/>
      <c r="Q81" s="401"/>
      <c r="R81" s="401"/>
      <c r="S81" s="401"/>
      <c r="T81" s="401"/>
      <c r="U81" s="401"/>
      <c r="V81" s="401"/>
      <c r="W81" s="401"/>
      <c r="X81" s="401"/>
      <c r="Y81" s="401"/>
      <c r="Z81" s="401"/>
      <c r="AA81" s="401"/>
      <c r="AB81" s="401"/>
      <c r="AC81" s="401"/>
      <c r="AD81" s="401">
        <v>3000</v>
      </c>
      <c r="AE81" s="401"/>
      <c r="AF81" s="401"/>
      <c r="AG81" s="401"/>
      <c r="AH81" s="401"/>
      <c r="AI81" s="401"/>
      <c r="AJ81" s="401"/>
      <c r="AK81" s="401"/>
      <c r="AL81" s="385"/>
    </row>
    <row r="82" spans="1:38">
      <c r="A82" s="404">
        <v>26</v>
      </c>
      <c r="B82" s="405" t="s">
        <v>710</v>
      </c>
      <c r="C82" s="379">
        <f t="shared" si="20"/>
        <v>25</v>
      </c>
      <c r="D82" s="400"/>
      <c r="E82" s="400"/>
      <c r="F82" s="401"/>
      <c r="G82" s="746"/>
      <c r="H82" s="401"/>
      <c r="I82" s="401"/>
      <c r="J82" s="401"/>
      <c r="K82" s="401"/>
      <c r="L82" s="401"/>
      <c r="M82" s="401"/>
      <c r="N82" s="401"/>
      <c r="O82" s="401"/>
      <c r="P82" s="401"/>
      <c r="Q82" s="401"/>
      <c r="R82" s="401"/>
      <c r="S82" s="401"/>
      <c r="T82" s="401"/>
      <c r="U82" s="401"/>
      <c r="V82" s="401"/>
      <c r="W82" s="401"/>
      <c r="X82" s="401"/>
      <c r="Y82" s="401"/>
      <c r="Z82" s="401"/>
      <c r="AA82" s="401"/>
      <c r="AB82" s="401"/>
      <c r="AC82" s="401">
        <v>25</v>
      </c>
      <c r="AD82" s="401"/>
      <c r="AE82" s="401"/>
      <c r="AF82" s="401"/>
      <c r="AG82" s="401"/>
      <c r="AH82" s="401"/>
      <c r="AI82" s="401"/>
      <c r="AJ82" s="401"/>
      <c r="AK82" s="401"/>
      <c r="AL82" s="385"/>
    </row>
    <row r="83" spans="1:38">
      <c r="A83" s="404">
        <v>27</v>
      </c>
      <c r="B83" s="405" t="s">
        <v>711</v>
      </c>
      <c r="C83" s="379">
        <f t="shared" si="20"/>
        <v>95000</v>
      </c>
      <c r="D83" s="400"/>
      <c r="E83" s="400"/>
      <c r="F83" s="401"/>
      <c r="G83" s="746"/>
      <c r="H83" s="401"/>
      <c r="I83" s="401"/>
      <c r="J83" s="401"/>
      <c r="K83" s="401"/>
      <c r="L83" s="401"/>
      <c r="M83" s="401"/>
      <c r="N83" s="401"/>
      <c r="O83" s="401">
        <v>5000</v>
      </c>
      <c r="P83" s="401"/>
      <c r="Q83" s="401"/>
      <c r="R83" s="401"/>
      <c r="S83" s="401"/>
      <c r="T83" s="401"/>
      <c r="U83" s="401"/>
      <c r="V83" s="401"/>
      <c r="W83" s="401"/>
      <c r="X83" s="401"/>
      <c r="Y83" s="401"/>
      <c r="Z83" s="401">
        <v>30000</v>
      </c>
      <c r="AA83" s="401"/>
      <c r="AB83" s="401"/>
      <c r="AC83" s="401"/>
      <c r="AD83" s="401"/>
      <c r="AE83" s="401"/>
      <c r="AF83" s="401"/>
      <c r="AG83" s="401">
        <v>60000</v>
      </c>
      <c r="AH83" s="401"/>
      <c r="AI83" s="401"/>
      <c r="AJ83" s="401"/>
      <c r="AK83" s="401"/>
      <c r="AL83" s="385"/>
    </row>
    <row r="84" spans="1:38">
      <c r="A84" s="404">
        <v>28</v>
      </c>
      <c r="B84" s="405" t="s">
        <v>764</v>
      </c>
      <c r="C84" s="379">
        <f t="shared" si="20"/>
        <v>8752</v>
      </c>
      <c r="D84" s="400"/>
      <c r="E84" s="400"/>
      <c r="F84" s="401">
        <v>700</v>
      </c>
      <c r="G84" s="746">
        <v>2052</v>
      </c>
      <c r="H84" s="401"/>
      <c r="I84" s="401">
        <v>1080</v>
      </c>
      <c r="J84" s="401"/>
      <c r="K84" s="401">
        <v>-1080</v>
      </c>
      <c r="L84" s="401"/>
      <c r="M84" s="401"/>
      <c r="N84" s="401"/>
      <c r="O84" s="401"/>
      <c r="P84" s="401"/>
      <c r="Q84" s="401"/>
      <c r="R84" s="401">
        <v>3000</v>
      </c>
      <c r="S84" s="401"/>
      <c r="T84" s="401"/>
      <c r="U84" s="401"/>
      <c r="V84" s="401"/>
      <c r="W84" s="401"/>
      <c r="X84" s="401"/>
      <c r="Y84" s="401"/>
      <c r="Z84" s="401"/>
      <c r="AA84" s="401"/>
      <c r="AB84" s="401"/>
      <c r="AC84" s="401"/>
      <c r="AD84" s="401"/>
      <c r="AE84" s="401"/>
      <c r="AF84" s="401"/>
      <c r="AG84" s="401"/>
      <c r="AH84" s="401">
        <v>3000</v>
      </c>
      <c r="AI84" s="401"/>
      <c r="AJ84" s="401"/>
      <c r="AK84" s="401"/>
      <c r="AL84" s="385"/>
    </row>
    <row r="85" spans="1:38">
      <c r="A85" s="404">
        <v>29</v>
      </c>
      <c r="B85" s="405" t="s">
        <v>730</v>
      </c>
      <c r="C85" s="379">
        <f t="shared" si="20"/>
        <v>1220</v>
      </c>
      <c r="D85" s="400"/>
      <c r="E85" s="400"/>
      <c r="F85" s="401"/>
      <c r="G85" s="746"/>
      <c r="H85" s="401"/>
      <c r="I85" s="401"/>
      <c r="J85" s="401"/>
      <c r="K85" s="401"/>
      <c r="L85" s="401"/>
      <c r="M85" s="401"/>
      <c r="N85" s="401"/>
      <c r="O85" s="401"/>
      <c r="P85" s="401"/>
      <c r="Q85" s="401">
        <v>120</v>
      </c>
      <c r="R85" s="401"/>
      <c r="S85" s="401"/>
      <c r="T85" s="401">
        <v>500</v>
      </c>
      <c r="U85" s="401"/>
      <c r="V85" s="401"/>
      <c r="W85" s="401"/>
      <c r="X85" s="401"/>
      <c r="Y85" s="401"/>
      <c r="Z85" s="401">
        <v>600</v>
      </c>
      <c r="AA85" s="401"/>
      <c r="AB85" s="401"/>
      <c r="AC85" s="401"/>
      <c r="AD85" s="401"/>
      <c r="AE85" s="401"/>
      <c r="AF85" s="401"/>
      <c r="AG85" s="401"/>
      <c r="AH85" s="401"/>
      <c r="AI85" s="401"/>
      <c r="AJ85" s="401"/>
      <c r="AK85" s="401"/>
      <c r="AL85" s="385"/>
    </row>
    <row r="86" spans="1:38">
      <c r="A86" s="404">
        <v>30</v>
      </c>
      <c r="B86" s="405" t="s">
        <v>712</v>
      </c>
      <c r="C86" s="379">
        <f t="shared" si="20"/>
        <v>1800</v>
      </c>
      <c r="D86" s="400"/>
      <c r="E86" s="400"/>
      <c r="F86" s="401"/>
      <c r="G86" s="746"/>
      <c r="H86" s="401"/>
      <c r="I86" s="401"/>
      <c r="J86" s="401"/>
      <c r="K86" s="401"/>
      <c r="L86" s="401"/>
      <c r="M86" s="401"/>
      <c r="N86" s="401"/>
      <c r="O86" s="401"/>
      <c r="P86" s="401">
        <v>1800</v>
      </c>
      <c r="Q86" s="401"/>
      <c r="R86" s="401"/>
      <c r="S86" s="401"/>
      <c r="T86" s="401"/>
      <c r="U86" s="401"/>
      <c r="V86" s="401"/>
      <c r="W86" s="401"/>
      <c r="X86" s="401"/>
      <c r="Y86" s="401"/>
      <c r="Z86" s="401"/>
      <c r="AA86" s="401"/>
      <c r="AB86" s="401"/>
      <c r="AC86" s="401"/>
      <c r="AD86" s="401"/>
      <c r="AE86" s="401"/>
      <c r="AF86" s="401"/>
      <c r="AG86" s="401"/>
      <c r="AH86" s="401"/>
      <c r="AI86" s="401"/>
      <c r="AJ86" s="401"/>
      <c r="AK86" s="401"/>
      <c r="AL86" s="385"/>
    </row>
    <row r="87" spans="1:38">
      <c r="A87" s="404">
        <v>31</v>
      </c>
      <c r="B87" s="405" t="s">
        <v>742</v>
      </c>
      <c r="C87" s="379">
        <f t="shared" si="20"/>
        <v>12627</v>
      </c>
      <c r="D87" s="400"/>
      <c r="E87" s="400"/>
      <c r="F87" s="401">
        <v>700</v>
      </c>
      <c r="G87" s="746">
        <v>2052</v>
      </c>
      <c r="H87" s="401"/>
      <c r="I87" s="401">
        <v>1080</v>
      </c>
      <c r="J87" s="401"/>
      <c r="K87" s="401">
        <v>-1080</v>
      </c>
      <c r="L87" s="401"/>
      <c r="M87" s="401"/>
      <c r="N87" s="401"/>
      <c r="O87" s="401"/>
      <c r="P87" s="401"/>
      <c r="Q87" s="401"/>
      <c r="R87" s="401"/>
      <c r="S87" s="401"/>
      <c r="T87" s="401"/>
      <c r="U87" s="401"/>
      <c r="V87" s="401"/>
      <c r="W87" s="401"/>
      <c r="X87" s="401"/>
      <c r="Y87" s="401"/>
      <c r="Z87" s="401">
        <v>9875</v>
      </c>
      <c r="AA87" s="401"/>
      <c r="AB87" s="401"/>
      <c r="AC87" s="401"/>
      <c r="AD87" s="401"/>
      <c r="AE87" s="401"/>
      <c r="AF87" s="401"/>
      <c r="AG87" s="401"/>
      <c r="AH87" s="401"/>
      <c r="AI87" s="401"/>
      <c r="AJ87" s="401"/>
      <c r="AK87" s="401"/>
      <c r="AL87" s="385"/>
    </row>
    <row r="88" spans="1:38">
      <c r="A88" s="404">
        <v>32</v>
      </c>
      <c r="B88" s="405" t="s">
        <v>762</v>
      </c>
      <c r="C88" s="379">
        <f t="shared" si="20"/>
        <v>37832</v>
      </c>
      <c r="D88" s="400"/>
      <c r="E88" s="400"/>
      <c r="F88" s="401">
        <v>700</v>
      </c>
      <c r="G88" s="746">
        <v>2052</v>
      </c>
      <c r="H88" s="401"/>
      <c r="I88" s="401">
        <v>1080</v>
      </c>
      <c r="J88" s="401"/>
      <c r="K88" s="401"/>
      <c r="L88" s="401">
        <v>2000</v>
      </c>
      <c r="M88" s="401"/>
      <c r="N88" s="401"/>
      <c r="O88" s="401">
        <v>4000</v>
      </c>
      <c r="P88" s="401"/>
      <c r="Q88" s="401"/>
      <c r="R88" s="401"/>
      <c r="S88" s="401"/>
      <c r="T88" s="401"/>
      <c r="U88" s="401"/>
      <c r="V88" s="401">
        <v>18000</v>
      </c>
      <c r="W88" s="401"/>
      <c r="X88" s="401"/>
      <c r="Y88" s="401"/>
      <c r="Z88" s="401"/>
      <c r="AA88" s="401"/>
      <c r="AB88" s="401"/>
      <c r="AC88" s="401"/>
      <c r="AD88" s="401"/>
      <c r="AE88" s="401"/>
      <c r="AF88" s="401">
        <v>10000</v>
      </c>
      <c r="AG88" s="401"/>
      <c r="AH88" s="401"/>
      <c r="AI88" s="401"/>
      <c r="AJ88" s="401"/>
      <c r="AK88" s="401"/>
      <c r="AL88" s="385"/>
    </row>
    <row r="89" spans="1:38">
      <c r="A89" s="404">
        <v>33</v>
      </c>
      <c r="B89" s="405" t="s">
        <v>745</v>
      </c>
      <c r="C89" s="379">
        <f t="shared" si="20"/>
        <v>0</v>
      </c>
      <c r="D89" s="400"/>
      <c r="E89" s="400"/>
      <c r="F89" s="401"/>
      <c r="G89" s="746"/>
      <c r="H89" s="401"/>
      <c r="I89" s="401"/>
      <c r="J89" s="401"/>
      <c r="K89" s="401"/>
      <c r="L89" s="401"/>
      <c r="M89" s="401"/>
      <c r="N89" s="401"/>
      <c r="O89" s="401"/>
      <c r="P89" s="401"/>
      <c r="Q89" s="401"/>
      <c r="R89" s="401"/>
      <c r="S89" s="401"/>
      <c r="T89" s="401"/>
      <c r="U89" s="401"/>
      <c r="V89" s="401"/>
      <c r="W89" s="401"/>
      <c r="X89" s="401"/>
      <c r="Y89" s="401"/>
      <c r="Z89" s="401"/>
      <c r="AA89" s="401"/>
      <c r="AB89" s="401"/>
      <c r="AC89" s="401"/>
      <c r="AD89" s="401"/>
      <c r="AE89" s="401"/>
      <c r="AF89" s="401"/>
      <c r="AG89" s="401"/>
      <c r="AH89" s="401"/>
      <c r="AI89" s="401"/>
      <c r="AJ89" s="401"/>
      <c r="AK89" s="401"/>
      <c r="AL89" s="385"/>
    </row>
    <row r="90" spans="1:38">
      <c r="A90" s="404">
        <v>34</v>
      </c>
      <c r="B90" s="405" t="s">
        <v>728</v>
      </c>
      <c r="C90" s="379">
        <f t="shared" si="20"/>
        <v>0</v>
      </c>
      <c r="D90" s="400"/>
      <c r="E90" s="400"/>
      <c r="F90" s="401"/>
      <c r="G90" s="746"/>
      <c r="H90" s="401"/>
      <c r="I90" s="401"/>
      <c r="J90" s="401"/>
      <c r="K90" s="401"/>
      <c r="L90" s="401"/>
      <c r="M90" s="401"/>
      <c r="N90" s="401"/>
      <c r="O90" s="401"/>
      <c r="P90" s="401"/>
      <c r="Q90" s="401"/>
      <c r="R90" s="401"/>
      <c r="S90" s="401"/>
      <c r="T90" s="401"/>
      <c r="U90" s="401"/>
      <c r="V90" s="401"/>
      <c r="W90" s="401"/>
      <c r="X90" s="401"/>
      <c r="Y90" s="401"/>
      <c r="Z90" s="401"/>
      <c r="AA90" s="401"/>
      <c r="AB90" s="401"/>
      <c r="AC90" s="401"/>
      <c r="AD90" s="401"/>
      <c r="AE90" s="401"/>
      <c r="AF90" s="401"/>
      <c r="AG90" s="401"/>
      <c r="AH90" s="401"/>
      <c r="AI90" s="401"/>
      <c r="AJ90" s="401"/>
      <c r="AK90" s="401"/>
      <c r="AL90" s="385"/>
    </row>
    <row r="91" spans="1:38">
      <c r="A91" s="404">
        <v>35</v>
      </c>
      <c r="B91" s="405" t="s">
        <v>749</v>
      </c>
      <c r="C91" s="379">
        <f t="shared" si="20"/>
        <v>8000</v>
      </c>
      <c r="D91" s="400"/>
      <c r="E91" s="400"/>
      <c r="F91" s="401"/>
      <c r="G91" s="746"/>
      <c r="H91" s="401"/>
      <c r="I91" s="401"/>
      <c r="J91" s="401"/>
      <c r="K91" s="401"/>
      <c r="L91" s="401"/>
      <c r="M91" s="401"/>
      <c r="N91" s="401"/>
      <c r="O91" s="401">
        <v>6000</v>
      </c>
      <c r="P91" s="401"/>
      <c r="Q91" s="401"/>
      <c r="R91" s="401"/>
      <c r="S91" s="401"/>
      <c r="T91" s="401"/>
      <c r="U91" s="401"/>
      <c r="V91" s="401"/>
      <c r="W91" s="401"/>
      <c r="X91" s="401"/>
      <c r="Y91" s="401">
        <v>-5000</v>
      </c>
      <c r="Z91" s="401"/>
      <c r="AA91" s="401">
        <v>5000</v>
      </c>
      <c r="AB91" s="401"/>
      <c r="AC91" s="401"/>
      <c r="AD91" s="401"/>
      <c r="AE91" s="401"/>
      <c r="AF91" s="401"/>
      <c r="AG91" s="401"/>
      <c r="AH91" s="401"/>
      <c r="AI91" s="401">
        <v>2000</v>
      </c>
      <c r="AJ91" s="401"/>
      <c r="AK91" s="401"/>
      <c r="AL91" s="385"/>
    </row>
    <row r="92" spans="1:38">
      <c r="A92" s="404">
        <v>36</v>
      </c>
      <c r="B92" s="405" t="s">
        <v>724</v>
      </c>
      <c r="C92" s="379">
        <f t="shared" si="20"/>
        <v>12610</v>
      </c>
      <c r="D92" s="400"/>
      <c r="E92" s="400"/>
      <c r="F92" s="401"/>
      <c r="G92" s="746"/>
      <c r="H92" s="401"/>
      <c r="I92" s="401"/>
      <c r="J92" s="401"/>
      <c r="K92" s="401"/>
      <c r="L92" s="401"/>
      <c r="M92" s="401"/>
      <c r="N92" s="401"/>
      <c r="O92" s="401">
        <v>2610</v>
      </c>
      <c r="P92" s="401"/>
      <c r="Q92" s="401"/>
      <c r="R92" s="401"/>
      <c r="S92" s="401"/>
      <c r="T92" s="401"/>
      <c r="U92" s="401"/>
      <c r="V92" s="401"/>
      <c r="W92" s="401"/>
      <c r="X92" s="401"/>
      <c r="Y92" s="401"/>
      <c r="Z92" s="401"/>
      <c r="AA92" s="401"/>
      <c r="AB92" s="401"/>
      <c r="AC92" s="401"/>
      <c r="AD92" s="401"/>
      <c r="AE92" s="401"/>
      <c r="AF92" s="401"/>
      <c r="AG92" s="401"/>
      <c r="AH92" s="401"/>
      <c r="AI92" s="401">
        <v>10000</v>
      </c>
      <c r="AJ92" s="401"/>
      <c r="AK92" s="401"/>
      <c r="AL92" s="385"/>
    </row>
    <row r="93" spans="1:38">
      <c r="A93" s="404">
        <v>37</v>
      </c>
      <c r="B93" s="405" t="s">
        <v>721</v>
      </c>
      <c r="C93" s="379">
        <f t="shared" si="20"/>
        <v>1270</v>
      </c>
      <c r="D93" s="400"/>
      <c r="E93" s="400"/>
      <c r="F93" s="401"/>
      <c r="G93" s="746"/>
      <c r="H93" s="401"/>
      <c r="I93" s="401"/>
      <c r="J93" s="401"/>
      <c r="K93" s="401"/>
      <c r="L93" s="401">
        <v>270</v>
      </c>
      <c r="M93" s="401"/>
      <c r="N93" s="401"/>
      <c r="O93" s="401"/>
      <c r="P93" s="401"/>
      <c r="Q93" s="401"/>
      <c r="R93" s="401"/>
      <c r="S93" s="401"/>
      <c r="T93" s="401"/>
      <c r="U93" s="401"/>
      <c r="V93" s="401"/>
      <c r="W93" s="401"/>
      <c r="X93" s="401"/>
      <c r="Y93" s="401"/>
      <c r="Z93" s="401"/>
      <c r="AA93" s="401"/>
      <c r="AB93" s="401"/>
      <c r="AC93" s="401"/>
      <c r="AD93" s="401"/>
      <c r="AE93" s="401"/>
      <c r="AF93" s="401"/>
      <c r="AG93" s="401">
        <v>1000</v>
      </c>
      <c r="AH93" s="401"/>
      <c r="AI93" s="401"/>
      <c r="AJ93" s="401"/>
      <c r="AK93" s="401"/>
      <c r="AL93" s="385"/>
    </row>
    <row r="94" spans="1:38">
      <c r="A94" s="404">
        <v>38</v>
      </c>
      <c r="B94" s="405" t="s">
        <v>755</v>
      </c>
      <c r="C94" s="379">
        <f t="shared" si="20"/>
        <v>5132</v>
      </c>
      <c r="D94" s="400"/>
      <c r="E94" s="400">
        <v>1000</v>
      </c>
      <c r="F94" s="401">
        <v>1000</v>
      </c>
      <c r="G94" s="746">
        <v>2052</v>
      </c>
      <c r="H94" s="401"/>
      <c r="I94" s="401">
        <v>1080</v>
      </c>
      <c r="J94" s="401"/>
      <c r="K94" s="401"/>
      <c r="L94" s="401"/>
      <c r="M94" s="401"/>
      <c r="N94" s="401"/>
      <c r="O94" s="401"/>
      <c r="P94" s="401"/>
      <c r="Q94" s="401"/>
      <c r="R94" s="401"/>
      <c r="S94" s="401"/>
      <c r="T94" s="401"/>
      <c r="U94" s="401"/>
      <c r="V94" s="401"/>
      <c r="W94" s="401"/>
      <c r="X94" s="401"/>
      <c r="Y94" s="401"/>
      <c r="Z94" s="401"/>
      <c r="AA94" s="401"/>
      <c r="AB94" s="401"/>
      <c r="AC94" s="401"/>
      <c r="AD94" s="401"/>
      <c r="AE94" s="401"/>
      <c r="AF94" s="401"/>
      <c r="AG94" s="401"/>
      <c r="AH94" s="401"/>
      <c r="AI94" s="401"/>
      <c r="AJ94" s="401"/>
      <c r="AK94" s="401"/>
      <c r="AL94" s="391"/>
    </row>
    <row r="95" spans="1:38">
      <c r="A95" s="404">
        <v>39</v>
      </c>
      <c r="B95" s="405" t="s">
        <v>715</v>
      </c>
      <c r="C95" s="379">
        <f t="shared" si="20"/>
        <v>5000</v>
      </c>
      <c r="D95" s="400"/>
      <c r="E95" s="400"/>
      <c r="F95" s="401"/>
      <c r="G95" s="746"/>
      <c r="H95" s="401"/>
      <c r="I95" s="401"/>
      <c r="J95" s="401"/>
      <c r="K95" s="401"/>
      <c r="L95" s="401"/>
      <c r="M95" s="401"/>
      <c r="N95" s="401"/>
      <c r="O95" s="401">
        <v>5000</v>
      </c>
      <c r="P95" s="401"/>
      <c r="Q95" s="401"/>
      <c r="R95" s="401"/>
      <c r="S95" s="401"/>
      <c r="T95" s="401"/>
      <c r="U95" s="401"/>
      <c r="V95" s="401"/>
      <c r="W95" s="401"/>
      <c r="X95" s="401"/>
      <c r="Y95" s="401"/>
      <c r="Z95" s="401"/>
      <c r="AA95" s="401"/>
      <c r="AB95" s="401"/>
      <c r="AC95" s="401"/>
      <c r="AD95" s="401"/>
      <c r="AE95" s="401"/>
      <c r="AF95" s="401"/>
      <c r="AG95" s="401"/>
      <c r="AH95" s="401"/>
      <c r="AI95" s="401"/>
      <c r="AJ95" s="401"/>
      <c r="AK95" s="401"/>
      <c r="AL95" s="385"/>
    </row>
    <row r="96" spans="1:38">
      <c r="A96" s="404">
        <v>40</v>
      </c>
      <c r="B96" s="405" t="s">
        <v>732</v>
      </c>
      <c r="C96" s="379">
        <f t="shared" si="20"/>
        <v>3132</v>
      </c>
      <c r="D96" s="400"/>
      <c r="E96" s="400"/>
      <c r="F96" s="401"/>
      <c r="G96" s="746">
        <v>2052</v>
      </c>
      <c r="H96" s="401"/>
      <c r="I96" s="401">
        <v>1080</v>
      </c>
      <c r="J96" s="401"/>
      <c r="K96" s="401"/>
      <c r="L96" s="401"/>
      <c r="M96" s="401"/>
      <c r="N96" s="401"/>
      <c r="O96" s="401"/>
      <c r="P96" s="401"/>
      <c r="Q96" s="401"/>
      <c r="R96" s="401"/>
      <c r="S96" s="401"/>
      <c r="T96" s="401"/>
      <c r="U96" s="401"/>
      <c r="V96" s="401"/>
      <c r="W96" s="401"/>
      <c r="X96" s="401"/>
      <c r="Y96" s="401"/>
      <c r="Z96" s="401"/>
      <c r="AA96" s="401"/>
      <c r="AB96" s="401"/>
      <c r="AC96" s="401"/>
      <c r="AD96" s="401"/>
      <c r="AE96" s="401"/>
      <c r="AF96" s="401"/>
      <c r="AG96" s="401"/>
      <c r="AH96" s="401"/>
      <c r="AI96" s="401"/>
      <c r="AJ96" s="401"/>
      <c r="AK96" s="401"/>
      <c r="AL96" s="385"/>
    </row>
    <row r="97" spans="1:38">
      <c r="A97" s="404">
        <v>41</v>
      </c>
      <c r="B97" s="405" t="s">
        <v>716</v>
      </c>
      <c r="C97" s="379">
        <f t="shared" si="20"/>
        <v>540</v>
      </c>
      <c r="D97" s="400"/>
      <c r="E97" s="400"/>
      <c r="F97" s="401"/>
      <c r="G97" s="746"/>
      <c r="H97" s="401"/>
      <c r="I97" s="401">
        <v>540</v>
      </c>
      <c r="J97" s="401"/>
      <c r="K97" s="401"/>
      <c r="L97" s="401"/>
      <c r="M97" s="401"/>
      <c r="N97" s="401"/>
      <c r="O97" s="401"/>
      <c r="P97" s="401"/>
      <c r="Q97" s="401"/>
      <c r="R97" s="401"/>
      <c r="S97" s="401"/>
      <c r="T97" s="401"/>
      <c r="U97" s="401"/>
      <c r="V97" s="401"/>
      <c r="W97" s="401"/>
      <c r="X97" s="401"/>
      <c r="Y97" s="401"/>
      <c r="Z97" s="401"/>
      <c r="AA97" s="401"/>
      <c r="AB97" s="401"/>
      <c r="AC97" s="401"/>
      <c r="AD97" s="401"/>
      <c r="AE97" s="401"/>
      <c r="AF97" s="401"/>
      <c r="AG97" s="401"/>
      <c r="AH97" s="401"/>
      <c r="AI97" s="401"/>
      <c r="AJ97" s="401"/>
      <c r="AK97" s="401"/>
      <c r="AL97" s="385"/>
    </row>
    <row r="98" spans="1:38">
      <c r="A98" s="404">
        <v>42</v>
      </c>
      <c r="B98" s="405" t="s">
        <v>743</v>
      </c>
      <c r="C98" s="379">
        <f t="shared" si="20"/>
        <v>18024</v>
      </c>
      <c r="D98" s="400"/>
      <c r="E98" s="400"/>
      <c r="F98" s="401"/>
      <c r="G98" s="746"/>
      <c r="H98" s="401"/>
      <c r="I98" s="401">
        <v>324</v>
      </c>
      <c r="J98" s="401"/>
      <c r="K98" s="401"/>
      <c r="L98" s="401">
        <v>3500</v>
      </c>
      <c r="M98" s="401"/>
      <c r="N98" s="401"/>
      <c r="O98" s="401"/>
      <c r="P98" s="401">
        <v>4200</v>
      </c>
      <c r="Q98" s="401"/>
      <c r="R98" s="401"/>
      <c r="S98" s="401"/>
      <c r="T98" s="401"/>
      <c r="U98" s="401"/>
      <c r="V98" s="401"/>
      <c r="W98" s="401"/>
      <c r="X98" s="401">
        <v>10000</v>
      </c>
      <c r="Y98" s="401"/>
      <c r="Z98" s="401"/>
      <c r="AA98" s="401"/>
      <c r="AB98" s="401"/>
      <c r="AC98" s="401"/>
      <c r="AD98" s="401"/>
      <c r="AE98" s="401"/>
      <c r="AF98" s="401"/>
      <c r="AG98" s="401"/>
      <c r="AH98" s="401"/>
      <c r="AI98" s="401"/>
      <c r="AJ98" s="401"/>
      <c r="AK98" s="401"/>
      <c r="AL98" s="385"/>
    </row>
    <row r="99" spans="1:38">
      <c r="A99" s="404">
        <v>43</v>
      </c>
      <c r="B99" s="405" t="s">
        <v>726</v>
      </c>
      <c r="C99" s="379">
        <f t="shared" si="20"/>
        <v>1800</v>
      </c>
      <c r="D99" s="400"/>
      <c r="E99" s="400"/>
      <c r="F99" s="401"/>
      <c r="G99" s="746"/>
      <c r="H99" s="401"/>
      <c r="I99" s="401"/>
      <c r="J99" s="401"/>
      <c r="K99" s="401"/>
      <c r="L99" s="401"/>
      <c r="M99" s="401">
        <v>1800</v>
      </c>
      <c r="N99" s="401"/>
      <c r="O99" s="401"/>
      <c r="P99" s="401"/>
      <c r="Q99" s="401"/>
      <c r="R99" s="401"/>
      <c r="S99" s="401"/>
      <c r="T99" s="401"/>
      <c r="U99" s="401"/>
      <c r="V99" s="401"/>
      <c r="W99" s="401"/>
      <c r="X99" s="401"/>
      <c r="Y99" s="401"/>
      <c r="Z99" s="401"/>
      <c r="AA99" s="401"/>
      <c r="AB99" s="401"/>
      <c r="AC99" s="401"/>
      <c r="AD99" s="401"/>
      <c r="AE99" s="401"/>
      <c r="AF99" s="401"/>
      <c r="AG99" s="401"/>
      <c r="AH99" s="401"/>
      <c r="AI99" s="401"/>
      <c r="AJ99" s="401"/>
      <c r="AK99" s="401"/>
      <c r="AL99" s="385"/>
    </row>
    <row r="100" spans="1:38">
      <c r="A100" s="404">
        <v>44</v>
      </c>
      <c r="B100" s="405" t="s">
        <v>741</v>
      </c>
      <c r="C100" s="379">
        <f t="shared" si="20"/>
        <v>3832</v>
      </c>
      <c r="D100" s="400"/>
      <c r="E100" s="400"/>
      <c r="F100" s="401">
        <v>700</v>
      </c>
      <c r="G100" s="746">
        <v>2052</v>
      </c>
      <c r="H100" s="401"/>
      <c r="I100" s="401">
        <v>1080</v>
      </c>
      <c r="J100" s="401"/>
      <c r="K100" s="401"/>
      <c r="L100" s="401"/>
      <c r="M100" s="401"/>
      <c r="N100" s="401"/>
      <c r="O100" s="401"/>
      <c r="P100" s="401"/>
      <c r="Q100" s="401"/>
      <c r="R100" s="401"/>
      <c r="S100" s="401"/>
      <c r="T100" s="401"/>
      <c r="U100" s="401"/>
      <c r="V100" s="401"/>
      <c r="W100" s="401"/>
      <c r="X100" s="401"/>
      <c r="Y100" s="401"/>
      <c r="Z100" s="401"/>
      <c r="AA100" s="401"/>
      <c r="AB100" s="401"/>
      <c r="AC100" s="401"/>
      <c r="AD100" s="401"/>
      <c r="AE100" s="401"/>
      <c r="AF100" s="401"/>
      <c r="AG100" s="401"/>
      <c r="AH100" s="401"/>
      <c r="AI100" s="401"/>
      <c r="AJ100" s="401"/>
      <c r="AK100" s="401"/>
      <c r="AL100" s="385"/>
    </row>
    <row r="101" spans="1:38">
      <c r="A101" s="404">
        <v>45</v>
      </c>
      <c r="B101" s="405" t="s">
        <v>734</v>
      </c>
      <c r="C101" s="379">
        <f t="shared" si="20"/>
        <v>9432</v>
      </c>
      <c r="D101" s="400"/>
      <c r="E101" s="400"/>
      <c r="F101" s="401"/>
      <c r="G101" s="746"/>
      <c r="H101" s="401"/>
      <c r="I101" s="401">
        <v>432</v>
      </c>
      <c r="J101" s="401"/>
      <c r="K101" s="401"/>
      <c r="L101" s="401"/>
      <c r="M101" s="401"/>
      <c r="N101" s="401"/>
      <c r="O101" s="401"/>
      <c r="P101" s="401"/>
      <c r="Q101" s="401"/>
      <c r="R101" s="401"/>
      <c r="S101" s="401"/>
      <c r="T101" s="401"/>
      <c r="U101" s="401"/>
      <c r="V101" s="401"/>
      <c r="W101" s="401"/>
      <c r="X101" s="401"/>
      <c r="Y101" s="401"/>
      <c r="Z101" s="401"/>
      <c r="AA101" s="401"/>
      <c r="AB101" s="401"/>
      <c r="AC101" s="401"/>
      <c r="AD101" s="401"/>
      <c r="AE101" s="401">
        <v>9000</v>
      </c>
      <c r="AF101" s="401"/>
      <c r="AG101" s="401"/>
      <c r="AH101" s="401"/>
      <c r="AI101" s="401"/>
      <c r="AJ101" s="401"/>
      <c r="AK101" s="401"/>
      <c r="AL101" s="385"/>
    </row>
    <row r="102" spans="1:38">
      <c r="A102" s="404">
        <v>46</v>
      </c>
      <c r="B102" s="405" t="s">
        <v>738</v>
      </c>
      <c r="C102" s="379">
        <f t="shared" si="20"/>
        <v>2400</v>
      </c>
      <c r="D102" s="400"/>
      <c r="E102" s="400"/>
      <c r="F102" s="401"/>
      <c r="G102" s="746"/>
      <c r="H102" s="401"/>
      <c r="I102" s="401"/>
      <c r="J102" s="401"/>
      <c r="K102" s="401"/>
      <c r="L102" s="401"/>
      <c r="M102" s="401"/>
      <c r="N102" s="401">
        <v>400</v>
      </c>
      <c r="O102" s="401"/>
      <c r="P102" s="401"/>
      <c r="Q102" s="401"/>
      <c r="R102" s="401">
        <v>2000</v>
      </c>
      <c r="S102" s="401"/>
      <c r="T102" s="401"/>
      <c r="U102" s="401"/>
      <c r="V102" s="401"/>
      <c r="W102" s="401"/>
      <c r="X102" s="401"/>
      <c r="Y102" s="401"/>
      <c r="Z102" s="401"/>
      <c r="AA102" s="401"/>
      <c r="AB102" s="401"/>
      <c r="AC102" s="401"/>
      <c r="AD102" s="401"/>
      <c r="AE102" s="401"/>
      <c r="AF102" s="401"/>
      <c r="AG102" s="401"/>
      <c r="AH102" s="401"/>
      <c r="AI102" s="401"/>
      <c r="AJ102" s="401"/>
      <c r="AK102" s="401"/>
      <c r="AL102" s="385"/>
    </row>
    <row r="103" spans="1:38">
      <c r="A103" s="404">
        <v>47</v>
      </c>
      <c r="B103" s="405" t="s">
        <v>739</v>
      </c>
      <c r="C103" s="379">
        <f t="shared" si="20"/>
        <v>13900</v>
      </c>
      <c r="D103" s="400"/>
      <c r="E103" s="400"/>
      <c r="F103" s="401"/>
      <c r="G103" s="746"/>
      <c r="H103" s="401"/>
      <c r="I103" s="401"/>
      <c r="J103" s="401"/>
      <c r="K103" s="401"/>
      <c r="L103" s="401"/>
      <c r="M103" s="401"/>
      <c r="N103" s="401">
        <v>13900</v>
      </c>
      <c r="O103" s="401"/>
      <c r="P103" s="401"/>
      <c r="Q103" s="401"/>
      <c r="R103" s="401"/>
      <c r="S103" s="401"/>
      <c r="T103" s="401"/>
      <c r="U103" s="401"/>
      <c r="V103" s="401"/>
      <c r="W103" s="401"/>
      <c r="X103" s="401"/>
      <c r="Y103" s="401"/>
      <c r="Z103" s="401"/>
      <c r="AA103" s="401"/>
      <c r="AB103" s="401"/>
      <c r="AC103" s="401"/>
      <c r="AD103" s="401"/>
      <c r="AE103" s="401"/>
      <c r="AF103" s="401"/>
      <c r="AG103" s="401"/>
      <c r="AH103" s="401"/>
      <c r="AI103" s="401"/>
      <c r="AJ103" s="401"/>
      <c r="AK103" s="401"/>
      <c r="AL103" s="385"/>
    </row>
    <row r="104" spans="1:38">
      <c r="A104" s="404">
        <v>48</v>
      </c>
      <c r="B104" s="405" t="s">
        <v>709</v>
      </c>
      <c r="C104" s="379">
        <f t="shared" si="20"/>
        <v>8080</v>
      </c>
      <c r="D104" s="400"/>
      <c r="E104" s="400"/>
      <c r="F104" s="401"/>
      <c r="G104" s="746"/>
      <c r="H104" s="401"/>
      <c r="I104" s="401">
        <v>1080</v>
      </c>
      <c r="J104" s="401"/>
      <c r="K104" s="401"/>
      <c r="L104" s="401"/>
      <c r="M104" s="401"/>
      <c r="N104" s="401"/>
      <c r="O104" s="401"/>
      <c r="P104" s="401">
        <v>1000</v>
      </c>
      <c r="Q104" s="401"/>
      <c r="R104" s="401"/>
      <c r="S104" s="401"/>
      <c r="T104" s="401"/>
      <c r="U104" s="401"/>
      <c r="V104" s="401"/>
      <c r="W104" s="401"/>
      <c r="X104" s="401"/>
      <c r="Y104" s="401"/>
      <c r="Z104" s="401"/>
      <c r="AA104" s="401"/>
      <c r="AB104" s="401"/>
      <c r="AC104" s="401"/>
      <c r="AD104" s="401">
        <v>6000</v>
      </c>
      <c r="AE104" s="401"/>
      <c r="AF104" s="401"/>
      <c r="AG104" s="401"/>
      <c r="AH104" s="401"/>
      <c r="AI104" s="401"/>
      <c r="AJ104" s="401"/>
      <c r="AK104" s="401"/>
      <c r="AL104" s="385"/>
    </row>
    <row r="105" spans="1:38">
      <c r="A105" s="404">
        <v>49</v>
      </c>
      <c r="B105" s="405" t="s">
        <v>735</v>
      </c>
      <c r="C105" s="379">
        <f t="shared" si="20"/>
        <v>5000</v>
      </c>
      <c r="D105" s="400"/>
      <c r="E105" s="400"/>
      <c r="F105" s="401"/>
      <c r="G105" s="746"/>
      <c r="H105" s="401"/>
      <c r="I105" s="401"/>
      <c r="J105" s="401">
        <v>5000</v>
      </c>
      <c r="K105" s="401"/>
      <c r="L105" s="401"/>
      <c r="M105" s="401"/>
      <c r="N105" s="401"/>
      <c r="O105" s="401"/>
      <c r="P105" s="401"/>
      <c r="Q105" s="401"/>
      <c r="R105" s="401"/>
      <c r="S105" s="401"/>
      <c r="T105" s="401"/>
      <c r="U105" s="401"/>
      <c r="V105" s="401"/>
      <c r="W105" s="401"/>
      <c r="X105" s="401"/>
      <c r="Y105" s="401"/>
      <c r="Z105" s="401"/>
      <c r="AA105" s="401"/>
      <c r="AB105" s="401"/>
      <c r="AC105" s="401"/>
      <c r="AD105" s="401"/>
      <c r="AE105" s="401"/>
      <c r="AF105" s="401"/>
      <c r="AG105" s="401"/>
      <c r="AH105" s="401"/>
      <c r="AI105" s="401"/>
      <c r="AJ105" s="401"/>
      <c r="AK105" s="401"/>
      <c r="AL105" s="385"/>
    </row>
    <row r="106" spans="1:38">
      <c r="A106" s="404">
        <v>50</v>
      </c>
      <c r="B106" s="405" t="s">
        <v>765</v>
      </c>
      <c r="C106" s="379">
        <f t="shared" si="20"/>
        <v>10752</v>
      </c>
      <c r="D106" s="400"/>
      <c r="E106" s="400"/>
      <c r="F106" s="401">
        <v>700</v>
      </c>
      <c r="G106" s="746">
        <v>2052</v>
      </c>
      <c r="H106" s="401"/>
      <c r="I106" s="401"/>
      <c r="J106" s="401"/>
      <c r="K106" s="401"/>
      <c r="L106" s="401"/>
      <c r="M106" s="401"/>
      <c r="N106" s="401"/>
      <c r="O106" s="401"/>
      <c r="P106" s="401"/>
      <c r="Q106" s="401"/>
      <c r="R106" s="401"/>
      <c r="S106" s="401"/>
      <c r="T106" s="401">
        <v>3000</v>
      </c>
      <c r="U106" s="401"/>
      <c r="V106" s="401">
        <v>5000</v>
      </c>
      <c r="W106" s="401"/>
      <c r="X106" s="401"/>
      <c r="Y106" s="401"/>
      <c r="Z106" s="401"/>
      <c r="AA106" s="401"/>
      <c r="AB106" s="401"/>
      <c r="AC106" s="401"/>
      <c r="AD106" s="401"/>
      <c r="AE106" s="401"/>
      <c r="AF106" s="401"/>
      <c r="AG106" s="401"/>
      <c r="AH106" s="401"/>
      <c r="AI106" s="401"/>
      <c r="AJ106" s="401"/>
      <c r="AK106" s="401"/>
      <c r="AL106" s="385"/>
    </row>
    <row r="107" spans="1:38">
      <c r="A107" s="404">
        <v>51</v>
      </c>
      <c r="B107" s="405" t="s">
        <v>729</v>
      </c>
      <c r="C107" s="379">
        <f t="shared" si="20"/>
        <v>2150</v>
      </c>
      <c r="D107" s="400"/>
      <c r="E107" s="400"/>
      <c r="F107" s="401"/>
      <c r="G107" s="746"/>
      <c r="H107" s="401"/>
      <c r="I107" s="401"/>
      <c r="J107" s="401"/>
      <c r="K107" s="401"/>
      <c r="L107" s="401"/>
      <c r="M107" s="401"/>
      <c r="N107" s="401"/>
      <c r="O107" s="401">
        <v>1550</v>
      </c>
      <c r="P107" s="401"/>
      <c r="Q107" s="401">
        <v>600</v>
      </c>
      <c r="R107" s="401"/>
      <c r="S107" s="401"/>
      <c r="T107" s="401"/>
      <c r="U107" s="401"/>
      <c r="V107" s="401"/>
      <c r="W107" s="401"/>
      <c r="X107" s="401"/>
      <c r="Y107" s="401"/>
      <c r="Z107" s="401"/>
      <c r="AA107" s="401"/>
      <c r="AB107" s="401"/>
      <c r="AC107" s="401"/>
      <c r="AD107" s="401"/>
      <c r="AE107" s="401"/>
      <c r="AF107" s="401"/>
      <c r="AG107" s="401"/>
      <c r="AH107" s="401"/>
      <c r="AI107" s="401"/>
      <c r="AJ107" s="401"/>
      <c r="AK107" s="401"/>
      <c r="AL107" s="385"/>
    </row>
    <row r="108" spans="1:38">
      <c r="A108" s="404">
        <v>52</v>
      </c>
      <c r="B108" s="405" t="s">
        <v>751</v>
      </c>
      <c r="C108" s="379">
        <f t="shared" si="20"/>
        <v>19132</v>
      </c>
      <c r="D108" s="400"/>
      <c r="E108" s="400">
        <v>1000</v>
      </c>
      <c r="F108" s="401"/>
      <c r="G108" s="746">
        <v>2052</v>
      </c>
      <c r="H108" s="401"/>
      <c r="I108" s="401">
        <v>1080</v>
      </c>
      <c r="J108" s="401"/>
      <c r="K108" s="401"/>
      <c r="L108" s="401"/>
      <c r="M108" s="401"/>
      <c r="N108" s="401">
        <v>5000</v>
      </c>
      <c r="O108" s="401"/>
      <c r="P108" s="401"/>
      <c r="Q108" s="401"/>
      <c r="R108" s="401"/>
      <c r="S108" s="401"/>
      <c r="T108" s="401"/>
      <c r="U108" s="401">
        <v>10000</v>
      </c>
      <c r="V108" s="401"/>
      <c r="W108" s="401"/>
      <c r="X108" s="401"/>
      <c r="Y108" s="401"/>
      <c r="Z108" s="401"/>
      <c r="AA108" s="401"/>
      <c r="AB108" s="401"/>
      <c r="AC108" s="401"/>
      <c r="AD108" s="401"/>
      <c r="AE108" s="401"/>
      <c r="AF108" s="401"/>
      <c r="AG108" s="401"/>
      <c r="AH108" s="401"/>
      <c r="AI108" s="401"/>
      <c r="AJ108" s="401"/>
      <c r="AK108" s="401"/>
      <c r="AL108" s="391"/>
    </row>
    <row r="109" spans="1:38">
      <c r="A109" s="404">
        <v>53</v>
      </c>
      <c r="B109" s="405" t="s">
        <v>713</v>
      </c>
      <c r="C109" s="379">
        <f t="shared" si="20"/>
        <v>2220</v>
      </c>
      <c r="D109" s="400"/>
      <c r="E109" s="400"/>
      <c r="F109" s="401"/>
      <c r="G109" s="746"/>
      <c r="H109" s="401"/>
      <c r="I109" s="401"/>
      <c r="J109" s="401"/>
      <c r="K109" s="401"/>
      <c r="L109" s="401"/>
      <c r="M109" s="401"/>
      <c r="N109" s="401">
        <v>120</v>
      </c>
      <c r="O109" s="401"/>
      <c r="P109" s="401"/>
      <c r="Q109" s="401">
        <v>300</v>
      </c>
      <c r="R109" s="401"/>
      <c r="S109" s="401"/>
      <c r="T109" s="401"/>
      <c r="U109" s="401"/>
      <c r="V109" s="401"/>
      <c r="W109" s="401"/>
      <c r="X109" s="401">
        <v>1800</v>
      </c>
      <c r="Y109" s="401"/>
      <c r="Z109" s="401"/>
      <c r="AA109" s="401"/>
      <c r="AB109" s="401"/>
      <c r="AC109" s="401"/>
      <c r="AD109" s="401"/>
      <c r="AE109" s="401"/>
      <c r="AF109" s="401"/>
      <c r="AG109" s="401"/>
      <c r="AH109" s="401"/>
      <c r="AI109" s="401"/>
      <c r="AJ109" s="401"/>
      <c r="AK109" s="401"/>
      <c r="AL109" s="385"/>
    </row>
    <row r="110" spans="1:38">
      <c r="A110" s="404">
        <v>54</v>
      </c>
      <c r="B110" s="405" t="s">
        <v>723</v>
      </c>
      <c r="C110" s="379">
        <f t="shared" si="20"/>
        <v>11600</v>
      </c>
      <c r="D110" s="400"/>
      <c r="E110" s="400"/>
      <c r="F110" s="401"/>
      <c r="G110" s="746"/>
      <c r="H110" s="401"/>
      <c r="I110" s="401"/>
      <c r="J110" s="401"/>
      <c r="K110" s="401"/>
      <c r="L110" s="401"/>
      <c r="M110" s="401"/>
      <c r="N110" s="401">
        <v>1000</v>
      </c>
      <c r="O110" s="401"/>
      <c r="P110" s="401"/>
      <c r="Q110" s="401"/>
      <c r="R110" s="401"/>
      <c r="S110" s="401"/>
      <c r="T110" s="401">
        <v>600</v>
      </c>
      <c r="U110" s="401"/>
      <c r="V110" s="401"/>
      <c r="W110" s="401"/>
      <c r="X110" s="401"/>
      <c r="Y110" s="401"/>
      <c r="Z110" s="401"/>
      <c r="AA110" s="401"/>
      <c r="AB110" s="401"/>
      <c r="AC110" s="401"/>
      <c r="AD110" s="401"/>
      <c r="AE110" s="401"/>
      <c r="AF110" s="401"/>
      <c r="AG110" s="401">
        <v>10000</v>
      </c>
      <c r="AH110" s="401"/>
      <c r="AI110" s="401"/>
      <c r="AJ110" s="401"/>
      <c r="AK110" s="401"/>
      <c r="AL110" s="385"/>
    </row>
    <row r="111" spans="1:38">
      <c r="A111" s="404">
        <v>55</v>
      </c>
      <c r="B111" s="405" t="s">
        <v>731</v>
      </c>
      <c r="C111" s="379">
        <f t="shared" si="20"/>
        <v>17780</v>
      </c>
      <c r="D111" s="400"/>
      <c r="E111" s="400"/>
      <c r="F111" s="401"/>
      <c r="G111" s="746"/>
      <c r="H111" s="401"/>
      <c r="I111" s="401"/>
      <c r="J111" s="401"/>
      <c r="K111" s="401"/>
      <c r="L111" s="401"/>
      <c r="M111" s="401"/>
      <c r="N111" s="401"/>
      <c r="O111" s="401"/>
      <c r="P111" s="401">
        <v>17780</v>
      </c>
      <c r="Q111" s="401"/>
      <c r="R111" s="401"/>
      <c r="S111" s="401"/>
      <c r="T111" s="401"/>
      <c r="U111" s="401"/>
      <c r="V111" s="401"/>
      <c r="W111" s="401"/>
      <c r="X111" s="401"/>
      <c r="Y111" s="401"/>
      <c r="Z111" s="401"/>
      <c r="AA111" s="401"/>
      <c r="AB111" s="401"/>
      <c r="AC111" s="401"/>
      <c r="AD111" s="401"/>
      <c r="AE111" s="401"/>
      <c r="AF111" s="401"/>
      <c r="AG111" s="401"/>
      <c r="AH111" s="401"/>
      <c r="AI111" s="401"/>
      <c r="AJ111" s="401"/>
      <c r="AK111" s="401"/>
      <c r="AL111" s="385"/>
    </row>
    <row r="112" spans="1:38">
      <c r="A112" s="404">
        <v>56</v>
      </c>
      <c r="B112" s="405" t="s">
        <v>736</v>
      </c>
      <c r="C112" s="379">
        <f t="shared" si="20"/>
        <v>1000</v>
      </c>
      <c r="D112" s="400"/>
      <c r="E112" s="400"/>
      <c r="F112" s="401"/>
      <c r="G112" s="746"/>
      <c r="H112" s="401"/>
      <c r="I112" s="401"/>
      <c r="J112" s="401">
        <v>1000</v>
      </c>
      <c r="K112" s="401"/>
      <c r="L112" s="401"/>
      <c r="M112" s="401"/>
      <c r="N112" s="401"/>
      <c r="O112" s="401"/>
      <c r="P112" s="401"/>
      <c r="Q112" s="401"/>
      <c r="R112" s="401"/>
      <c r="S112" s="401"/>
      <c r="T112" s="401"/>
      <c r="U112" s="401"/>
      <c r="V112" s="401"/>
      <c r="W112" s="401"/>
      <c r="X112" s="401"/>
      <c r="Y112" s="401"/>
      <c r="Z112" s="401"/>
      <c r="AA112" s="401"/>
      <c r="AB112" s="401"/>
      <c r="AC112" s="401"/>
      <c r="AD112" s="401"/>
      <c r="AE112" s="401"/>
      <c r="AF112" s="401"/>
      <c r="AG112" s="401"/>
      <c r="AH112" s="401"/>
      <c r="AI112" s="401"/>
      <c r="AJ112" s="401"/>
      <c r="AK112" s="401"/>
      <c r="AL112" s="385"/>
    </row>
    <row r="113" spans="1:38">
      <c r="A113" s="404">
        <v>57</v>
      </c>
      <c r="B113" s="405" t="s">
        <v>756</v>
      </c>
      <c r="C113" s="379">
        <f t="shared" si="20"/>
        <v>4132</v>
      </c>
      <c r="D113" s="400"/>
      <c r="E113" s="400">
        <v>1000</v>
      </c>
      <c r="F113" s="401"/>
      <c r="G113" s="746">
        <v>2052</v>
      </c>
      <c r="H113" s="401"/>
      <c r="I113" s="401">
        <v>1080</v>
      </c>
      <c r="J113" s="401"/>
      <c r="K113" s="401"/>
      <c r="L113" s="401"/>
      <c r="M113" s="401"/>
      <c r="N113" s="401"/>
      <c r="O113" s="401"/>
      <c r="P113" s="401"/>
      <c r="Q113" s="401"/>
      <c r="R113" s="401"/>
      <c r="S113" s="401"/>
      <c r="T113" s="401"/>
      <c r="U113" s="401"/>
      <c r="V113" s="401"/>
      <c r="W113" s="401"/>
      <c r="X113" s="401"/>
      <c r="Y113" s="401"/>
      <c r="Z113" s="401"/>
      <c r="AA113" s="401"/>
      <c r="AB113" s="401"/>
      <c r="AC113" s="401"/>
      <c r="AD113" s="401"/>
      <c r="AE113" s="401"/>
      <c r="AF113" s="401"/>
      <c r="AG113" s="401"/>
      <c r="AH113" s="401"/>
      <c r="AI113" s="401"/>
      <c r="AJ113" s="401"/>
      <c r="AK113" s="401"/>
      <c r="AL113" s="391"/>
    </row>
    <row r="114" spans="1:38">
      <c r="A114" s="404">
        <v>58</v>
      </c>
      <c r="B114" s="405" t="s">
        <v>1046</v>
      </c>
      <c r="C114" s="379">
        <f t="shared" si="20"/>
        <v>190902</v>
      </c>
      <c r="D114" s="400">
        <v>1000</v>
      </c>
      <c r="E114" s="400">
        <v>13000</v>
      </c>
      <c r="F114" s="401">
        <v>8000</v>
      </c>
      <c r="G114" s="746">
        <v>23220</v>
      </c>
      <c r="H114" s="401">
        <v>54000</v>
      </c>
      <c r="I114" s="401">
        <v>39960</v>
      </c>
      <c r="J114" s="401">
        <v>550000</v>
      </c>
      <c r="K114" s="401"/>
      <c r="L114" s="401">
        <v>1722</v>
      </c>
      <c r="M114" s="401"/>
      <c r="N114" s="401">
        <v>-500000</v>
      </c>
      <c r="O114" s="401"/>
      <c r="P114" s="401"/>
      <c r="Q114" s="401"/>
      <c r="R114" s="401"/>
      <c r="S114" s="401"/>
      <c r="T114" s="401"/>
      <c r="U114" s="401"/>
      <c r="V114" s="401"/>
      <c r="W114" s="401"/>
      <c r="X114" s="401"/>
      <c r="Y114" s="401"/>
      <c r="Z114" s="401"/>
      <c r="AA114" s="401"/>
      <c r="AB114" s="401"/>
      <c r="AC114" s="401"/>
      <c r="AD114" s="401"/>
      <c r="AE114" s="401"/>
      <c r="AF114" s="401"/>
      <c r="AG114" s="401"/>
      <c r="AH114" s="401"/>
      <c r="AI114" s="401"/>
      <c r="AJ114" s="401"/>
      <c r="AK114" s="401"/>
      <c r="AL114" s="391"/>
    </row>
    <row r="115" spans="1:38">
      <c r="A115" s="404">
        <v>59</v>
      </c>
      <c r="B115" s="405" t="s">
        <v>758</v>
      </c>
      <c r="C115" s="379">
        <f t="shared" si="20"/>
        <v>11392</v>
      </c>
      <c r="D115" s="400"/>
      <c r="E115" s="400"/>
      <c r="F115" s="401">
        <v>700</v>
      </c>
      <c r="G115" s="746">
        <v>2052</v>
      </c>
      <c r="H115" s="401"/>
      <c r="I115" s="401"/>
      <c r="J115" s="401"/>
      <c r="K115" s="401"/>
      <c r="L115" s="401"/>
      <c r="M115" s="401"/>
      <c r="N115" s="401">
        <v>2160</v>
      </c>
      <c r="O115" s="401"/>
      <c r="P115" s="401"/>
      <c r="Q115" s="401"/>
      <c r="R115" s="401">
        <v>2160</v>
      </c>
      <c r="S115" s="401"/>
      <c r="T115" s="401"/>
      <c r="U115" s="401"/>
      <c r="V115" s="401"/>
      <c r="W115" s="401"/>
      <c r="X115" s="401"/>
      <c r="Y115" s="401"/>
      <c r="Z115" s="401">
        <v>2160</v>
      </c>
      <c r="AA115" s="401"/>
      <c r="AB115" s="401"/>
      <c r="AC115" s="401"/>
      <c r="AD115" s="401"/>
      <c r="AE115" s="401"/>
      <c r="AF115" s="401"/>
      <c r="AG115" s="401"/>
      <c r="AH115" s="401"/>
      <c r="AI115" s="401"/>
      <c r="AJ115" s="401">
        <f>1000+1160</f>
        <v>2160</v>
      </c>
      <c r="AK115" s="401"/>
      <c r="AL115" s="385"/>
    </row>
    <row r="116" spans="1:38">
      <c r="A116" s="404">
        <v>60</v>
      </c>
      <c r="B116" s="405" t="s">
        <v>720</v>
      </c>
      <c r="C116" s="379">
        <f t="shared" si="20"/>
        <v>1350</v>
      </c>
      <c r="D116" s="400"/>
      <c r="E116" s="400"/>
      <c r="F116" s="401"/>
      <c r="G116" s="746"/>
      <c r="H116" s="401"/>
      <c r="I116" s="401"/>
      <c r="J116" s="401"/>
      <c r="K116" s="401"/>
      <c r="L116" s="401"/>
      <c r="M116" s="401"/>
      <c r="N116" s="401">
        <v>350</v>
      </c>
      <c r="O116" s="401"/>
      <c r="P116" s="401"/>
      <c r="Q116" s="401"/>
      <c r="R116" s="401"/>
      <c r="S116" s="401"/>
      <c r="T116" s="401"/>
      <c r="U116" s="401"/>
      <c r="V116" s="401"/>
      <c r="W116" s="401"/>
      <c r="X116" s="401">
        <v>1000</v>
      </c>
      <c r="Y116" s="401"/>
      <c r="Z116" s="401"/>
      <c r="AA116" s="401"/>
      <c r="AB116" s="401"/>
      <c r="AC116" s="401"/>
      <c r="AD116" s="401"/>
      <c r="AE116" s="401"/>
      <c r="AF116" s="401"/>
      <c r="AG116" s="401"/>
      <c r="AH116" s="401"/>
      <c r="AI116" s="401"/>
      <c r="AJ116" s="401"/>
      <c r="AK116" s="401"/>
      <c r="AL116" s="385"/>
    </row>
    <row r="117" spans="1:38">
      <c r="A117" s="404">
        <v>61</v>
      </c>
      <c r="B117" s="405" t="s">
        <v>759</v>
      </c>
      <c r="C117" s="379">
        <f t="shared" si="20"/>
        <v>2752</v>
      </c>
      <c r="D117" s="400"/>
      <c r="E117" s="400"/>
      <c r="F117" s="401">
        <v>700</v>
      </c>
      <c r="G117" s="746">
        <v>2052</v>
      </c>
      <c r="H117" s="401"/>
      <c r="I117" s="401">
        <v>1080</v>
      </c>
      <c r="J117" s="401"/>
      <c r="K117" s="401">
        <v>-1080</v>
      </c>
      <c r="L117" s="401"/>
      <c r="M117" s="401"/>
      <c r="N117" s="401"/>
      <c r="O117" s="401"/>
      <c r="P117" s="401"/>
      <c r="Q117" s="401"/>
      <c r="R117" s="401"/>
      <c r="S117" s="401"/>
      <c r="T117" s="401"/>
      <c r="U117" s="401"/>
      <c r="V117" s="401"/>
      <c r="W117" s="401"/>
      <c r="X117" s="401"/>
      <c r="Y117" s="401"/>
      <c r="Z117" s="401"/>
      <c r="AA117" s="401"/>
      <c r="AB117" s="401"/>
      <c r="AC117" s="401"/>
      <c r="AD117" s="401"/>
      <c r="AE117" s="401"/>
      <c r="AF117" s="401"/>
      <c r="AG117" s="401"/>
      <c r="AH117" s="401"/>
      <c r="AI117" s="401"/>
      <c r="AJ117" s="401"/>
      <c r="AK117" s="401"/>
      <c r="AL117" s="385"/>
    </row>
    <row r="118" spans="1:38">
      <c r="A118" s="404">
        <v>62</v>
      </c>
      <c r="B118" s="405" t="s">
        <v>707</v>
      </c>
      <c r="C118" s="379">
        <f t="shared" si="20"/>
        <v>6224</v>
      </c>
      <c r="D118" s="400"/>
      <c r="E118" s="400"/>
      <c r="F118" s="401"/>
      <c r="G118" s="746"/>
      <c r="H118" s="401"/>
      <c r="I118" s="401"/>
      <c r="J118" s="401"/>
      <c r="K118" s="401"/>
      <c r="L118" s="401"/>
      <c r="M118" s="401"/>
      <c r="N118" s="401"/>
      <c r="O118" s="401">
        <v>6224</v>
      </c>
      <c r="P118" s="401"/>
      <c r="Q118" s="401"/>
      <c r="R118" s="401"/>
      <c r="S118" s="401"/>
      <c r="T118" s="401"/>
      <c r="U118" s="401"/>
      <c r="V118" s="401"/>
      <c r="W118" s="401"/>
      <c r="X118" s="401"/>
      <c r="Y118" s="401"/>
      <c r="Z118" s="401"/>
      <c r="AA118" s="401"/>
      <c r="AB118" s="401"/>
      <c r="AC118" s="401"/>
      <c r="AD118" s="401"/>
      <c r="AE118" s="401"/>
      <c r="AF118" s="401"/>
      <c r="AG118" s="401"/>
      <c r="AH118" s="401"/>
      <c r="AI118" s="401"/>
      <c r="AJ118" s="401"/>
      <c r="AK118" s="401"/>
      <c r="AL118" s="385"/>
    </row>
    <row r="119" spans="1:38">
      <c r="A119" s="404">
        <v>63</v>
      </c>
      <c r="B119" s="405" t="s">
        <v>722</v>
      </c>
      <c r="C119" s="379">
        <f t="shared" si="20"/>
        <v>11940</v>
      </c>
      <c r="D119" s="400"/>
      <c r="E119" s="400"/>
      <c r="F119" s="401"/>
      <c r="G119" s="746"/>
      <c r="H119" s="401"/>
      <c r="I119" s="401"/>
      <c r="J119" s="401"/>
      <c r="K119" s="401"/>
      <c r="L119" s="401"/>
      <c r="M119" s="401"/>
      <c r="N119" s="401"/>
      <c r="O119" s="401">
        <v>1940</v>
      </c>
      <c r="P119" s="401"/>
      <c r="Q119" s="401"/>
      <c r="R119" s="401"/>
      <c r="S119" s="401"/>
      <c r="T119" s="401"/>
      <c r="U119" s="401"/>
      <c r="V119" s="401"/>
      <c r="W119" s="401"/>
      <c r="X119" s="401"/>
      <c r="Y119" s="401"/>
      <c r="Z119" s="401"/>
      <c r="AA119" s="401"/>
      <c r="AB119" s="401"/>
      <c r="AC119" s="401"/>
      <c r="AD119" s="401"/>
      <c r="AE119" s="401"/>
      <c r="AF119" s="401"/>
      <c r="AG119" s="401"/>
      <c r="AH119" s="401">
        <v>10000</v>
      </c>
      <c r="AI119" s="401"/>
      <c r="AJ119" s="401"/>
      <c r="AK119" s="401"/>
      <c r="AL119" s="385"/>
    </row>
  </sheetData>
  <sortState ref="A50:AD112">
    <sortCondition ref="A50"/>
  </sortState>
  <mergeCells count="3">
    <mergeCell ref="A4:A5"/>
    <mergeCell ref="B4:B5"/>
    <mergeCell ref="AL4:AL5"/>
  </mergeCells>
  <pageMargins left="0.70866141732283472" right="0.70866141732283472" top="0.74803149606299213" bottom="0.74803149606299213" header="0.31496062992125984" footer="0.31496062992125984"/>
  <pageSetup paperSize="8" scale="11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13"/>
  <sheetViews>
    <sheetView workbookViewId="0">
      <pane xSplit="2" ySplit="6" topLeftCell="C14" activePane="bottomRight" state="frozen"/>
      <selection activeCell="K7" sqref="K7"/>
      <selection pane="topRight" activeCell="K7" sqref="K7"/>
      <selection pane="bottomLeft" activeCell="K7" sqref="K7"/>
      <selection pane="bottomRight" activeCell="G45" sqref="G45"/>
    </sheetView>
  </sheetViews>
  <sheetFormatPr defaultColWidth="9" defaultRowHeight="15.75"/>
  <cols>
    <col min="1" max="1" width="4.28515625" style="365" customWidth="1"/>
    <col min="2" max="2" width="47.28515625" style="365" customWidth="1"/>
    <col min="3" max="3" width="13" style="408" customWidth="1"/>
    <col min="4" max="5" width="16" style="408" bestFit="1" customWidth="1"/>
    <col min="6" max="6" width="13" style="365" customWidth="1"/>
    <col min="7" max="7" width="15.28515625" style="365" customWidth="1"/>
    <col min="8" max="8" width="14" style="365" customWidth="1"/>
    <col min="9" max="9" width="11.85546875" style="365" bestFit="1" customWidth="1"/>
    <col min="10" max="10" width="9" style="365"/>
    <col min="11" max="11" width="11.85546875" style="365" bestFit="1" customWidth="1"/>
    <col min="12" max="16384" width="9" style="365"/>
  </cols>
  <sheetData>
    <row r="1" spans="1:11">
      <c r="A1" s="363" t="s">
        <v>1078</v>
      </c>
      <c r="B1" s="363"/>
      <c r="C1" s="364"/>
      <c r="D1" s="364"/>
      <c r="E1" s="364"/>
      <c r="F1" s="363"/>
      <c r="G1" s="363"/>
      <c r="H1" s="363"/>
    </row>
    <row r="2" spans="1:11">
      <c r="A2" s="366"/>
      <c r="B2" s="366"/>
      <c r="C2" s="367"/>
      <c r="D2" s="367"/>
      <c r="E2" s="367"/>
      <c r="F2" s="366"/>
      <c r="G2" s="368"/>
      <c r="H2" s="366"/>
    </row>
    <row r="3" spans="1:11">
      <c r="C3" s="369"/>
      <c r="D3" s="369"/>
      <c r="E3" s="369"/>
      <c r="F3" s="370"/>
      <c r="G3" s="370"/>
      <c r="H3" s="370"/>
    </row>
    <row r="4" spans="1:11">
      <c r="A4" s="948" t="s">
        <v>0</v>
      </c>
      <c r="B4" s="948" t="s">
        <v>1022</v>
      </c>
      <c r="C4" s="409" t="s">
        <v>1048</v>
      </c>
      <c r="D4" s="372" t="s">
        <v>1079</v>
      </c>
      <c r="E4" s="372" t="s">
        <v>1080</v>
      </c>
      <c r="F4" s="373" t="s">
        <v>1081</v>
      </c>
      <c r="G4" s="373" t="s">
        <v>1486</v>
      </c>
      <c r="H4" s="949" t="s">
        <v>1026</v>
      </c>
    </row>
    <row r="5" spans="1:11">
      <c r="A5" s="948"/>
      <c r="B5" s="948"/>
      <c r="C5" s="376" t="s">
        <v>1082</v>
      </c>
      <c r="D5" s="376" t="s">
        <v>1082</v>
      </c>
      <c r="E5" s="376" t="s">
        <v>1082</v>
      </c>
      <c r="F5" s="376" t="s">
        <v>1082</v>
      </c>
      <c r="G5" s="376" t="s">
        <v>1082</v>
      </c>
      <c r="H5" s="950"/>
    </row>
    <row r="6" spans="1:11">
      <c r="A6" s="377"/>
      <c r="B6" s="377" t="s">
        <v>1048</v>
      </c>
      <c r="C6" s="379">
        <f t="shared" ref="C6:C37" si="0">SUM(D6:G6)</f>
        <v>4400</v>
      </c>
      <c r="D6" s="379">
        <f t="shared" ref="D6:G6" si="1">+D7+D50+D41</f>
        <v>340</v>
      </c>
      <c r="E6" s="379">
        <f t="shared" si="1"/>
        <v>200</v>
      </c>
      <c r="F6" s="380">
        <f t="shared" si="1"/>
        <v>260</v>
      </c>
      <c r="G6" s="380">
        <f t="shared" si="1"/>
        <v>3600</v>
      </c>
      <c r="H6" s="377"/>
      <c r="J6" s="381"/>
      <c r="K6" s="382"/>
    </row>
    <row r="7" spans="1:11">
      <c r="A7" s="383"/>
      <c r="B7" s="383" t="s">
        <v>1063</v>
      </c>
      <c r="C7" s="379">
        <f t="shared" si="0"/>
        <v>440</v>
      </c>
      <c r="D7" s="384">
        <f t="shared" ref="D7:G7" si="2">SUM(D8:D40)</f>
        <v>160</v>
      </c>
      <c r="E7" s="384">
        <f t="shared" si="2"/>
        <v>0</v>
      </c>
      <c r="F7" s="383">
        <f t="shared" si="2"/>
        <v>0</v>
      </c>
      <c r="G7" s="383">
        <f t="shared" si="2"/>
        <v>280</v>
      </c>
      <c r="H7" s="385"/>
      <c r="I7" s="386"/>
      <c r="J7" s="381"/>
      <c r="K7" s="387"/>
    </row>
    <row r="8" spans="1:11" ht="49.5">
      <c r="A8" s="388">
        <v>1</v>
      </c>
      <c r="B8" s="351" t="s">
        <v>1064</v>
      </c>
      <c r="C8" s="379">
        <f t="shared" si="0"/>
        <v>0</v>
      </c>
      <c r="D8" s="389"/>
      <c r="E8" s="389"/>
      <c r="F8" s="390"/>
      <c r="G8" s="390"/>
      <c r="H8" s="391"/>
      <c r="K8" s="392"/>
    </row>
    <row r="9" spans="1:11" ht="49.5">
      <c r="A9" s="388">
        <v>2</v>
      </c>
      <c r="B9" s="351" t="s">
        <v>1065</v>
      </c>
      <c r="C9" s="379">
        <f t="shared" si="0"/>
        <v>0</v>
      </c>
      <c r="D9" s="389"/>
      <c r="E9" s="389"/>
      <c r="F9" s="390"/>
      <c r="G9" s="390"/>
      <c r="H9" s="391"/>
      <c r="K9" s="392"/>
    </row>
    <row r="10" spans="1:11" ht="49.5">
      <c r="A10" s="388">
        <v>3</v>
      </c>
      <c r="B10" s="351" t="s">
        <v>1066</v>
      </c>
      <c r="C10" s="379">
        <f t="shared" si="0"/>
        <v>0</v>
      </c>
      <c r="D10" s="389"/>
      <c r="E10" s="389"/>
      <c r="F10" s="390"/>
      <c r="G10" s="390"/>
      <c r="H10" s="391"/>
    </row>
    <row r="11" spans="1:11" ht="47.25">
      <c r="A11" s="388">
        <v>4</v>
      </c>
      <c r="B11" s="393" t="s">
        <v>879</v>
      </c>
      <c r="C11" s="379">
        <f t="shared" si="0"/>
        <v>0</v>
      </c>
      <c r="D11" s="389"/>
      <c r="E11" s="389"/>
      <c r="F11" s="390"/>
      <c r="G11" s="390"/>
      <c r="H11" s="391"/>
    </row>
    <row r="12" spans="1:11" ht="49.5">
      <c r="A12" s="388">
        <v>5</v>
      </c>
      <c r="B12" s="351" t="s">
        <v>1067</v>
      </c>
      <c r="C12" s="379">
        <f t="shared" si="0"/>
        <v>20</v>
      </c>
      <c r="D12" s="389"/>
      <c r="E12" s="389"/>
      <c r="F12" s="390"/>
      <c r="G12" s="390">
        <v>20</v>
      </c>
      <c r="H12" s="391"/>
    </row>
    <row r="13" spans="1:11" ht="31.5">
      <c r="A13" s="394">
        <v>6</v>
      </c>
      <c r="B13" s="393" t="s">
        <v>1068</v>
      </c>
      <c r="C13" s="379">
        <f t="shared" si="0"/>
        <v>0</v>
      </c>
      <c r="D13" s="389"/>
      <c r="E13" s="389"/>
      <c r="F13" s="390"/>
      <c r="G13" s="390"/>
      <c r="H13" s="391"/>
    </row>
    <row r="14" spans="1:11" ht="33">
      <c r="A14" s="394"/>
      <c r="B14" s="348" t="s">
        <v>1034</v>
      </c>
      <c r="C14" s="748">
        <f t="shared" si="0"/>
        <v>60</v>
      </c>
      <c r="D14" s="389">
        <v>60</v>
      </c>
      <c r="E14" s="389"/>
      <c r="F14" s="390"/>
      <c r="G14" s="390"/>
      <c r="H14" s="391"/>
    </row>
    <row r="15" spans="1:11" ht="33">
      <c r="A15" s="394">
        <v>7</v>
      </c>
      <c r="B15" s="351" t="s">
        <v>1069</v>
      </c>
      <c r="C15" s="379">
        <f t="shared" si="0"/>
        <v>0</v>
      </c>
      <c r="D15" s="389"/>
      <c r="E15" s="389"/>
      <c r="F15" s="390"/>
      <c r="G15" s="390"/>
      <c r="H15" s="385"/>
    </row>
    <row r="16" spans="1:11" ht="49.5">
      <c r="A16" s="394">
        <v>8</v>
      </c>
      <c r="B16" s="351" t="s">
        <v>1070</v>
      </c>
      <c r="C16" s="379">
        <f t="shared" si="0"/>
        <v>0</v>
      </c>
      <c r="D16" s="389"/>
      <c r="E16" s="389"/>
      <c r="F16" s="390"/>
      <c r="G16" s="390"/>
      <c r="H16" s="385"/>
    </row>
    <row r="17" spans="1:8" ht="49.5">
      <c r="A17" s="394">
        <v>9</v>
      </c>
      <c r="B17" s="351" t="s">
        <v>1071</v>
      </c>
      <c r="C17" s="379">
        <f t="shared" si="0"/>
        <v>0</v>
      </c>
      <c r="D17" s="389"/>
      <c r="E17" s="389"/>
      <c r="F17" s="390"/>
      <c r="G17" s="390"/>
      <c r="H17" s="385"/>
    </row>
    <row r="18" spans="1:8" ht="31.5">
      <c r="A18" s="394">
        <v>10</v>
      </c>
      <c r="B18" s="393" t="s">
        <v>886</v>
      </c>
      <c r="C18" s="379">
        <f t="shared" si="0"/>
        <v>0</v>
      </c>
      <c r="D18" s="389"/>
      <c r="E18" s="389"/>
      <c r="F18" s="390"/>
      <c r="G18" s="390"/>
      <c r="H18" s="385"/>
    </row>
    <row r="19" spans="1:8">
      <c r="A19" s="394">
        <v>11</v>
      </c>
      <c r="B19" s="395" t="s">
        <v>449</v>
      </c>
      <c r="C19" s="379">
        <f t="shared" si="0"/>
        <v>100</v>
      </c>
      <c r="D19" s="389">
        <v>100</v>
      </c>
      <c r="E19" s="389"/>
      <c r="F19" s="390"/>
      <c r="G19" s="390"/>
      <c r="H19" s="385"/>
    </row>
    <row r="20" spans="1:8">
      <c r="A20" s="394">
        <v>12</v>
      </c>
      <c r="B20" s="395" t="s">
        <v>894</v>
      </c>
      <c r="C20" s="379">
        <f t="shared" si="0"/>
        <v>50</v>
      </c>
      <c r="D20" s="389"/>
      <c r="E20" s="389"/>
      <c r="F20" s="390"/>
      <c r="G20" s="390">
        <v>50</v>
      </c>
      <c r="H20" s="385"/>
    </row>
    <row r="21" spans="1:8">
      <c r="A21" s="394">
        <v>13</v>
      </c>
      <c r="B21" s="395" t="s">
        <v>467</v>
      </c>
      <c r="C21" s="379">
        <f t="shared" si="0"/>
        <v>0</v>
      </c>
      <c r="D21" s="389"/>
      <c r="E21" s="389"/>
      <c r="F21" s="390"/>
      <c r="G21" s="390"/>
      <c r="H21" s="391"/>
    </row>
    <row r="22" spans="1:8">
      <c r="A22" s="394">
        <v>14</v>
      </c>
      <c r="B22" s="395" t="s">
        <v>770</v>
      </c>
      <c r="C22" s="379">
        <f t="shared" si="0"/>
        <v>100</v>
      </c>
      <c r="D22" s="389"/>
      <c r="E22" s="389"/>
      <c r="F22" s="390"/>
      <c r="G22" s="390">
        <v>100</v>
      </c>
      <c r="H22" s="391"/>
    </row>
    <row r="23" spans="1:8">
      <c r="A23" s="394">
        <v>15</v>
      </c>
      <c r="B23" s="395" t="s">
        <v>694</v>
      </c>
      <c r="C23" s="379">
        <f t="shared" si="0"/>
        <v>30</v>
      </c>
      <c r="D23" s="389"/>
      <c r="E23" s="389"/>
      <c r="F23" s="390"/>
      <c r="G23" s="390">
        <v>30</v>
      </c>
      <c r="H23" s="391"/>
    </row>
    <row r="24" spans="1:8">
      <c r="A24" s="394">
        <v>16</v>
      </c>
      <c r="B24" s="361" t="s">
        <v>1036</v>
      </c>
      <c r="C24" s="379">
        <f t="shared" si="0"/>
        <v>50</v>
      </c>
      <c r="D24" s="389"/>
      <c r="E24" s="389"/>
      <c r="F24" s="390"/>
      <c r="G24" s="390">
        <v>50</v>
      </c>
      <c r="H24" s="391"/>
    </row>
    <row r="25" spans="1:8">
      <c r="A25" s="396">
        <v>17</v>
      </c>
      <c r="B25" s="361" t="s">
        <v>895</v>
      </c>
      <c r="C25" s="379">
        <f t="shared" si="0"/>
        <v>0</v>
      </c>
      <c r="D25" s="389"/>
      <c r="E25" s="389"/>
      <c r="F25" s="390"/>
      <c r="G25" s="390"/>
      <c r="H25" s="391"/>
    </row>
    <row r="26" spans="1:8">
      <c r="A26" s="394">
        <v>18</v>
      </c>
      <c r="B26" s="361" t="s">
        <v>1072</v>
      </c>
      <c r="C26" s="379">
        <f t="shared" si="0"/>
        <v>0</v>
      </c>
      <c r="D26" s="389"/>
      <c r="E26" s="389"/>
      <c r="F26" s="390"/>
      <c r="G26" s="390"/>
      <c r="H26" s="391"/>
    </row>
    <row r="27" spans="1:8">
      <c r="A27" s="394">
        <v>19</v>
      </c>
      <c r="B27" s="361" t="s">
        <v>451</v>
      </c>
      <c r="C27" s="379">
        <f t="shared" si="0"/>
        <v>0</v>
      </c>
      <c r="D27" s="389"/>
      <c r="E27" s="389"/>
      <c r="F27" s="390"/>
      <c r="G27" s="390"/>
      <c r="H27" s="391"/>
    </row>
    <row r="28" spans="1:8">
      <c r="A28" s="394">
        <v>20</v>
      </c>
      <c r="B28" s="361" t="s">
        <v>1035</v>
      </c>
      <c r="C28" s="379">
        <f t="shared" si="0"/>
        <v>0</v>
      </c>
      <c r="D28" s="389"/>
      <c r="E28" s="389"/>
      <c r="F28" s="390"/>
      <c r="G28" s="390"/>
      <c r="H28" s="391"/>
    </row>
    <row r="29" spans="1:8">
      <c r="A29" s="394">
        <v>21</v>
      </c>
      <c r="B29" s="361" t="s">
        <v>697</v>
      </c>
      <c r="C29" s="379">
        <f t="shared" si="0"/>
        <v>30</v>
      </c>
      <c r="D29" s="389"/>
      <c r="E29" s="389"/>
      <c r="F29" s="390"/>
      <c r="G29" s="390">
        <v>30</v>
      </c>
      <c r="H29" s="391"/>
    </row>
    <row r="30" spans="1:8">
      <c r="A30" s="394">
        <v>22</v>
      </c>
      <c r="B30" s="361" t="s">
        <v>696</v>
      </c>
      <c r="C30" s="379">
        <f t="shared" si="0"/>
        <v>0</v>
      </c>
      <c r="D30" s="389"/>
      <c r="E30" s="389"/>
      <c r="F30" s="390"/>
      <c r="G30" s="390"/>
      <c r="H30" s="391"/>
    </row>
    <row r="31" spans="1:8">
      <c r="A31" s="394">
        <v>23</v>
      </c>
      <c r="B31" s="361" t="s">
        <v>897</v>
      </c>
      <c r="C31" s="379">
        <f t="shared" si="0"/>
        <v>0</v>
      </c>
      <c r="D31" s="389"/>
      <c r="E31" s="389"/>
      <c r="F31" s="390"/>
      <c r="G31" s="390"/>
      <c r="H31" s="391"/>
    </row>
    <row r="32" spans="1:8">
      <c r="A32" s="394">
        <v>24</v>
      </c>
      <c r="B32" s="361" t="s">
        <v>1073</v>
      </c>
      <c r="C32" s="379">
        <f t="shared" si="0"/>
        <v>0</v>
      </c>
      <c r="D32" s="389"/>
      <c r="E32" s="389"/>
      <c r="F32" s="390"/>
      <c r="G32" s="390"/>
      <c r="H32" s="391"/>
    </row>
    <row r="33" spans="1:8">
      <c r="A33" s="394"/>
      <c r="B33" s="361"/>
      <c r="C33" s="379">
        <f t="shared" si="0"/>
        <v>0</v>
      </c>
      <c r="D33" s="389"/>
      <c r="E33" s="389"/>
      <c r="F33" s="390"/>
      <c r="G33" s="390"/>
      <c r="H33" s="391"/>
    </row>
    <row r="34" spans="1:8">
      <c r="A34" s="394"/>
      <c r="B34" s="361"/>
      <c r="C34" s="379">
        <f t="shared" si="0"/>
        <v>0</v>
      </c>
      <c r="D34" s="389"/>
      <c r="E34" s="389"/>
      <c r="F34" s="390"/>
      <c r="G34" s="390"/>
      <c r="H34" s="391"/>
    </row>
    <row r="35" spans="1:8">
      <c r="A35" s="394"/>
      <c r="B35" s="361"/>
      <c r="C35" s="379">
        <f t="shared" si="0"/>
        <v>0</v>
      </c>
      <c r="D35" s="389"/>
      <c r="E35" s="389"/>
      <c r="F35" s="390"/>
      <c r="G35" s="390"/>
      <c r="H35" s="391"/>
    </row>
    <row r="36" spans="1:8">
      <c r="A36" s="394"/>
      <c r="B36" s="361"/>
      <c r="C36" s="379">
        <f t="shared" si="0"/>
        <v>0</v>
      </c>
      <c r="D36" s="389"/>
      <c r="E36" s="389"/>
      <c r="F36" s="390"/>
      <c r="G36" s="390"/>
      <c r="H36" s="391"/>
    </row>
    <row r="37" spans="1:8">
      <c r="A37" s="394"/>
      <c r="B37" s="361"/>
      <c r="C37" s="379">
        <f t="shared" si="0"/>
        <v>0</v>
      </c>
      <c r="D37" s="389"/>
      <c r="E37" s="389"/>
      <c r="F37" s="390"/>
      <c r="G37" s="390"/>
      <c r="H37" s="391"/>
    </row>
    <row r="38" spans="1:8">
      <c r="A38" s="394"/>
      <c r="B38" s="361"/>
      <c r="C38" s="379">
        <f t="shared" ref="C38:C50" si="3">SUM(D38:G38)</f>
        <v>0</v>
      </c>
      <c r="D38" s="389"/>
      <c r="E38" s="389"/>
      <c r="F38" s="390"/>
      <c r="G38" s="390"/>
      <c r="H38" s="391"/>
    </row>
    <row r="39" spans="1:8">
      <c r="A39" s="394"/>
      <c r="B39" s="395"/>
      <c r="C39" s="379">
        <f t="shared" si="3"/>
        <v>0</v>
      </c>
      <c r="D39" s="389"/>
      <c r="E39" s="389"/>
      <c r="F39" s="390"/>
      <c r="G39" s="390"/>
      <c r="H39" s="391"/>
    </row>
    <row r="40" spans="1:8">
      <c r="A40" s="394"/>
      <c r="B40" s="395"/>
      <c r="C40" s="379">
        <f t="shared" si="3"/>
        <v>0</v>
      </c>
      <c r="D40" s="389"/>
      <c r="E40" s="389"/>
      <c r="F40" s="390"/>
      <c r="G40" s="390"/>
      <c r="H40" s="391"/>
    </row>
    <row r="41" spans="1:8">
      <c r="A41" s="397" t="s">
        <v>407</v>
      </c>
      <c r="B41" s="398" t="s">
        <v>1074</v>
      </c>
      <c r="C41" s="379">
        <f t="shared" si="3"/>
        <v>120</v>
      </c>
      <c r="D41" s="384">
        <f t="shared" ref="D41:H41" si="4">SUM(D42:D49)</f>
        <v>0</v>
      </c>
      <c r="E41" s="384">
        <f t="shared" si="4"/>
        <v>0</v>
      </c>
      <c r="F41" s="383">
        <f t="shared" si="4"/>
        <v>0</v>
      </c>
      <c r="G41" s="383">
        <f t="shared" si="4"/>
        <v>120</v>
      </c>
      <c r="H41" s="383">
        <f t="shared" si="4"/>
        <v>0</v>
      </c>
    </row>
    <row r="42" spans="1:8">
      <c r="A42" s="394">
        <v>1</v>
      </c>
      <c r="B42" s="399" t="s">
        <v>1075</v>
      </c>
      <c r="C42" s="379">
        <f t="shared" si="3"/>
        <v>0</v>
      </c>
      <c r="D42" s="400"/>
      <c r="E42" s="400"/>
      <c r="F42" s="401"/>
      <c r="G42" s="401"/>
      <c r="H42" s="391"/>
    </row>
    <row r="43" spans="1:8">
      <c r="A43" s="394">
        <v>2</v>
      </c>
      <c r="B43" s="361" t="s">
        <v>1076</v>
      </c>
      <c r="C43" s="379">
        <f t="shared" si="3"/>
        <v>0</v>
      </c>
      <c r="D43" s="400"/>
      <c r="E43" s="400"/>
      <c r="F43" s="401"/>
      <c r="G43" s="401"/>
      <c r="H43" s="385"/>
    </row>
    <row r="44" spans="1:8">
      <c r="A44" s="394">
        <v>3</v>
      </c>
      <c r="B44" s="402" t="s">
        <v>783</v>
      </c>
      <c r="C44" s="379">
        <f t="shared" si="3"/>
        <v>0</v>
      </c>
      <c r="D44" s="400"/>
      <c r="E44" s="400"/>
      <c r="F44" s="401"/>
      <c r="G44" s="401"/>
      <c r="H44" s="385"/>
    </row>
    <row r="45" spans="1:8">
      <c r="A45" s="394"/>
      <c r="B45" s="402" t="s">
        <v>1487</v>
      </c>
      <c r="C45" s="379">
        <f t="shared" si="3"/>
        <v>30</v>
      </c>
      <c r="D45" s="400"/>
      <c r="E45" s="400"/>
      <c r="F45" s="401"/>
      <c r="G45" s="401">
        <v>30</v>
      </c>
      <c r="H45" s="385"/>
    </row>
    <row r="46" spans="1:8">
      <c r="A46" s="394"/>
      <c r="B46" s="361" t="s">
        <v>771</v>
      </c>
      <c r="C46" s="379">
        <f t="shared" si="3"/>
        <v>0</v>
      </c>
      <c r="D46" s="400"/>
      <c r="E46" s="400"/>
      <c r="F46" s="401"/>
      <c r="G46" s="401"/>
      <c r="H46" s="385"/>
    </row>
    <row r="47" spans="1:8">
      <c r="A47" s="394"/>
      <c r="B47" s="395" t="s">
        <v>1044</v>
      </c>
      <c r="C47" s="379">
        <f t="shared" si="3"/>
        <v>90</v>
      </c>
      <c r="D47" s="400"/>
      <c r="E47" s="400"/>
      <c r="F47" s="401"/>
      <c r="G47" s="401">
        <v>90</v>
      </c>
      <c r="H47" s="385"/>
    </row>
    <row r="48" spans="1:8">
      <c r="A48" s="394"/>
      <c r="B48" s="395"/>
      <c r="C48" s="379">
        <f t="shared" si="3"/>
        <v>0</v>
      </c>
      <c r="D48" s="400"/>
      <c r="E48" s="400"/>
      <c r="F48" s="401"/>
      <c r="G48" s="401"/>
      <c r="H48" s="385"/>
    </row>
    <row r="49" spans="1:8">
      <c r="A49" s="394"/>
      <c r="B49" s="395"/>
      <c r="C49" s="379">
        <f t="shared" si="3"/>
        <v>0</v>
      </c>
      <c r="D49" s="400"/>
      <c r="E49" s="400"/>
      <c r="F49" s="401"/>
      <c r="G49" s="401"/>
      <c r="H49" s="385"/>
    </row>
    <row r="50" spans="1:8">
      <c r="A50" s="403" t="s">
        <v>410</v>
      </c>
      <c r="B50" s="403" t="s">
        <v>1077</v>
      </c>
      <c r="C50" s="379">
        <f t="shared" si="3"/>
        <v>3840</v>
      </c>
      <c r="D50" s="384">
        <f>SUM(D51:D113)</f>
        <v>180</v>
      </c>
      <c r="E50" s="384">
        <f t="shared" ref="E50:G50" si="5">SUM(E51:E113)</f>
        <v>200</v>
      </c>
      <c r="F50" s="383">
        <f t="shared" si="5"/>
        <v>260</v>
      </c>
      <c r="G50" s="383">
        <f t="shared" si="5"/>
        <v>3200</v>
      </c>
      <c r="H50" s="385"/>
    </row>
    <row r="51" spans="1:8">
      <c r="A51" s="404">
        <v>1</v>
      </c>
      <c r="B51" s="405" t="s">
        <v>761</v>
      </c>
      <c r="C51" s="379">
        <f t="shared" ref="C51:C82" si="6">SUM(D51:G51)</f>
        <v>70</v>
      </c>
      <c r="D51" s="400"/>
      <c r="E51" s="400"/>
      <c r="F51" s="401"/>
      <c r="G51" s="401">
        <v>70</v>
      </c>
      <c r="H51" s="385"/>
    </row>
    <row r="52" spans="1:8">
      <c r="A52" s="406">
        <v>2</v>
      </c>
      <c r="B52" s="407" t="s">
        <v>754</v>
      </c>
      <c r="C52" s="379">
        <f t="shared" si="6"/>
        <v>70</v>
      </c>
      <c r="D52" s="389"/>
      <c r="E52" s="389"/>
      <c r="F52" s="390"/>
      <c r="G52" s="390">
        <v>70</v>
      </c>
      <c r="H52" s="391"/>
    </row>
    <row r="53" spans="1:8">
      <c r="A53" s="404">
        <v>3</v>
      </c>
      <c r="B53" s="405" t="s">
        <v>719</v>
      </c>
      <c r="C53" s="379">
        <f t="shared" si="6"/>
        <v>20</v>
      </c>
      <c r="D53" s="400"/>
      <c r="E53" s="400"/>
      <c r="F53" s="401"/>
      <c r="G53" s="401">
        <v>20</v>
      </c>
      <c r="H53" s="385"/>
    </row>
    <row r="54" spans="1:8">
      <c r="A54" s="404">
        <v>4</v>
      </c>
      <c r="B54" s="405" t="s">
        <v>725</v>
      </c>
      <c r="C54" s="379">
        <f t="shared" si="6"/>
        <v>30</v>
      </c>
      <c r="D54" s="400"/>
      <c r="E54" s="400"/>
      <c r="F54" s="401"/>
      <c r="G54" s="401">
        <v>30</v>
      </c>
      <c r="H54" s="385"/>
    </row>
    <row r="55" spans="1:8">
      <c r="A55" s="404">
        <v>5</v>
      </c>
      <c r="B55" s="405" t="s">
        <v>766</v>
      </c>
      <c r="C55" s="379">
        <f t="shared" si="6"/>
        <v>90</v>
      </c>
      <c r="D55" s="400"/>
      <c r="E55" s="400"/>
      <c r="F55" s="401"/>
      <c r="G55" s="401">
        <v>90</v>
      </c>
      <c r="H55" s="385"/>
    </row>
    <row r="56" spans="1:8">
      <c r="A56" s="404">
        <v>6</v>
      </c>
      <c r="B56" s="405" t="s">
        <v>708</v>
      </c>
      <c r="C56" s="379">
        <f t="shared" si="6"/>
        <v>30</v>
      </c>
      <c r="D56" s="400"/>
      <c r="E56" s="400"/>
      <c r="F56" s="401"/>
      <c r="G56" s="401">
        <v>30</v>
      </c>
      <c r="H56" s="385"/>
    </row>
    <row r="57" spans="1:8">
      <c r="A57" s="404">
        <v>7</v>
      </c>
      <c r="B57" s="405" t="s">
        <v>757</v>
      </c>
      <c r="C57" s="379">
        <f t="shared" si="6"/>
        <v>50</v>
      </c>
      <c r="D57" s="400"/>
      <c r="E57" s="400"/>
      <c r="F57" s="401"/>
      <c r="G57" s="401">
        <v>50</v>
      </c>
      <c r="H57" s="385"/>
    </row>
    <row r="58" spans="1:8">
      <c r="A58" s="404">
        <v>8</v>
      </c>
      <c r="B58" s="405" t="s">
        <v>740</v>
      </c>
      <c r="C58" s="379">
        <f t="shared" si="6"/>
        <v>30</v>
      </c>
      <c r="D58" s="400"/>
      <c r="E58" s="400"/>
      <c r="F58" s="401"/>
      <c r="G58" s="401">
        <v>30</v>
      </c>
      <c r="H58" s="385"/>
    </row>
    <row r="59" spans="1:8">
      <c r="A59" s="404">
        <v>9</v>
      </c>
      <c r="B59" s="405" t="s">
        <v>752</v>
      </c>
      <c r="C59" s="379">
        <f t="shared" si="6"/>
        <v>150</v>
      </c>
      <c r="D59" s="400"/>
      <c r="E59" s="400"/>
      <c r="F59" s="401"/>
      <c r="G59" s="401">
        <v>150</v>
      </c>
      <c r="H59" s="385"/>
    </row>
    <row r="60" spans="1:8">
      <c r="A60" s="404">
        <v>10</v>
      </c>
      <c r="B60" s="405" t="s">
        <v>750</v>
      </c>
      <c r="C60" s="379">
        <f t="shared" si="6"/>
        <v>80</v>
      </c>
      <c r="D60" s="400"/>
      <c r="E60" s="400"/>
      <c r="F60" s="401"/>
      <c r="G60" s="401">
        <v>80</v>
      </c>
      <c r="H60" s="385"/>
    </row>
    <row r="61" spans="1:8">
      <c r="A61" s="404">
        <v>11</v>
      </c>
      <c r="B61" s="405" t="s">
        <v>744</v>
      </c>
      <c r="C61" s="379">
        <f t="shared" si="6"/>
        <v>120</v>
      </c>
      <c r="D61" s="400"/>
      <c r="E61" s="400"/>
      <c r="F61" s="401"/>
      <c r="G61" s="401">
        <v>120</v>
      </c>
      <c r="H61" s="385"/>
    </row>
    <row r="62" spans="1:8">
      <c r="A62" s="404">
        <v>12</v>
      </c>
      <c r="B62" s="405" t="s">
        <v>767</v>
      </c>
      <c r="C62" s="379">
        <f t="shared" si="6"/>
        <v>70</v>
      </c>
      <c r="D62" s="400"/>
      <c r="E62" s="400"/>
      <c r="F62" s="401"/>
      <c r="G62" s="401">
        <v>70</v>
      </c>
      <c r="H62" s="385"/>
    </row>
    <row r="63" spans="1:8">
      <c r="A63" s="404">
        <v>13</v>
      </c>
      <c r="B63" s="405" t="s">
        <v>763</v>
      </c>
      <c r="C63" s="379">
        <f t="shared" si="6"/>
        <v>150</v>
      </c>
      <c r="D63" s="400"/>
      <c r="E63" s="400"/>
      <c r="F63" s="401"/>
      <c r="G63" s="401">
        <v>150</v>
      </c>
      <c r="H63" s="391"/>
    </row>
    <row r="64" spans="1:8">
      <c r="A64" s="404">
        <v>14</v>
      </c>
      <c r="B64" s="405" t="s">
        <v>718</v>
      </c>
      <c r="C64" s="379">
        <f t="shared" si="6"/>
        <v>30</v>
      </c>
      <c r="D64" s="400"/>
      <c r="E64" s="400"/>
      <c r="F64" s="401"/>
      <c r="G64" s="401">
        <v>30</v>
      </c>
      <c r="H64" s="385"/>
    </row>
    <row r="65" spans="1:8">
      <c r="A65" s="404">
        <v>15</v>
      </c>
      <c r="B65" s="405" t="s">
        <v>737</v>
      </c>
      <c r="C65" s="379">
        <f t="shared" si="6"/>
        <v>40</v>
      </c>
      <c r="D65" s="400"/>
      <c r="E65" s="400"/>
      <c r="F65" s="401"/>
      <c r="G65" s="401">
        <v>40</v>
      </c>
      <c r="H65" s="385"/>
    </row>
    <row r="66" spans="1:8">
      <c r="A66" s="404">
        <v>16</v>
      </c>
      <c r="B66" s="405" t="s">
        <v>747</v>
      </c>
      <c r="C66" s="379">
        <f t="shared" si="6"/>
        <v>30</v>
      </c>
      <c r="D66" s="400"/>
      <c r="E66" s="400"/>
      <c r="F66" s="401"/>
      <c r="G66" s="401">
        <v>30</v>
      </c>
      <c r="H66" s="385"/>
    </row>
    <row r="67" spans="1:8">
      <c r="A67" s="404">
        <v>17</v>
      </c>
      <c r="B67" s="405" t="s">
        <v>748</v>
      </c>
      <c r="C67" s="379">
        <f t="shared" si="6"/>
        <v>30</v>
      </c>
      <c r="D67" s="400"/>
      <c r="E67" s="400"/>
      <c r="F67" s="401"/>
      <c r="G67" s="401">
        <v>30</v>
      </c>
      <c r="H67" s="385"/>
    </row>
    <row r="68" spans="1:8">
      <c r="A68" s="404">
        <v>18</v>
      </c>
      <c r="B68" s="405" t="s">
        <v>727</v>
      </c>
      <c r="C68" s="379">
        <f t="shared" si="6"/>
        <v>30</v>
      </c>
      <c r="D68" s="400"/>
      <c r="E68" s="400"/>
      <c r="F68" s="401"/>
      <c r="G68" s="401">
        <v>30</v>
      </c>
      <c r="H68" s="385"/>
    </row>
    <row r="69" spans="1:8">
      <c r="A69" s="404">
        <v>19</v>
      </c>
      <c r="B69" s="405" t="s">
        <v>753</v>
      </c>
      <c r="C69" s="379">
        <f t="shared" si="6"/>
        <v>180</v>
      </c>
      <c r="D69" s="400"/>
      <c r="E69" s="400"/>
      <c r="F69" s="401"/>
      <c r="G69" s="401">
        <v>180</v>
      </c>
      <c r="H69" s="391"/>
    </row>
    <row r="70" spans="1:8">
      <c r="A70" s="404">
        <v>20</v>
      </c>
      <c r="B70" s="405" t="s">
        <v>760</v>
      </c>
      <c r="C70" s="379">
        <f t="shared" si="6"/>
        <v>120</v>
      </c>
      <c r="D70" s="400"/>
      <c r="E70" s="400"/>
      <c r="F70" s="401"/>
      <c r="G70" s="401">
        <v>120</v>
      </c>
      <c r="H70" s="391"/>
    </row>
    <row r="71" spans="1:8">
      <c r="A71" s="404">
        <v>21</v>
      </c>
      <c r="B71" s="405" t="s">
        <v>746</v>
      </c>
      <c r="C71" s="379">
        <f t="shared" si="6"/>
        <v>30</v>
      </c>
      <c r="D71" s="400"/>
      <c r="E71" s="400"/>
      <c r="F71" s="401"/>
      <c r="G71" s="401">
        <v>30</v>
      </c>
      <c r="H71" s="385"/>
    </row>
    <row r="72" spans="1:8">
      <c r="A72" s="404">
        <v>22</v>
      </c>
      <c r="B72" s="405" t="s">
        <v>717</v>
      </c>
      <c r="C72" s="379">
        <f t="shared" si="6"/>
        <v>30</v>
      </c>
      <c r="D72" s="400"/>
      <c r="E72" s="400"/>
      <c r="F72" s="401"/>
      <c r="G72" s="401">
        <v>30</v>
      </c>
      <c r="H72" s="385"/>
    </row>
    <row r="73" spans="1:8">
      <c r="A73" s="404">
        <v>23</v>
      </c>
      <c r="B73" s="405" t="s">
        <v>714</v>
      </c>
      <c r="C73" s="379">
        <f t="shared" si="6"/>
        <v>60</v>
      </c>
      <c r="D73" s="400"/>
      <c r="E73" s="400"/>
      <c r="F73" s="401">
        <v>60</v>
      </c>
      <c r="G73" s="401"/>
      <c r="H73" s="385"/>
    </row>
    <row r="74" spans="1:8">
      <c r="A74" s="404">
        <v>24</v>
      </c>
      <c r="B74" s="405" t="s">
        <v>706</v>
      </c>
      <c r="C74" s="379">
        <f t="shared" si="6"/>
        <v>200</v>
      </c>
      <c r="D74" s="400"/>
      <c r="E74" s="400"/>
      <c r="F74" s="401">
        <v>200</v>
      </c>
      <c r="G74" s="401"/>
      <c r="H74" s="385"/>
    </row>
    <row r="75" spans="1:8">
      <c r="A75" s="404">
        <v>25</v>
      </c>
      <c r="B75" s="405" t="s">
        <v>733</v>
      </c>
      <c r="C75" s="379">
        <f t="shared" si="6"/>
        <v>60</v>
      </c>
      <c r="D75" s="400">
        <v>60</v>
      </c>
      <c r="E75" s="400"/>
      <c r="F75" s="401"/>
      <c r="G75" s="401"/>
      <c r="H75" s="385"/>
    </row>
    <row r="76" spans="1:8">
      <c r="A76" s="404">
        <v>26</v>
      </c>
      <c r="B76" s="405" t="s">
        <v>710</v>
      </c>
      <c r="C76" s="379">
        <f t="shared" si="6"/>
        <v>30</v>
      </c>
      <c r="D76" s="400"/>
      <c r="E76" s="400"/>
      <c r="F76" s="401"/>
      <c r="G76" s="401">
        <v>30</v>
      </c>
      <c r="H76" s="385"/>
    </row>
    <row r="77" spans="1:8">
      <c r="A77" s="404">
        <v>27</v>
      </c>
      <c r="B77" s="405" t="s">
        <v>711</v>
      </c>
      <c r="C77" s="379">
        <f t="shared" si="6"/>
        <v>30</v>
      </c>
      <c r="D77" s="400"/>
      <c r="E77" s="400"/>
      <c r="F77" s="401"/>
      <c r="G77" s="401">
        <v>30</v>
      </c>
      <c r="H77" s="385"/>
    </row>
    <row r="78" spans="1:8">
      <c r="A78" s="404">
        <v>28</v>
      </c>
      <c r="B78" s="405" t="s">
        <v>764</v>
      </c>
      <c r="C78" s="379">
        <f t="shared" si="6"/>
        <v>40</v>
      </c>
      <c r="D78" s="400"/>
      <c r="E78" s="400"/>
      <c r="F78" s="401"/>
      <c r="G78" s="401">
        <v>40</v>
      </c>
      <c r="H78" s="385"/>
    </row>
    <row r="79" spans="1:8">
      <c r="A79" s="404">
        <v>29</v>
      </c>
      <c r="B79" s="405" t="s">
        <v>730</v>
      </c>
      <c r="C79" s="379">
        <f t="shared" si="6"/>
        <v>30</v>
      </c>
      <c r="D79" s="400"/>
      <c r="E79" s="400"/>
      <c r="F79" s="401"/>
      <c r="G79" s="401">
        <v>30</v>
      </c>
      <c r="H79" s="385"/>
    </row>
    <row r="80" spans="1:8">
      <c r="A80" s="404">
        <v>30</v>
      </c>
      <c r="B80" s="405" t="s">
        <v>712</v>
      </c>
      <c r="C80" s="379">
        <f t="shared" si="6"/>
        <v>30</v>
      </c>
      <c r="D80" s="400"/>
      <c r="E80" s="400"/>
      <c r="F80" s="401"/>
      <c r="G80" s="401">
        <v>30</v>
      </c>
      <c r="H80" s="385"/>
    </row>
    <row r="81" spans="1:11">
      <c r="A81" s="404">
        <v>31</v>
      </c>
      <c r="B81" s="405" t="s">
        <v>742</v>
      </c>
      <c r="C81" s="379">
        <f t="shared" si="6"/>
        <v>70</v>
      </c>
      <c r="D81" s="400"/>
      <c r="E81" s="400"/>
      <c r="F81" s="401"/>
      <c r="G81" s="401">
        <v>70</v>
      </c>
      <c r="H81" s="385"/>
    </row>
    <row r="82" spans="1:11">
      <c r="A82" s="404">
        <v>32</v>
      </c>
      <c r="B82" s="405" t="s">
        <v>762</v>
      </c>
      <c r="C82" s="379">
        <f t="shared" si="6"/>
        <v>70</v>
      </c>
      <c r="D82" s="400"/>
      <c r="E82" s="400"/>
      <c r="F82" s="401"/>
      <c r="G82" s="401">
        <v>70</v>
      </c>
      <c r="H82" s="385"/>
    </row>
    <row r="83" spans="1:11">
      <c r="A83" s="404">
        <v>33</v>
      </c>
      <c r="B83" s="405" t="s">
        <v>745</v>
      </c>
      <c r="C83" s="379">
        <f t="shared" ref="C83:C113" si="7">SUM(D83:G83)</f>
        <v>30</v>
      </c>
      <c r="D83" s="400"/>
      <c r="E83" s="400"/>
      <c r="F83" s="401"/>
      <c r="G83" s="401">
        <v>30</v>
      </c>
      <c r="H83" s="385"/>
    </row>
    <row r="84" spans="1:11">
      <c r="A84" s="404">
        <v>34</v>
      </c>
      <c r="B84" s="405" t="s">
        <v>728</v>
      </c>
      <c r="C84" s="379">
        <f t="shared" si="7"/>
        <v>30</v>
      </c>
      <c r="D84" s="400"/>
      <c r="E84" s="400"/>
      <c r="F84" s="401"/>
      <c r="G84" s="401">
        <v>30</v>
      </c>
      <c r="H84" s="385"/>
    </row>
    <row r="85" spans="1:11">
      <c r="A85" s="404">
        <v>35</v>
      </c>
      <c r="B85" s="405" t="s">
        <v>749</v>
      </c>
      <c r="C85" s="379">
        <f t="shared" si="7"/>
        <v>30</v>
      </c>
      <c r="D85" s="400"/>
      <c r="E85" s="400"/>
      <c r="F85" s="401"/>
      <c r="G85" s="401">
        <v>30</v>
      </c>
      <c r="H85" s="385"/>
    </row>
    <row r="86" spans="1:11">
      <c r="A86" s="404">
        <v>36</v>
      </c>
      <c r="B86" s="405" t="s">
        <v>724</v>
      </c>
      <c r="C86" s="379">
        <f t="shared" si="7"/>
        <v>30</v>
      </c>
      <c r="D86" s="400"/>
      <c r="E86" s="400"/>
      <c r="F86" s="401"/>
      <c r="G86" s="401">
        <v>30</v>
      </c>
      <c r="H86" s="385"/>
    </row>
    <row r="87" spans="1:11">
      <c r="A87" s="404">
        <v>37</v>
      </c>
      <c r="B87" s="405" t="s">
        <v>721</v>
      </c>
      <c r="C87" s="379">
        <f t="shared" si="7"/>
        <v>30</v>
      </c>
      <c r="D87" s="400"/>
      <c r="E87" s="400"/>
      <c r="F87" s="401"/>
      <c r="G87" s="401">
        <v>30</v>
      </c>
      <c r="H87" s="385"/>
      <c r="K87" s="386"/>
    </row>
    <row r="88" spans="1:11">
      <c r="A88" s="404">
        <v>38</v>
      </c>
      <c r="B88" s="405" t="s">
        <v>755</v>
      </c>
      <c r="C88" s="379">
        <f t="shared" si="7"/>
        <v>170</v>
      </c>
      <c r="D88" s="400"/>
      <c r="E88" s="400"/>
      <c r="F88" s="401"/>
      <c r="G88" s="401">
        <v>170</v>
      </c>
      <c r="H88" s="391"/>
    </row>
    <row r="89" spans="1:11">
      <c r="A89" s="404">
        <v>39</v>
      </c>
      <c r="B89" s="405" t="s">
        <v>715</v>
      </c>
      <c r="C89" s="379">
        <f t="shared" si="7"/>
        <v>30</v>
      </c>
      <c r="D89" s="400"/>
      <c r="E89" s="400"/>
      <c r="F89" s="401"/>
      <c r="G89" s="401">
        <v>30</v>
      </c>
      <c r="H89" s="385"/>
    </row>
    <row r="90" spans="1:11">
      <c r="A90" s="404">
        <v>40</v>
      </c>
      <c r="B90" s="405" t="s">
        <v>732</v>
      </c>
      <c r="C90" s="379">
        <f t="shared" si="7"/>
        <v>30</v>
      </c>
      <c r="D90" s="400"/>
      <c r="E90" s="400"/>
      <c r="F90" s="401"/>
      <c r="G90" s="401">
        <v>30</v>
      </c>
      <c r="H90" s="385"/>
    </row>
    <row r="91" spans="1:11">
      <c r="A91" s="404">
        <v>41</v>
      </c>
      <c r="B91" s="405" t="s">
        <v>716</v>
      </c>
      <c r="C91" s="379">
        <f t="shared" si="7"/>
        <v>30</v>
      </c>
      <c r="D91" s="400"/>
      <c r="E91" s="400"/>
      <c r="F91" s="401"/>
      <c r="G91" s="401">
        <v>30</v>
      </c>
      <c r="H91" s="385"/>
    </row>
    <row r="92" spans="1:11">
      <c r="A92" s="404">
        <v>42</v>
      </c>
      <c r="B92" s="405" t="s">
        <v>743</v>
      </c>
      <c r="C92" s="379">
        <f t="shared" si="7"/>
        <v>40</v>
      </c>
      <c r="D92" s="400"/>
      <c r="E92" s="400"/>
      <c r="F92" s="401"/>
      <c r="G92" s="401">
        <v>40</v>
      </c>
      <c r="H92" s="385"/>
    </row>
    <row r="93" spans="1:11">
      <c r="A93" s="404">
        <v>43</v>
      </c>
      <c r="B93" s="405" t="s">
        <v>726</v>
      </c>
      <c r="C93" s="379">
        <f t="shared" si="7"/>
        <v>60</v>
      </c>
      <c r="D93" s="400">
        <v>60</v>
      </c>
      <c r="E93" s="400"/>
      <c r="F93" s="401"/>
      <c r="G93" s="401"/>
      <c r="H93" s="385"/>
    </row>
    <row r="94" spans="1:11">
      <c r="A94" s="404">
        <v>44</v>
      </c>
      <c r="B94" s="405" t="s">
        <v>741</v>
      </c>
      <c r="C94" s="379">
        <f t="shared" si="7"/>
        <v>40</v>
      </c>
      <c r="D94" s="400"/>
      <c r="E94" s="400"/>
      <c r="F94" s="401"/>
      <c r="G94" s="401">
        <v>40</v>
      </c>
      <c r="H94" s="385"/>
    </row>
    <row r="95" spans="1:11">
      <c r="A95" s="404">
        <v>45</v>
      </c>
      <c r="B95" s="405" t="s">
        <v>734</v>
      </c>
      <c r="C95" s="379">
        <f t="shared" si="7"/>
        <v>30</v>
      </c>
      <c r="D95" s="400"/>
      <c r="E95" s="400"/>
      <c r="F95" s="401"/>
      <c r="G95" s="401">
        <v>30</v>
      </c>
      <c r="H95" s="385"/>
    </row>
    <row r="96" spans="1:11">
      <c r="A96" s="404">
        <v>46</v>
      </c>
      <c r="B96" s="405" t="s">
        <v>738</v>
      </c>
      <c r="C96" s="379">
        <f t="shared" si="7"/>
        <v>30</v>
      </c>
      <c r="D96" s="400"/>
      <c r="E96" s="400"/>
      <c r="F96" s="401"/>
      <c r="G96" s="401">
        <v>30</v>
      </c>
      <c r="H96" s="385"/>
    </row>
    <row r="97" spans="1:8">
      <c r="A97" s="404">
        <v>47</v>
      </c>
      <c r="B97" s="405" t="s">
        <v>739</v>
      </c>
      <c r="C97" s="379">
        <f t="shared" si="7"/>
        <v>30</v>
      </c>
      <c r="D97" s="400"/>
      <c r="E97" s="400"/>
      <c r="F97" s="401"/>
      <c r="G97" s="401">
        <v>30</v>
      </c>
      <c r="H97" s="385"/>
    </row>
    <row r="98" spans="1:8">
      <c r="A98" s="404">
        <v>48</v>
      </c>
      <c r="B98" s="405" t="s">
        <v>709</v>
      </c>
      <c r="C98" s="379">
        <f t="shared" si="7"/>
        <v>60</v>
      </c>
      <c r="D98" s="400">
        <v>60</v>
      </c>
      <c r="E98" s="400"/>
      <c r="F98" s="401"/>
      <c r="G98" s="401"/>
      <c r="H98" s="385"/>
    </row>
    <row r="99" spans="1:8">
      <c r="A99" s="404">
        <v>49</v>
      </c>
      <c r="B99" s="405" t="s">
        <v>735</v>
      </c>
      <c r="C99" s="379">
        <f t="shared" si="7"/>
        <v>30</v>
      </c>
      <c r="D99" s="400"/>
      <c r="E99" s="400"/>
      <c r="F99" s="401"/>
      <c r="G99" s="401">
        <v>30</v>
      </c>
      <c r="H99" s="385"/>
    </row>
    <row r="100" spans="1:8">
      <c r="A100" s="404">
        <v>50</v>
      </c>
      <c r="B100" s="405" t="s">
        <v>765</v>
      </c>
      <c r="C100" s="379">
        <f t="shared" si="7"/>
        <v>100</v>
      </c>
      <c r="D100" s="400"/>
      <c r="E100" s="400"/>
      <c r="F100" s="401"/>
      <c r="G100" s="401">
        <v>100</v>
      </c>
      <c r="H100" s="385"/>
    </row>
    <row r="101" spans="1:8">
      <c r="A101" s="404">
        <v>51</v>
      </c>
      <c r="B101" s="405" t="s">
        <v>729</v>
      </c>
      <c r="C101" s="379">
        <f t="shared" si="7"/>
        <v>30</v>
      </c>
      <c r="D101" s="400"/>
      <c r="E101" s="400"/>
      <c r="F101" s="401"/>
      <c r="G101" s="401">
        <v>30</v>
      </c>
      <c r="H101" s="385"/>
    </row>
    <row r="102" spans="1:8">
      <c r="A102" s="404">
        <v>52</v>
      </c>
      <c r="B102" s="405" t="s">
        <v>751</v>
      </c>
      <c r="C102" s="379">
        <f t="shared" si="7"/>
        <v>180</v>
      </c>
      <c r="D102" s="400"/>
      <c r="E102" s="400"/>
      <c r="F102" s="401"/>
      <c r="G102" s="401">
        <v>180</v>
      </c>
      <c r="H102" s="391"/>
    </row>
    <row r="103" spans="1:8">
      <c r="A103" s="404">
        <v>53</v>
      </c>
      <c r="B103" s="405" t="s">
        <v>713</v>
      </c>
      <c r="C103" s="379">
        <f t="shared" si="7"/>
        <v>30</v>
      </c>
      <c r="D103" s="400"/>
      <c r="E103" s="400"/>
      <c r="F103" s="401"/>
      <c r="G103" s="401">
        <v>30</v>
      </c>
      <c r="H103" s="385"/>
    </row>
    <row r="104" spans="1:8">
      <c r="A104" s="404">
        <v>54</v>
      </c>
      <c r="B104" s="405" t="s">
        <v>723</v>
      </c>
      <c r="C104" s="379">
        <f t="shared" si="7"/>
        <v>30</v>
      </c>
      <c r="D104" s="400"/>
      <c r="E104" s="400"/>
      <c r="F104" s="401"/>
      <c r="G104" s="401">
        <v>30</v>
      </c>
      <c r="H104" s="385"/>
    </row>
    <row r="105" spans="1:8">
      <c r="A105" s="404">
        <v>55</v>
      </c>
      <c r="B105" s="405" t="s">
        <v>731</v>
      </c>
      <c r="C105" s="379">
        <f t="shared" si="7"/>
        <v>30</v>
      </c>
      <c r="D105" s="400"/>
      <c r="E105" s="400"/>
      <c r="F105" s="401"/>
      <c r="G105" s="401">
        <v>30</v>
      </c>
      <c r="H105" s="385"/>
    </row>
    <row r="106" spans="1:8">
      <c r="A106" s="404">
        <v>56</v>
      </c>
      <c r="B106" s="405" t="s">
        <v>736</v>
      </c>
      <c r="C106" s="379">
        <f t="shared" si="7"/>
        <v>40</v>
      </c>
      <c r="D106" s="400"/>
      <c r="E106" s="400"/>
      <c r="F106" s="401"/>
      <c r="G106" s="401">
        <v>40</v>
      </c>
      <c r="H106" s="385"/>
    </row>
    <row r="107" spans="1:8">
      <c r="A107" s="404">
        <v>57</v>
      </c>
      <c r="B107" s="405" t="s">
        <v>756</v>
      </c>
      <c r="C107" s="379">
        <f t="shared" si="7"/>
        <v>70</v>
      </c>
      <c r="D107" s="400"/>
      <c r="E107" s="400"/>
      <c r="F107" s="401"/>
      <c r="G107" s="401">
        <v>70</v>
      </c>
      <c r="H107" s="391"/>
    </row>
    <row r="108" spans="1:8">
      <c r="A108" s="404">
        <v>58</v>
      </c>
      <c r="B108" s="405" t="s">
        <v>1046</v>
      </c>
      <c r="C108" s="379">
        <f t="shared" si="7"/>
        <v>300</v>
      </c>
      <c r="D108" s="400"/>
      <c r="E108" s="400">
        <v>200</v>
      </c>
      <c r="F108" s="401"/>
      <c r="G108" s="401">
        <v>100</v>
      </c>
      <c r="H108" s="391"/>
    </row>
    <row r="109" spans="1:8">
      <c r="A109" s="404">
        <v>59</v>
      </c>
      <c r="B109" s="405" t="s">
        <v>758</v>
      </c>
      <c r="C109" s="379">
        <f t="shared" si="7"/>
        <v>70</v>
      </c>
      <c r="D109" s="400"/>
      <c r="E109" s="400"/>
      <c r="F109" s="401"/>
      <c r="G109" s="401">
        <v>70</v>
      </c>
      <c r="H109" s="385"/>
    </row>
    <row r="110" spans="1:8">
      <c r="A110" s="404">
        <v>60</v>
      </c>
      <c r="B110" s="405" t="s">
        <v>720</v>
      </c>
      <c r="C110" s="379">
        <f t="shared" si="7"/>
        <v>20</v>
      </c>
      <c r="D110" s="400"/>
      <c r="E110" s="400"/>
      <c r="F110" s="401"/>
      <c r="G110" s="401">
        <v>20</v>
      </c>
      <c r="H110" s="385"/>
    </row>
    <row r="111" spans="1:8">
      <c r="A111" s="404">
        <v>61</v>
      </c>
      <c r="B111" s="405" t="s">
        <v>759</v>
      </c>
      <c r="C111" s="379">
        <f t="shared" si="7"/>
        <v>70</v>
      </c>
      <c r="D111" s="400"/>
      <c r="E111" s="400"/>
      <c r="F111" s="401"/>
      <c r="G111" s="401">
        <v>70</v>
      </c>
      <c r="H111" s="385"/>
    </row>
    <row r="112" spans="1:8">
      <c r="A112" s="404">
        <v>62</v>
      </c>
      <c r="B112" s="405" t="s">
        <v>707</v>
      </c>
      <c r="C112" s="379">
        <f t="shared" si="7"/>
        <v>20</v>
      </c>
      <c r="D112" s="400"/>
      <c r="E112" s="400"/>
      <c r="F112" s="401"/>
      <c r="G112" s="401">
        <v>20</v>
      </c>
      <c r="H112" s="385"/>
    </row>
    <row r="113" spans="1:8">
      <c r="A113" s="404">
        <v>63</v>
      </c>
      <c r="B113" s="405" t="s">
        <v>722</v>
      </c>
      <c r="C113" s="379">
        <f t="shared" si="7"/>
        <v>20</v>
      </c>
      <c r="D113" s="400"/>
      <c r="E113" s="400"/>
      <c r="F113" s="401"/>
      <c r="G113" s="401">
        <v>20</v>
      </c>
      <c r="H113" s="385"/>
    </row>
  </sheetData>
  <sortState ref="A51:K113">
    <sortCondition ref="A51"/>
  </sortState>
  <mergeCells count="3">
    <mergeCell ref="A4:A5"/>
    <mergeCell ref="B4:B5"/>
    <mergeCell ref="H4:H5"/>
  </mergeCell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Q55"/>
  <sheetViews>
    <sheetView workbookViewId="0">
      <selection sqref="A1:XFD1048576"/>
    </sheetView>
  </sheetViews>
  <sheetFormatPr defaultColWidth="8.85546875" defaultRowHeight="15.75"/>
  <cols>
    <col min="1" max="1" width="3.7109375" style="1" bestFit="1" customWidth="1"/>
    <col min="2" max="2" width="28.85546875" style="1" bestFit="1" customWidth="1"/>
    <col min="3" max="3" width="13.7109375" style="1" bestFit="1" customWidth="1"/>
    <col min="4" max="4" width="7.7109375" style="1" customWidth="1"/>
    <col min="5" max="5" width="17.28515625" style="1" bestFit="1" customWidth="1"/>
    <col min="6" max="6" width="6.85546875" style="1" bestFit="1" customWidth="1"/>
    <col min="7" max="7" width="5.28515625" style="1" bestFit="1" customWidth="1"/>
    <col min="8" max="8" width="12.7109375" style="1" bestFit="1" customWidth="1"/>
    <col min="9" max="9" width="7.7109375" style="1" bestFit="1" customWidth="1"/>
    <col min="10" max="10" width="19.28515625" style="1" bestFit="1" customWidth="1"/>
    <col min="11" max="11" width="6.85546875" style="1" bestFit="1" customWidth="1"/>
    <col min="12" max="12" width="5.28515625" style="1" bestFit="1" customWidth="1"/>
    <col min="13" max="13" width="10.85546875" style="1" customWidth="1"/>
    <col min="14" max="14" width="7.7109375" style="1" customWidth="1"/>
    <col min="15" max="15" width="9.85546875" style="1" customWidth="1"/>
    <col min="16" max="16" width="6.85546875" style="1" customWidth="1"/>
    <col min="17" max="17" width="7.28515625" style="1" customWidth="1"/>
    <col min="18" max="18" width="37.28515625" style="1" customWidth="1"/>
    <col min="19" max="16384" width="8.85546875" style="1"/>
  </cols>
  <sheetData>
    <row r="1" spans="1:17">
      <c r="Q1" s="38" t="s">
        <v>517</v>
      </c>
    </row>
    <row r="2" spans="1:17">
      <c r="A2" s="805" t="s">
        <v>518</v>
      </c>
      <c r="B2" s="805"/>
      <c r="C2" s="805"/>
      <c r="D2" s="805"/>
      <c r="E2" s="805"/>
      <c r="F2" s="805"/>
      <c r="G2" s="805"/>
      <c r="H2" s="805"/>
      <c r="I2" s="805"/>
      <c r="J2" s="805"/>
      <c r="K2" s="805"/>
      <c r="L2" s="805"/>
      <c r="M2" s="805"/>
      <c r="N2" s="805"/>
      <c r="O2" s="805"/>
      <c r="P2" s="805"/>
      <c r="Q2" s="805"/>
    </row>
    <row r="4" spans="1:17">
      <c r="A4" s="806" t="s">
        <v>393</v>
      </c>
      <c r="B4" s="806" t="s">
        <v>519</v>
      </c>
      <c r="C4" s="954" t="s">
        <v>395</v>
      </c>
      <c r="D4" s="954"/>
      <c r="E4" s="954"/>
      <c r="F4" s="954"/>
      <c r="G4" s="954"/>
      <c r="H4" s="954" t="s">
        <v>520</v>
      </c>
      <c r="I4" s="954"/>
      <c r="J4" s="954"/>
      <c r="K4" s="954"/>
      <c r="L4" s="954"/>
      <c r="M4" s="954" t="s">
        <v>521</v>
      </c>
      <c r="N4" s="954"/>
      <c r="O4" s="954"/>
      <c r="P4" s="954"/>
      <c r="Q4" s="954"/>
    </row>
    <row r="5" spans="1:17" s="4" customFormat="1">
      <c r="A5" s="806"/>
      <c r="B5" s="806"/>
      <c r="C5" s="951" t="s">
        <v>522</v>
      </c>
      <c r="D5" s="953" t="s">
        <v>523</v>
      </c>
      <c r="E5" s="953"/>
      <c r="F5" s="953"/>
      <c r="G5" s="953"/>
      <c r="H5" s="951" t="s">
        <v>522</v>
      </c>
      <c r="I5" s="953" t="s">
        <v>523</v>
      </c>
      <c r="J5" s="953"/>
      <c r="K5" s="953"/>
      <c r="L5" s="953"/>
      <c r="M5" s="951" t="s">
        <v>522</v>
      </c>
      <c r="N5" s="953" t="s">
        <v>523</v>
      </c>
      <c r="O5" s="953"/>
      <c r="P5" s="953"/>
      <c r="Q5" s="953"/>
    </row>
    <row r="6" spans="1:17" s="5" customFormat="1">
      <c r="A6" s="806"/>
      <c r="B6" s="806"/>
      <c r="C6" s="952"/>
      <c r="D6" s="39" t="s">
        <v>420</v>
      </c>
      <c r="E6" s="39" t="s">
        <v>524</v>
      </c>
      <c r="F6" s="39" t="s">
        <v>525</v>
      </c>
      <c r="G6" s="39" t="s">
        <v>526</v>
      </c>
      <c r="H6" s="952"/>
      <c r="I6" s="39" t="s">
        <v>420</v>
      </c>
      <c r="J6" s="39" t="s">
        <v>524</v>
      </c>
      <c r="K6" s="39" t="s">
        <v>525</v>
      </c>
      <c r="L6" s="39" t="s">
        <v>526</v>
      </c>
      <c r="M6" s="952"/>
      <c r="N6" s="39" t="s">
        <v>420</v>
      </c>
      <c r="O6" s="39" t="s">
        <v>524</v>
      </c>
      <c r="P6" s="39" t="s">
        <v>525</v>
      </c>
      <c r="Q6" s="39" t="s">
        <v>526</v>
      </c>
    </row>
    <row r="7" spans="1:17" s="3" customFormat="1">
      <c r="A7" s="6"/>
      <c r="B7" s="6" t="s">
        <v>404</v>
      </c>
      <c r="C7" s="40"/>
      <c r="D7" s="40"/>
      <c r="E7" s="40"/>
      <c r="F7" s="40"/>
      <c r="G7" s="40"/>
      <c r="H7" s="41">
        <f>SUM(H10+H37+H41+H48)</f>
        <v>22295950</v>
      </c>
      <c r="I7" s="40"/>
      <c r="J7" s="41">
        <f>SUM(J41+J10+J37+J48)/1000000</f>
        <v>0.11455829111999999</v>
      </c>
      <c r="K7" s="40"/>
      <c r="L7" s="40"/>
      <c r="M7" s="40"/>
      <c r="N7" s="40"/>
      <c r="O7" s="40"/>
      <c r="P7" s="40"/>
      <c r="Q7" s="40"/>
    </row>
    <row r="8" spans="1:17">
      <c r="A8" s="9"/>
      <c r="B8" s="9" t="s">
        <v>527</v>
      </c>
      <c r="C8" s="42"/>
      <c r="D8" s="42"/>
      <c r="E8" s="42"/>
      <c r="F8" s="42"/>
      <c r="G8" s="42"/>
      <c r="H8" s="42"/>
      <c r="I8" s="42"/>
      <c r="J8" s="42"/>
      <c r="K8" s="42"/>
      <c r="L8" s="42"/>
      <c r="M8" s="42"/>
      <c r="N8" s="42"/>
      <c r="O8" s="42"/>
      <c r="P8" s="42"/>
      <c r="Q8" s="42"/>
    </row>
    <row r="9" spans="1:17" ht="31.5">
      <c r="A9" s="9"/>
      <c r="B9" s="20" t="s">
        <v>528</v>
      </c>
      <c r="C9" s="42"/>
      <c r="D9" s="42"/>
      <c r="E9" s="42"/>
      <c r="F9" s="42"/>
      <c r="G9" s="42"/>
      <c r="H9" s="42"/>
      <c r="I9" s="42"/>
      <c r="J9" s="42"/>
      <c r="K9" s="42"/>
      <c r="L9" s="42"/>
      <c r="M9" s="42"/>
      <c r="N9" s="42"/>
      <c r="O9" s="42"/>
      <c r="P9" s="42"/>
      <c r="Q9" s="42"/>
    </row>
    <row r="10" spans="1:17" s="3" customFormat="1">
      <c r="A10" s="6" t="s">
        <v>405</v>
      </c>
      <c r="B10" s="10" t="s">
        <v>529</v>
      </c>
      <c r="C10" s="40"/>
      <c r="D10" s="40"/>
      <c r="E10" s="40"/>
      <c r="F10" s="40"/>
      <c r="G10" s="40"/>
      <c r="H10" s="41">
        <f>H34+H31+H28+H25+H22+H19+H16+H13</f>
        <v>14745050</v>
      </c>
      <c r="I10" s="40"/>
      <c r="J10" s="40"/>
      <c r="K10" s="40"/>
      <c r="L10" s="40"/>
      <c r="M10" s="40"/>
      <c r="N10" s="40"/>
      <c r="O10" s="40"/>
      <c r="P10" s="40"/>
      <c r="Q10" s="40"/>
    </row>
    <row r="11" spans="1:17" s="3" customFormat="1">
      <c r="A11" s="6"/>
      <c r="B11" s="9" t="s">
        <v>527</v>
      </c>
      <c r="C11" s="40"/>
      <c r="D11" s="40"/>
      <c r="E11" s="40"/>
      <c r="F11" s="40"/>
      <c r="G11" s="40"/>
      <c r="H11" s="41"/>
      <c r="I11" s="40"/>
      <c r="J11" s="40" t="s">
        <v>63</v>
      </c>
      <c r="K11" s="40"/>
      <c r="L11" s="40"/>
      <c r="M11" s="40"/>
      <c r="N11" s="40"/>
      <c r="O11" s="40"/>
      <c r="P11" s="40"/>
      <c r="Q11" s="40"/>
    </row>
    <row r="12" spans="1:17" s="3" customFormat="1" ht="31.5">
      <c r="A12" s="6"/>
      <c r="B12" s="20" t="s">
        <v>528</v>
      </c>
      <c r="C12" s="40"/>
      <c r="D12" s="40"/>
      <c r="E12" s="40"/>
      <c r="F12" s="40"/>
      <c r="G12" s="40"/>
      <c r="H12" s="41"/>
      <c r="I12" s="40"/>
      <c r="J12" s="40"/>
      <c r="K12" s="40"/>
      <c r="L12" s="40"/>
      <c r="M12" s="40"/>
      <c r="N12" s="40"/>
      <c r="O12" s="40"/>
      <c r="P12" s="40"/>
      <c r="Q12" s="40"/>
    </row>
    <row r="13" spans="1:17">
      <c r="A13" s="6">
        <v>1</v>
      </c>
      <c r="B13" s="6" t="s">
        <v>530</v>
      </c>
      <c r="C13" s="42"/>
      <c r="D13" s="42"/>
      <c r="F13" s="42"/>
      <c r="G13" s="42"/>
      <c r="H13" s="43">
        <v>6859580</v>
      </c>
      <c r="I13" s="42"/>
      <c r="J13" s="42" t="s">
        <v>63</v>
      </c>
      <c r="K13" s="42"/>
      <c r="L13" s="42"/>
      <c r="M13" s="42"/>
      <c r="N13" s="42"/>
      <c r="O13" s="42"/>
      <c r="P13" s="42"/>
      <c r="Q13" s="42"/>
    </row>
    <row r="14" spans="1:17">
      <c r="A14" s="9"/>
      <c r="B14" s="9" t="s">
        <v>527</v>
      </c>
      <c r="C14" s="42"/>
      <c r="D14" s="42"/>
      <c r="E14" s="44"/>
      <c r="F14" s="42"/>
      <c r="G14" s="42"/>
      <c r="H14" s="43"/>
      <c r="I14" s="42"/>
      <c r="J14" s="44" t="s">
        <v>63</v>
      </c>
      <c r="K14" s="42"/>
      <c r="L14" s="42"/>
      <c r="M14" s="42"/>
      <c r="N14" s="42"/>
      <c r="O14" s="42"/>
      <c r="P14" s="42"/>
      <c r="Q14" s="42"/>
    </row>
    <row r="15" spans="1:17" ht="31.5">
      <c r="A15" s="9"/>
      <c r="B15" s="20" t="s">
        <v>528</v>
      </c>
      <c r="C15" s="42"/>
      <c r="D15" s="42"/>
      <c r="E15" s="42"/>
      <c r="F15" s="42"/>
      <c r="G15" s="42"/>
      <c r="H15" s="43"/>
      <c r="I15" s="42"/>
      <c r="J15" s="42"/>
      <c r="K15" s="42"/>
      <c r="L15" s="42"/>
      <c r="M15" s="42"/>
      <c r="N15" s="42"/>
      <c r="O15" s="42"/>
      <c r="P15" s="42"/>
      <c r="Q15" s="42"/>
    </row>
    <row r="16" spans="1:17">
      <c r="A16" s="6">
        <v>2</v>
      </c>
      <c r="B16" s="6" t="s">
        <v>531</v>
      </c>
      <c r="C16" s="42"/>
      <c r="D16" s="42"/>
      <c r="F16" s="42"/>
      <c r="G16" s="42"/>
      <c r="H16" s="43">
        <f>2000000+3087190+86680</f>
        <v>5173870</v>
      </c>
      <c r="I16" s="42"/>
      <c r="J16" s="1" t="s">
        <v>63</v>
      </c>
      <c r="K16" s="42"/>
      <c r="L16" s="42"/>
      <c r="M16" s="42"/>
      <c r="N16" s="42"/>
      <c r="O16" s="42"/>
      <c r="P16" s="42"/>
      <c r="Q16" s="42"/>
    </row>
    <row r="17" spans="1:17">
      <c r="A17" s="9"/>
      <c r="B17" s="9" t="s">
        <v>527</v>
      </c>
      <c r="C17" s="42"/>
      <c r="D17" s="42"/>
      <c r="E17" s="44"/>
      <c r="F17" s="42"/>
      <c r="G17" s="42"/>
      <c r="H17" s="43"/>
      <c r="I17" s="42"/>
      <c r="J17" s="44" t="s">
        <v>63</v>
      </c>
      <c r="K17" s="42"/>
      <c r="L17" s="42"/>
      <c r="M17" s="42"/>
      <c r="N17" s="42"/>
      <c r="O17" s="42"/>
      <c r="P17" s="42"/>
      <c r="Q17" s="42"/>
    </row>
    <row r="18" spans="1:17" ht="31.5">
      <c r="A18" s="9"/>
      <c r="B18" s="20" t="s">
        <v>528</v>
      </c>
      <c r="C18" s="42"/>
      <c r="D18" s="42"/>
      <c r="E18" s="42"/>
      <c r="F18" s="42"/>
      <c r="G18" s="42"/>
      <c r="H18" s="43"/>
      <c r="I18" s="42"/>
      <c r="J18" s="44"/>
      <c r="K18" s="42"/>
      <c r="L18" s="42"/>
      <c r="M18" s="42"/>
      <c r="N18" s="42"/>
      <c r="O18" s="42"/>
      <c r="P18" s="42"/>
      <c r="Q18" s="42"/>
    </row>
    <row r="19" spans="1:17">
      <c r="A19" s="6">
        <v>3</v>
      </c>
      <c r="B19" s="10" t="s">
        <v>532</v>
      </c>
      <c r="C19" s="42"/>
      <c r="D19" s="42"/>
      <c r="F19" s="42"/>
      <c r="G19" s="42"/>
      <c r="H19" s="43">
        <v>300000</v>
      </c>
      <c r="I19" s="42"/>
      <c r="J19" s="9" t="s">
        <v>63</v>
      </c>
      <c r="K19" s="42"/>
      <c r="L19" s="42"/>
      <c r="M19" s="42"/>
      <c r="N19" s="42"/>
      <c r="O19" s="42"/>
      <c r="P19" s="42"/>
      <c r="Q19" s="42"/>
    </row>
    <row r="20" spans="1:17">
      <c r="A20" s="9"/>
      <c r="B20" s="9" t="s">
        <v>527</v>
      </c>
      <c r="C20" s="42"/>
      <c r="D20" s="42"/>
      <c r="E20" s="44"/>
      <c r="F20" s="42"/>
      <c r="G20" s="42"/>
      <c r="H20" s="43"/>
      <c r="I20" s="42"/>
      <c r="J20" s="44" t="s">
        <v>63</v>
      </c>
      <c r="K20" s="42"/>
      <c r="L20" s="42"/>
      <c r="M20" s="42"/>
      <c r="N20" s="42"/>
      <c r="O20" s="42"/>
      <c r="P20" s="42"/>
      <c r="Q20" s="42"/>
    </row>
    <row r="21" spans="1:17" ht="31.5">
      <c r="A21" s="9"/>
      <c r="B21" s="20" t="s">
        <v>528</v>
      </c>
      <c r="C21" s="42"/>
      <c r="D21" s="42"/>
      <c r="E21" s="42"/>
      <c r="F21" s="42"/>
      <c r="G21" s="42"/>
      <c r="H21" s="43"/>
      <c r="I21" s="42"/>
      <c r="J21" s="42"/>
      <c r="K21" s="42"/>
      <c r="L21" s="42"/>
      <c r="M21" s="42"/>
      <c r="N21" s="42"/>
      <c r="O21" s="42"/>
      <c r="P21" s="42"/>
      <c r="Q21" s="42"/>
    </row>
    <row r="22" spans="1:17">
      <c r="A22" s="6">
        <v>4</v>
      </c>
      <c r="B22" s="10" t="s">
        <v>533</v>
      </c>
      <c r="C22" s="42"/>
      <c r="D22" s="42"/>
      <c r="E22" s="42"/>
      <c r="F22" s="42"/>
      <c r="G22" s="42"/>
      <c r="H22" s="43">
        <v>501600</v>
      </c>
      <c r="I22" s="42"/>
      <c r="J22" s="42" t="s">
        <v>63</v>
      </c>
      <c r="K22" s="42"/>
      <c r="L22" s="42"/>
      <c r="M22" s="42"/>
      <c r="N22" s="42"/>
      <c r="O22" s="42"/>
      <c r="P22" s="42"/>
      <c r="Q22" s="42"/>
    </row>
    <row r="23" spans="1:17">
      <c r="A23" s="9"/>
      <c r="B23" s="9" t="s">
        <v>527</v>
      </c>
      <c r="C23" s="42"/>
      <c r="D23" s="42"/>
      <c r="E23" s="44"/>
      <c r="F23" s="42"/>
      <c r="G23" s="42"/>
      <c r="H23" s="43"/>
      <c r="I23" s="42"/>
      <c r="J23" s="44" t="s">
        <v>63</v>
      </c>
      <c r="K23" s="42"/>
      <c r="L23" s="42"/>
      <c r="M23" s="42"/>
      <c r="N23" s="42"/>
      <c r="O23" s="42"/>
      <c r="P23" s="42"/>
      <c r="Q23" s="42"/>
    </row>
    <row r="24" spans="1:17" ht="31.5">
      <c r="A24" s="9"/>
      <c r="B24" s="20" t="s">
        <v>528</v>
      </c>
      <c r="C24" s="42"/>
      <c r="D24" s="42"/>
      <c r="E24" s="42"/>
      <c r="F24" s="42"/>
      <c r="G24" s="42"/>
      <c r="H24" s="43"/>
      <c r="I24" s="42"/>
      <c r="J24" s="42"/>
      <c r="K24" s="42"/>
      <c r="L24" s="42"/>
      <c r="M24" s="42"/>
      <c r="N24" s="42"/>
      <c r="O24" s="42"/>
      <c r="P24" s="42"/>
      <c r="Q24" s="42"/>
    </row>
    <row r="25" spans="1:17">
      <c r="A25" s="6">
        <v>5</v>
      </c>
      <c r="B25" s="10" t="s">
        <v>534</v>
      </c>
      <c r="C25" s="42"/>
      <c r="D25" s="42"/>
      <c r="E25" s="42"/>
      <c r="F25" s="42"/>
      <c r="G25" s="42"/>
      <c r="H25" s="43">
        <v>1500000</v>
      </c>
      <c r="I25" s="42"/>
      <c r="J25" s="42" t="s">
        <v>63</v>
      </c>
      <c r="K25" s="42"/>
      <c r="L25" s="42"/>
      <c r="M25" s="42"/>
      <c r="N25" s="42"/>
      <c r="O25" s="42"/>
      <c r="P25" s="42"/>
      <c r="Q25" s="42"/>
    </row>
    <row r="26" spans="1:17">
      <c r="A26" s="9"/>
      <c r="B26" s="9" t="s">
        <v>527</v>
      </c>
      <c r="C26" s="42"/>
      <c r="D26" s="42"/>
      <c r="E26" s="44"/>
      <c r="F26" s="42"/>
      <c r="G26" s="42"/>
      <c r="H26" s="43"/>
      <c r="I26" s="42"/>
      <c r="J26" s="44" t="s">
        <v>63</v>
      </c>
      <c r="K26" s="42"/>
      <c r="L26" s="42"/>
      <c r="M26" s="42"/>
      <c r="N26" s="42"/>
      <c r="O26" s="42"/>
      <c r="P26" s="42"/>
      <c r="Q26" s="42"/>
    </row>
    <row r="27" spans="1:17" ht="31.5">
      <c r="A27" s="9"/>
      <c r="B27" s="20" t="s">
        <v>528</v>
      </c>
      <c r="C27" s="42"/>
      <c r="D27" s="42"/>
      <c r="E27" s="42"/>
      <c r="F27" s="42"/>
      <c r="G27" s="42"/>
      <c r="H27" s="43"/>
      <c r="I27" s="42"/>
      <c r="J27" s="42"/>
      <c r="K27" s="42"/>
      <c r="L27" s="42"/>
      <c r="M27" s="42"/>
      <c r="N27" s="42"/>
      <c r="O27" s="42"/>
      <c r="P27" s="42"/>
      <c r="Q27" s="42"/>
    </row>
    <row r="28" spans="1:17">
      <c r="A28" s="6">
        <v>6</v>
      </c>
      <c r="B28" s="10" t="s">
        <v>535</v>
      </c>
      <c r="C28" s="42"/>
      <c r="D28" s="42"/>
      <c r="E28" s="42"/>
      <c r="F28" s="42"/>
      <c r="G28" s="42"/>
      <c r="H28" s="43">
        <v>100000</v>
      </c>
      <c r="I28" s="42"/>
      <c r="J28" s="42" t="s">
        <v>63</v>
      </c>
      <c r="K28" s="42"/>
      <c r="L28" s="42"/>
      <c r="M28" s="42"/>
      <c r="N28" s="42"/>
      <c r="O28" s="42"/>
      <c r="P28" s="42"/>
      <c r="Q28" s="42"/>
    </row>
    <row r="29" spans="1:17">
      <c r="A29" s="9"/>
      <c r="B29" s="9" t="s">
        <v>527</v>
      </c>
      <c r="C29" s="42"/>
      <c r="D29" s="42"/>
      <c r="E29" s="44"/>
      <c r="F29" s="42"/>
      <c r="G29" s="42"/>
      <c r="H29" s="43"/>
      <c r="I29" s="42"/>
      <c r="J29" s="44" t="s">
        <v>63</v>
      </c>
      <c r="K29" s="42"/>
      <c r="L29" s="42"/>
      <c r="M29" s="42"/>
      <c r="N29" s="42"/>
      <c r="O29" s="42"/>
      <c r="P29" s="42"/>
      <c r="Q29" s="42"/>
    </row>
    <row r="30" spans="1:17" ht="31.5">
      <c r="A30" s="9"/>
      <c r="B30" s="20" t="s">
        <v>528</v>
      </c>
      <c r="C30" s="42"/>
      <c r="D30" s="42"/>
      <c r="E30" s="42"/>
      <c r="F30" s="42"/>
      <c r="G30" s="42"/>
      <c r="H30" s="43"/>
      <c r="I30" s="42"/>
      <c r="J30" s="42"/>
      <c r="K30" s="42"/>
      <c r="L30" s="42"/>
      <c r="M30" s="42"/>
      <c r="N30" s="42"/>
      <c r="O30" s="42"/>
      <c r="P30" s="42"/>
      <c r="Q30" s="42"/>
    </row>
    <row r="31" spans="1:17">
      <c r="A31" s="6">
        <v>7</v>
      </c>
      <c r="B31" s="10" t="s">
        <v>536</v>
      </c>
      <c r="C31" s="42"/>
      <c r="D31" s="42"/>
      <c r="E31" s="42"/>
      <c r="F31" s="42"/>
      <c r="G31" s="42"/>
      <c r="H31" s="43">
        <v>100000</v>
      </c>
      <c r="I31" s="42"/>
      <c r="J31" s="42" t="s">
        <v>63</v>
      </c>
      <c r="K31" s="42"/>
      <c r="L31" s="42"/>
      <c r="M31" s="42"/>
      <c r="N31" s="42"/>
      <c r="O31" s="42"/>
      <c r="P31" s="42"/>
      <c r="Q31" s="42"/>
    </row>
    <row r="32" spans="1:17">
      <c r="A32" s="9"/>
      <c r="B32" s="9" t="s">
        <v>527</v>
      </c>
      <c r="C32" s="42"/>
      <c r="D32" s="42"/>
      <c r="E32" s="44"/>
      <c r="F32" s="42"/>
      <c r="G32" s="42"/>
      <c r="H32" s="43"/>
      <c r="I32" s="42"/>
      <c r="J32" s="44" t="s">
        <v>63</v>
      </c>
      <c r="K32" s="42"/>
      <c r="L32" s="42"/>
      <c r="M32" s="42"/>
      <c r="N32" s="42"/>
      <c r="O32" s="42"/>
      <c r="P32" s="42"/>
      <c r="Q32" s="42"/>
    </row>
    <row r="33" spans="1:17" ht="31.5">
      <c r="A33" s="9"/>
      <c r="B33" s="20" t="s">
        <v>528</v>
      </c>
      <c r="C33" s="42"/>
      <c r="D33" s="42"/>
      <c r="E33" s="42"/>
      <c r="F33" s="42"/>
      <c r="G33" s="42"/>
      <c r="H33" s="43"/>
      <c r="I33" s="42"/>
      <c r="J33" s="42"/>
      <c r="K33" s="42"/>
      <c r="L33" s="42"/>
      <c r="M33" s="42"/>
      <c r="N33" s="42"/>
      <c r="O33" s="42"/>
      <c r="P33" s="42"/>
      <c r="Q33" s="42"/>
    </row>
    <row r="34" spans="1:17">
      <c r="A34" s="6">
        <v>8</v>
      </c>
      <c r="B34" s="10" t="s">
        <v>537</v>
      </c>
      <c r="C34" s="42"/>
      <c r="D34" s="42"/>
      <c r="E34" s="42"/>
      <c r="F34" s="42"/>
      <c r="G34" s="42"/>
      <c r="H34" s="43">
        <v>210000</v>
      </c>
      <c r="I34" s="42"/>
      <c r="J34" s="42" t="s">
        <v>63</v>
      </c>
      <c r="K34" s="42"/>
      <c r="L34" s="42"/>
      <c r="M34" s="42"/>
      <c r="N34" s="42"/>
      <c r="O34" s="42"/>
      <c r="P34" s="42"/>
      <c r="Q34" s="42"/>
    </row>
    <row r="35" spans="1:17">
      <c r="A35" s="9"/>
      <c r="B35" s="9" t="s">
        <v>527</v>
      </c>
      <c r="C35" s="42"/>
      <c r="D35" s="42"/>
      <c r="E35" s="44"/>
      <c r="F35" s="42"/>
      <c r="G35" s="42"/>
      <c r="H35" s="43"/>
      <c r="I35" s="42"/>
      <c r="J35" s="44" t="s">
        <v>63</v>
      </c>
      <c r="K35" s="42"/>
      <c r="L35" s="42"/>
      <c r="M35" s="42"/>
      <c r="N35" s="42"/>
      <c r="O35" s="42"/>
      <c r="P35" s="42"/>
      <c r="Q35" s="42"/>
    </row>
    <row r="36" spans="1:17" ht="31.5">
      <c r="A36" s="9"/>
      <c r="B36" s="20" t="s">
        <v>528</v>
      </c>
      <c r="C36" s="42"/>
      <c r="D36" s="42"/>
      <c r="E36" s="42"/>
      <c r="F36" s="42"/>
      <c r="G36" s="42"/>
      <c r="H36" s="43"/>
      <c r="I36" s="42"/>
      <c r="J36" s="42"/>
      <c r="K36" s="42"/>
      <c r="L36" s="42"/>
      <c r="M36" s="42"/>
      <c r="N36" s="42"/>
      <c r="O36" s="42"/>
      <c r="P36" s="42"/>
      <c r="Q36" s="42"/>
    </row>
    <row r="37" spans="1:17" s="3" customFormat="1">
      <c r="A37" s="6" t="s">
        <v>407</v>
      </c>
      <c r="B37" s="10" t="s">
        <v>44</v>
      </c>
      <c r="C37" s="40"/>
      <c r="D37" s="40"/>
      <c r="E37" s="40"/>
      <c r="F37" s="40"/>
      <c r="G37" s="40"/>
      <c r="H37" s="41">
        <f>500000+2000000</f>
        <v>2500000</v>
      </c>
      <c r="I37" s="40"/>
      <c r="J37" s="40"/>
      <c r="K37" s="40"/>
      <c r="L37" s="40"/>
      <c r="M37" s="40"/>
      <c r="N37" s="40"/>
      <c r="O37" s="40"/>
      <c r="P37" s="40"/>
      <c r="Q37" s="40"/>
    </row>
    <row r="38" spans="1:17">
      <c r="A38" s="6">
        <v>1</v>
      </c>
      <c r="B38" s="6" t="s">
        <v>538</v>
      </c>
      <c r="C38" s="42"/>
      <c r="D38" s="9"/>
      <c r="E38" s="9"/>
      <c r="F38" s="42"/>
      <c r="G38" s="42"/>
      <c r="H38" s="43">
        <f>500000+2000000</f>
        <v>2500000</v>
      </c>
      <c r="I38" s="42"/>
      <c r="J38" s="42" t="s">
        <v>63</v>
      </c>
      <c r="K38" s="42"/>
      <c r="L38" s="42"/>
      <c r="M38" s="42"/>
      <c r="N38" s="42"/>
      <c r="O38" s="42"/>
      <c r="P38" s="42"/>
      <c r="Q38" s="42"/>
    </row>
    <row r="39" spans="1:17">
      <c r="A39" s="9"/>
      <c r="B39" s="9" t="s">
        <v>527</v>
      </c>
      <c r="C39" s="9"/>
      <c r="D39" s="9"/>
      <c r="E39" s="44"/>
      <c r="F39" s="42"/>
      <c r="G39" s="42"/>
      <c r="H39" s="43"/>
      <c r="I39" s="42"/>
      <c r="J39" s="44" t="s">
        <v>63</v>
      </c>
      <c r="K39" s="42"/>
      <c r="L39" s="42"/>
      <c r="M39" s="42"/>
      <c r="N39" s="42"/>
      <c r="O39" s="42"/>
      <c r="P39" s="42"/>
      <c r="Q39" s="42"/>
    </row>
    <row r="40" spans="1:17" ht="31.5">
      <c r="A40" s="9"/>
      <c r="B40" s="20" t="s">
        <v>528</v>
      </c>
      <c r="C40" s="42"/>
      <c r="D40" s="42"/>
      <c r="E40" s="42"/>
      <c r="F40" s="42"/>
      <c r="G40" s="42"/>
      <c r="H40" s="43"/>
      <c r="I40" s="42"/>
      <c r="J40" s="44"/>
      <c r="K40" s="42"/>
      <c r="L40" s="42"/>
      <c r="M40" s="42"/>
      <c r="N40" s="42"/>
      <c r="O40" s="42"/>
      <c r="P40" s="42"/>
      <c r="Q40" s="42"/>
    </row>
    <row r="41" spans="1:17" s="3" customFormat="1">
      <c r="A41" s="6" t="s">
        <v>410</v>
      </c>
      <c r="B41" s="10" t="s">
        <v>45</v>
      </c>
      <c r="C41" s="40"/>
      <c r="D41" s="40"/>
      <c r="E41" s="40"/>
      <c r="F41" s="40"/>
      <c r="G41" s="40"/>
      <c r="H41" s="41">
        <f>2000040+3000060+40800</f>
        <v>5040900</v>
      </c>
      <c r="I41" s="40"/>
      <c r="J41" s="43">
        <f>114558291120/1000000</f>
        <v>114558.29111999999</v>
      </c>
      <c r="K41" s="40"/>
      <c r="L41" s="40"/>
      <c r="M41" s="40"/>
      <c r="N41" s="40"/>
      <c r="O41" s="40"/>
      <c r="P41" s="40"/>
      <c r="Q41" s="40"/>
    </row>
    <row r="42" spans="1:17">
      <c r="A42" s="6">
        <v>1</v>
      </c>
      <c r="B42" s="6" t="s">
        <v>530</v>
      </c>
      <c r="C42" s="42"/>
      <c r="D42" s="42"/>
      <c r="E42" s="42"/>
      <c r="F42" s="42"/>
      <c r="G42" s="42"/>
      <c r="H42" s="43">
        <f>2000040+3000060</f>
        <v>5000100</v>
      </c>
      <c r="I42" s="42"/>
      <c r="J42" s="43">
        <f>114558291120/1000000</f>
        <v>114558.29111999999</v>
      </c>
      <c r="K42" s="42"/>
      <c r="L42" s="42"/>
      <c r="M42" s="42"/>
      <c r="N42" s="42"/>
      <c r="O42" s="42"/>
      <c r="P42" s="42"/>
      <c r="Q42" s="42"/>
    </row>
    <row r="43" spans="1:17">
      <c r="A43" s="9"/>
      <c r="B43" s="9" t="s">
        <v>527</v>
      </c>
      <c r="C43" s="42"/>
      <c r="D43" s="42"/>
      <c r="E43" s="42"/>
      <c r="F43" s="42"/>
      <c r="G43" s="42"/>
      <c r="H43" s="43"/>
      <c r="I43" s="42"/>
      <c r="J43" s="43">
        <f>114558291120/1000000</f>
        <v>114558.29111999999</v>
      </c>
      <c r="K43" s="42"/>
      <c r="L43" s="42"/>
      <c r="M43" s="42"/>
      <c r="N43" s="42"/>
      <c r="O43" s="42"/>
      <c r="P43" s="42"/>
      <c r="Q43" s="42"/>
    </row>
    <row r="44" spans="1:17" ht="31.5">
      <c r="A44" s="9"/>
      <c r="B44" s="20" t="s">
        <v>528</v>
      </c>
      <c r="C44" s="42"/>
      <c r="D44" s="42"/>
      <c r="E44" s="42"/>
      <c r="F44" s="42"/>
      <c r="G44" s="42"/>
      <c r="H44" s="43"/>
      <c r="I44" s="42"/>
      <c r="J44" s="42" t="s">
        <v>63</v>
      </c>
      <c r="K44" s="42"/>
      <c r="L44" s="42"/>
      <c r="M44" s="42"/>
      <c r="N44" s="42"/>
      <c r="O44" s="42"/>
      <c r="P44" s="42"/>
      <c r="Q44" s="42"/>
    </row>
    <row r="45" spans="1:17">
      <c r="A45" s="9">
        <v>2</v>
      </c>
      <c r="B45" s="6" t="s">
        <v>537</v>
      </c>
      <c r="C45" s="42"/>
      <c r="D45" s="42"/>
      <c r="E45" s="42"/>
      <c r="F45" s="42"/>
      <c r="G45" s="42"/>
      <c r="H45" s="43">
        <v>40800</v>
      </c>
      <c r="I45" s="42"/>
      <c r="J45" s="42" t="s">
        <v>63</v>
      </c>
      <c r="K45" s="42"/>
      <c r="L45" s="42"/>
      <c r="M45" s="42"/>
      <c r="N45" s="42"/>
      <c r="O45" s="42"/>
      <c r="P45" s="42"/>
      <c r="Q45" s="42"/>
    </row>
    <row r="46" spans="1:17">
      <c r="A46" s="9"/>
      <c r="B46" s="9" t="s">
        <v>527</v>
      </c>
      <c r="C46" s="42"/>
      <c r="D46" s="42"/>
      <c r="E46" s="44"/>
      <c r="F46" s="42"/>
      <c r="G46" s="42"/>
      <c r="H46" s="43"/>
      <c r="I46" s="42"/>
      <c r="J46" s="44" t="s">
        <v>63</v>
      </c>
      <c r="K46" s="42"/>
      <c r="L46" s="42"/>
      <c r="M46" s="42"/>
      <c r="N46" s="42"/>
      <c r="O46" s="42"/>
      <c r="P46" s="42"/>
      <c r="Q46" s="42"/>
    </row>
    <row r="47" spans="1:17" ht="31.5">
      <c r="A47" s="9"/>
      <c r="B47" s="20" t="s">
        <v>528</v>
      </c>
      <c r="C47" s="42"/>
      <c r="D47" s="42"/>
      <c r="E47" s="42"/>
      <c r="F47" s="42"/>
      <c r="G47" s="42"/>
      <c r="H47" s="43"/>
      <c r="I47" s="42"/>
      <c r="J47" s="42"/>
      <c r="K47" s="42"/>
      <c r="L47" s="42"/>
      <c r="M47" s="42"/>
      <c r="N47" s="42"/>
      <c r="O47" s="42"/>
      <c r="P47" s="42"/>
      <c r="Q47" s="42"/>
    </row>
    <row r="48" spans="1:17">
      <c r="A48" s="45" t="s">
        <v>412</v>
      </c>
      <c r="B48" s="46" t="s">
        <v>46</v>
      </c>
      <c r="C48" s="47"/>
      <c r="D48" s="47"/>
      <c r="E48" s="47"/>
      <c r="F48" s="47"/>
      <c r="G48" s="47"/>
      <c r="H48" s="48">
        <v>10000</v>
      </c>
      <c r="I48" s="47"/>
      <c r="J48" s="47"/>
      <c r="K48" s="47"/>
      <c r="L48" s="47"/>
      <c r="M48" s="47"/>
      <c r="N48" s="47"/>
      <c r="O48" s="47"/>
      <c r="P48" s="47"/>
      <c r="Q48" s="47"/>
    </row>
    <row r="49" spans="1:17">
      <c r="A49" s="49">
        <v>1</v>
      </c>
      <c r="B49" s="50" t="s">
        <v>539</v>
      </c>
      <c r="C49" s="51"/>
      <c r="D49" s="51"/>
      <c r="E49" s="51"/>
      <c r="F49" s="51"/>
      <c r="G49" s="51"/>
      <c r="H49" s="52">
        <v>10000</v>
      </c>
      <c r="I49" s="51"/>
      <c r="J49" s="51" t="s">
        <v>63</v>
      </c>
      <c r="K49" s="51"/>
      <c r="L49" s="51"/>
      <c r="M49" s="51"/>
      <c r="N49" s="51"/>
      <c r="O49" s="51"/>
      <c r="P49" s="51"/>
      <c r="Q49" s="51"/>
    </row>
    <row r="50" spans="1:17">
      <c r="A50" s="53"/>
      <c r="B50" s="54" t="s">
        <v>527</v>
      </c>
      <c r="C50" s="51"/>
      <c r="D50" s="51"/>
      <c r="E50" s="44"/>
      <c r="F50" s="51"/>
      <c r="G50" s="51"/>
      <c r="H50" s="52"/>
      <c r="I50" s="51"/>
      <c r="J50" s="44" t="s">
        <v>63</v>
      </c>
      <c r="K50" s="51"/>
      <c r="L50" s="51"/>
      <c r="M50" s="51"/>
      <c r="N50" s="51"/>
      <c r="O50" s="51"/>
      <c r="P50" s="51"/>
      <c r="Q50" s="51"/>
    </row>
    <row r="51" spans="1:17" ht="31.5">
      <c r="A51" s="53"/>
      <c r="B51" s="55" t="s">
        <v>528</v>
      </c>
      <c r="C51" s="51"/>
      <c r="D51" s="51"/>
      <c r="E51" s="51"/>
      <c r="F51" s="51"/>
      <c r="G51" s="51"/>
      <c r="H51" s="52"/>
      <c r="I51" s="51"/>
      <c r="J51" s="51"/>
      <c r="K51" s="51"/>
      <c r="L51" s="51"/>
      <c r="M51" s="51"/>
      <c r="N51" s="51"/>
      <c r="O51" s="51"/>
      <c r="P51" s="51"/>
      <c r="Q51" s="51"/>
    </row>
    <row r="54" spans="1:17">
      <c r="B54" s="4" t="s">
        <v>414</v>
      </c>
    </row>
    <row r="55" spans="1:17">
      <c r="A55" s="1" t="s">
        <v>63</v>
      </c>
      <c r="B55" s="1" t="s">
        <v>415</v>
      </c>
    </row>
  </sheetData>
  <mergeCells count="12">
    <mergeCell ref="M5:M6"/>
    <mergeCell ref="N5:Q5"/>
    <mergeCell ref="A2:Q2"/>
    <mergeCell ref="A4:A6"/>
    <mergeCell ref="B4:B6"/>
    <mergeCell ref="C4:G4"/>
    <mergeCell ref="H4:L4"/>
    <mergeCell ref="M4:Q4"/>
    <mergeCell ref="C5:C6"/>
    <mergeCell ref="D5:G5"/>
    <mergeCell ref="H5:H6"/>
    <mergeCell ref="I5:L5"/>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I32"/>
  <sheetViews>
    <sheetView topLeftCell="C1" workbookViewId="0">
      <selection sqref="A1:XFD1048576"/>
    </sheetView>
  </sheetViews>
  <sheetFormatPr defaultColWidth="8.85546875" defaultRowHeight="15.75"/>
  <cols>
    <col min="1" max="1" width="3.28515625" style="1" bestFit="1" customWidth="1"/>
    <col min="2" max="2" width="55.28515625" style="1" bestFit="1" customWidth="1"/>
    <col min="3" max="3" width="6.28515625" style="1" bestFit="1" customWidth="1"/>
    <col min="4" max="4" width="7.85546875" style="1" bestFit="1" customWidth="1"/>
    <col min="5" max="5" width="12.28515625" style="1" bestFit="1" customWidth="1"/>
    <col min="6" max="6" width="9.28515625" style="1" bestFit="1" customWidth="1"/>
    <col min="7" max="7" width="12.7109375" style="1" bestFit="1" customWidth="1"/>
    <col min="8" max="8" width="7.28515625" style="1" bestFit="1" customWidth="1"/>
    <col min="9" max="9" width="12.7109375" style="1" bestFit="1" customWidth="1"/>
    <col min="10" max="10" width="8.28515625" style="1" bestFit="1" customWidth="1"/>
    <col min="11" max="11" width="9.7109375" style="1" bestFit="1" customWidth="1"/>
    <col min="12" max="12" width="7.85546875" style="1" bestFit="1" customWidth="1"/>
    <col min="13" max="13" width="12.28515625" style="1" bestFit="1" customWidth="1"/>
    <col min="14" max="14" width="9.28515625" style="1" bestFit="1" customWidth="1"/>
    <col min="15" max="16" width="7.28515625" style="1" bestFit="1" customWidth="1"/>
    <col min="17" max="17" width="9.85546875" style="1" bestFit="1" customWidth="1"/>
    <col min="18" max="18" width="8.28515625" style="1" bestFit="1" customWidth="1"/>
    <col min="19" max="19" width="12.28515625" style="1" bestFit="1" customWidth="1"/>
    <col min="20" max="20" width="10.7109375" style="1" bestFit="1" customWidth="1"/>
    <col min="21" max="21" width="12.28515625" style="1" bestFit="1" customWidth="1"/>
    <col min="22" max="22" width="9.85546875" style="1" bestFit="1" customWidth="1"/>
    <col min="23" max="23" width="12.28515625" style="1" bestFit="1" customWidth="1"/>
    <col min="24" max="24" width="9.85546875" style="1" bestFit="1" customWidth="1"/>
    <col min="25" max="25" width="9.28515625" style="1" bestFit="1" customWidth="1"/>
    <col min="26" max="26" width="9.85546875" style="1" bestFit="1" customWidth="1"/>
    <col min="27" max="27" width="11.28515625" style="1" bestFit="1" customWidth="1"/>
    <col min="28" max="28" width="9.85546875" style="1" bestFit="1" customWidth="1"/>
    <col min="29" max="29" width="9.28515625" style="1" bestFit="1" customWidth="1"/>
    <col min="30" max="30" width="9.85546875" style="1" bestFit="1" customWidth="1"/>
    <col min="31" max="31" width="8.28515625" style="1" bestFit="1" customWidth="1"/>
    <col min="32" max="32" width="9.85546875" style="1" bestFit="1" customWidth="1"/>
    <col min="33" max="33" width="11.28515625" style="1" bestFit="1" customWidth="1"/>
    <col min="34" max="34" width="16" style="1" bestFit="1" customWidth="1"/>
    <col min="35" max="35" width="8" style="1" bestFit="1" customWidth="1"/>
    <col min="36" max="16384" width="8.85546875" style="1"/>
  </cols>
  <sheetData>
    <row r="1" spans="1:35">
      <c r="AI1" s="2" t="s">
        <v>540</v>
      </c>
    </row>
    <row r="2" spans="1:35">
      <c r="A2" s="805" t="s">
        <v>541</v>
      </c>
      <c r="B2" s="805"/>
      <c r="C2" s="805"/>
      <c r="D2" s="805"/>
      <c r="E2" s="805"/>
      <c r="F2" s="805"/>
      <c r="G2" s="805"/>
      <c r="H2" s="805"/>
      <c r="I2" s="805"/>
      <c r="J2" s="805"/>
      <c r="K2" s="805"/>
      <c r="L2" s="805"/>
      <c r="M2" s="805"/>
      <c r="N2" s="805"/>
      <c r="O2" s="805"/>
      <c r="P2" s="805"/>
      <c r="Q2" s="805"/>
      <c r="R2" s="805"/>
      <c r="S2" s="805"/>
      <c r="T2" s="805"/>
      <c r="U2" s="805"/>
      <c r="V2" s="805"/>
      <c r="W2" s="805"/>
      <c r="X2" s="805"/>
      <c r="Y2" s="805"/>
      <c r="Z2" s="805"/>
      <c r="AA2" s="805"/>
      <c r="AB2" s="805"/>
      <c r="AC2" s="805"/>
      <c r="AD2" s="805"/>
      <c r="AE2" s="805"/>
      <c r="AF2" s="805"/>
      <c r="AG2" s="805"/>
      <c r="AH2" s="805"/>
      <c r="AI2" s="805"/>
    </row>
    <row r="4" spans="1:35">
      <c r="A4" s="806" t="s">
        <v>393</v>
      </c>
      <c r="B4" s="806" t="s">
        <v>419</v>
      </c>
      <c r="C4" s="807" t="s">
        <v>420</v>
      </c>
      <c r="D4" s="808"/>
      <c r="E4" s="808"/>
      <c r="F4" s="808"/>
      <c r="G4" s="808"/>
      <c r="H4" s="808"/>
      <c r="I4" s="808"/>
      <c r="J4" s="808"/>
      <c r="K4" s="807" t="s">
        <v>542</v>
      </c>
      <c r="L4" s="808"/>
      <c r="M4" s="808"/>
      <c r="N4" s="808"/>
      <c r="O4" s="808"/>
      <c r="P4" s="808"/>
      <c r="Q4" s="808"/>
      <c r="R4" s="809"/>
      <c r="S4" s="807" t="s">
        <v>543</v>
      </c>
      <c r="T4" s="808"/>
      <c r="U4" s="808"/>
      <c r="V4" s="808"/>
      <c r="W4" s="808"/>
      <c r="X4" s="808"/>
      <c r="Y4" s="808"/>
      <c r="Z4" s="808"/>
      <c r="AA4" s="808"/>
      <c r="AB4" s="808"/>
      <c r="AC4" s="808"/>
      <c r="AD4" s="808"/>
      <c r="AE4" s="808"/>
      <c r="AF4" s="808"/>
      <c r="AG4" s="808"/>
      <c r="AH4" s="808"/>
      <c r="AI4" s="955" t="s">
        <v>544</v>
      </c>
    </row>
    <row r="5" spans="1:35" s="26" customFormat="1" ht="47.25">
      <c r="A5" s="806"/>
      <c r="B5" s="806"/>
      <c r="C5" s="25" t="s">
        <v>425</v>
      </c>
      <c r="D5" s="25" t="s">
        <v>545</v>
      </c>
      <c r="E5" s="25" t="s">
        <v>546</v>
      </c>
      <c r="F5" s="11" t="s">
        <v>46</v>
      </c>
      <c r="G5" s="11" t="s">
        <v>547</v>
      </c>
      <c r="H5" s="11" t="s">
        <v>548</v>
      </c>
      <c r="I5" s="11" t="s">
        <v>549</v>
      </c>
      <c r="J5" s="56" t="s">
        <v>45</v>
      </c>
      <c r="K5" s="25" t="s">
        <v>425</v>
      </c>
      <c r="L5" s="25" t="s">
        <v>545</v>
      </c>
      <c r="M5" s="25" t="s">
        <v>546</v>
      </c>
      <c r="N5" s="11" t="s">
        <v>46</v>
      </c>
      <c r="O5" s="11" t="s">
        <v>547</v>
      </c>
      <c r="P5" s="11" t="s">
        <v>548</v>
      </c>
      <c r="Q5" s="11" t="s">
        <v>549</v>
      </c>
      <c r="R5" s="56" t="s">
        <v>45</v>
      </c>
      <c r="S5" s="810" t="s">
        <v>425</v>
      </c>
      <c r="T5" s="811"/>
      <c r="U5" s="810" t="s">
        <v>545</v>
      </c>
      <c r="V5" s="811"/>
      <c r="W5" s="810" t="s">
        <v>546</v>
      </c>
      <c r="X5" s="811"/>
      <c r="Y5" s="810" t="s">
        <v>46</v>
      </c>
      <c r="Z5" s="811"/>
      <c r="AA5" s="810" t="s">
        <v>547</v>
      </c>
      <c r="AB5" s="811"/>
      <c r="AC5" s="810" t="s">
        <v>548</v>
      </c>
      <c r="AD5" s="811"/>
      <c r="AE5" s="810" t="s">
        <v>549</v>
      </c>
      <c r="AF5" s="957"/>
      <c r="AG5" s="957" t="s">
        <v>45</v>
      </c>
      <c r="AH5" s="958"/>
      <c r="AI5" s="956"/>
    </row>
    <row r="6" spans="1:35" s="26" customFormat="1" ht="47.25">
      <c r="A6" s="11"/>
      <c r="B6" s="11"/>
      <c r="C6" s="25" t="s">
        <v>437</v>
      </c>
      <c r="D6" s="25" t="s">
        <v>438</v>
      </c>
      <c r="E6" s="25"/>
      <c r="F6" s="25"/>
      <c r="G6" s="25"/>
      <c r="H6" s="25"/>
      <c r="I6" s="25"/>
      <c r="J6" s="25"/>
      <c r="K6" s="25" t="s">
        <v>439</v>
      </c>
      <c r="L6" s="25">
        <v>5</v>
      </c>
      <c r="M6" s="25">
        <v>6</v>
      </c>
      <c r="N6" s="25"/>
      <c r="O6" s="25"/>
      <c r="P6" s="25"/>
      <c r="Q6" s="25"/>
      <c r="R6" s="25"/>
      <c r="S6" s="25" t="s">
        <v>53</v>
      </c>
      <c r="T6" s="25" t="s">
        <v>550</v>
      </c>
      <c r="U6" s="25" t="s">
        <v>53</v>
      </c>
      <c r="V6" s="25" t="s">
        <v>550</v>
      </c>
      <c r="W6" s="25" t="s">
        <v>53</v>
      </c>
      <c r="X6" s="25" t="s">
        <v>550</v>
      </c>
      <c r="Y6" s="25" t="s">
        <v>53</v>
      </c>
      <c r="Z6" s="25" t="s">
        <v>550</v>
      </c>
      <c r="AA6" s="25" t="s">
        <v>53</v>
      </c>
      <c r="AB6" s="25" t="s">
        <v>550</v>
      </c>
      <c r="AC6" s="25" t="s">
        <v>53</v>
      </c>
      <c r="AD6" s="25" t="s">
        <v>550</v>
      </c>
      <c r="AE6" s="25" t="s">
        <v>53</v>
      </c>
      <c r="AF6" s="25" t="s">
        <v>550</v>
      </c>
      <c r="AG6" s="25" t="s">
        <v>53</v>
      </c>
      <c r="AH6" s="25" t="s">
        <v>550</v>
      </c>
      <c r="AI6" s="57"/>
    </row>
    <row r="7" spans="1:35" s="26" customFormat="1">
      <c r="A7" s="11" t="s">
        <v>441</v>
      </c>
      <c r="B7" s="10" t="s">
        <v>551</v>
      </c>
      <c r="C7" s="58"/>
      <c r="D7" s="58"/>
      <c r="E7" s="58"/>
      <c r="F7" s="58"/>
      <c r="G7" s="58"/>
      <c r="H7" s="58"/>
      <c r="I7" s="58"/>
      <c r="J7" s="58"/>
      <c r="K7" s="58"/>
      <c r="L7" s="58"/>
      <c r="M7" s="58"/>
      <c r="N7" s="58"/>
      <c r="O7" s="58"/>
      <c r="P7" s="58"/>
      <c r="Q7" s="58"/>
      <c r="R7" s="58"/>
      <c r="S7" s="59">
        <v>52927310</v>
      </c>
      <c r="T7" s="58"/>
      <c r="U7" s="60">
        <v>17700000</v>
      </c>
      <c r="V7" s="58">
        <f>0/10000000</f>
        <v>0</v>
      </c>
      <c r="W7" s="58">
        <f>29419410-14674360</f>
        <v>14745050</v>
      </c>
      <c r="X7" s="58">
        <f>0/10000000</f>
        <v>0</v>
      </c>
      <c r="Y7" s="60">
        <v>767000</v>
      </c>
      <c r="Z7" s="58">
        <f>0/1000000</f>
        <v>0</v>
      </c>
      <c r="AA7" s="60">
        <v>1065870</v>
      </c>
      <c r="AB7" s="58">
        <f>0/1000000</f>
        <v>0</v>
      </c>
      <c r="AC7" s="60">
        <v>150000</v>
      </c>
      <c r="AD7" s="58">
        <f>0/1000000</f>
        <v>0</v>
      </c>
      <c r="AE7" s="60">
        <v>0</v>
      </c>
      <c r="AF7" s="58">
        <f>0/1000000</f>
        <v>0</v>
      </c>
      <c r="AG7" s="61">
        <v>5040900</v>
      </c>
      <c r="AH7" s="62">
        <f>114558291120/1000000</f>
        <v>114558.29111999999</v>
      </c>
      <c r="AI7" s="57"/>
    </row>
    <row r="8" spans="1:35" s="3" customFormat="1">
      <c r="A8" s="6" t="s">
        <v>443</v>
      </c>
      <c r="B8" s="6" t="s">
        <v>444</v>
      </c>
      <c r="C8" s="63"/>
      <c r="D8" s="63"/>
      <c r="E8" s="63"/>
      <c r="F8" s="63"/>
      <c r="G8" s="63"/>
      <c r="H8" s="63"/>
      <c r="I8" s="63"/>
      <c r="J8" s="63"/>
      <c r="K8" s="63"/>
      <c r="L8" s="63"/>
      <c r="M8" s="63"/>
      <c r="N8" s="63"/>
      <c r="O8" s="63"/>
      <c r="P8" s="63"/>
      <c r="Q8" s="63"/>
      <c r="R8" s="63"/>
      <c r="S8" s="63"/>
      <c r="T8" s="64"/>
      <c r="U8" s="58">
        <v>17700000</v>
      </c>
      <c r="V8" s="58">
        <f>0/10000000</f>
        <v>0</v>
      </c>
      <c r="W8" s="58">
        <f>29419410-14674360</f>
        <v>14745050</v>
      </c>
      <c r="X8" s="58">
        <f>0/10000000</f>
        <v>0</v>
      </c>
      <c r="Y8" s="60">
        <v>767000</v>
      </c>
      <c r="Z8" s="58">
        <f>0/1000000</f>
        <v>0</v>
      </c>
      <c r="AA8" s="60">
        <v>1065870</v>
      </c>
      <c r="AB8" s="58">
        <f>0/1000000</f>
        <v>0</v>
      </c>
      <c r="AC8" s="60">
        <v>150000</v>
      </c>
      <c r="AD8" s="58">
        <f>0/1000000</f>
        <v>0</v>
      </c>
      <c r="AE8" s="60">
        <v>0</v>
      </c>
      <c r="AF8" s="58">
        <f>0/1000000</f>
        <v>0</v>
      </c>
      <c r="AG8" s="61">
        <v>5040900</v>
      </c>
      <c r="AH8" s="62">
        <f>114558291120/1000000</f>
        <v>114558.29111999999</v>
      </c>
      <c r="AI8" s="6"/>
    </row>
    <row r="9" spans="1:35" s="3" customFormat="1">
      <c r="A9" s="6" t="s">
        <v>445</v>
      </c>
      <c r="B9" s="6" t="s">
        <v>446</v>
      </c>
      <c r="C9" s="63"/>
      <c r="D9" s="63"/>
      <c r="E9" s="63"/>
      <c r="F9" s="63"/>
      <c r="G9" s="63"/>
      <c r="H9" s="63"/>
      <c r="I9" s="63"/>
      <c r="J9" s="63"/>
      <c r="K9" s="63"/>
      <c r="L9" s="63"/>
      <c r="M9" s="63"/>
      <c r="N9" s="63"/>
      <c r="O9" s="63"/>
      <c r="P9" s="63"/>
      <c r="Q9" s="63"/>
      <c r="R9" s="63"/>
      <c r="S9" s="63"/>
      <c r="T9" s="63"/>
      <c r="U9" s="63"/>
      <c r="V9" s="63"/>
      <c r="W9" s="63"/>
      <c r="X9" s="63"/>
      <c r="Y9" s="63"/>
      <c r="Z9" s="63"/>
      <c r="AA9" s="63"/>
      <c r="AB9" s="63"/>
      <c r="AC9" s="63"/>
      <c r="AD9" s="63"/>
      <c r="AE9" s="63"/>
      <c r="AF9" s="63"/>
      <c r="AG9" s="63"/>
      <c r="AH9" s="6"/>
      <c r="AI9" s="6"/>
    </row>
    <row r="10" spans="1:35" s="3" customFormat="1">
      <c r="A10" s="6"/>
      <c r="B10" s="30" t="s">
        <v>447</v>
      </c>
      <c r="C10" s="63"/>
      <c r="D10" s="63"/>
      <c r="E10" s="63"/>
      <c r="F10" s="63"/>
      <c r="G10" s="63"/>
      <c r="H10" s="63"/>
      <c r="I10" s="63"/>
      <c r="J10" s="63"/>
      <c r="K10" s="63"/>
      <c r="L10" s="63"/>
      <c r="M10" s="63"/>
      <c r="N10" s="63"/>
      <c r="O10" s="63"/>
      <c r="P10" s="63"/>
      <c r="Q10" s="63"/>
      <c r="R10" s="63"/>
      <c r="S10" s="63"/>
      <c r="T10" s="63"/>
      <c r="U10" s="63"/>
      <c r="V10" s="63"/>
      <c r="W10" s="63"/>
      <c r="X10" s="63"/>
      <c r="Y10" s="63"/>
      <c r="Z10" s="63"/>
      <c r="AA10" s="63"/>
      <c r="AB10" s="63"/>
      <c r="AC10" s="63"/>
      <c r="AD10" s="63"/>
      <c r="AE10" s="63"/>
      <c r="AF10" s="63"/>
      <c r="AG10" s="63"/>
      <c r="AH10" s="6"/>
      <c r="AI10" s="6"/>
    </row>
    <row r="11" spans="1:35" s="4" customFormat="1">
      <c r="A11" s="33" t="s">
        <v>405</v>
      </c>
      <c r="B11" s="33" t="s">
        <v>448</v>
      </c>
      <c r="C11" s="65"/>
      <c r="D11" s="65"/>
      <c r="E11" s="65"/>
      <c r="F11" s="65"/>
      <c r="G11" s="65"/>
      <c r="H11" s="65"/>
      <c r="I11" s="65"/>
      <c r="J11" s="65"/>
      <c r="K11" s="65"/>
      <c r="L11" s="65"/>
      <c r="M11" s="65"/>
      <c r="N11" s="65"/>
      <c r="O11" s="65"/>
      <c r="P11" s="65"/>
      <c r="Q11" s="65"/>
      <c r="R11" s="65"/>
      <c r="S11" s="65"/>
      <c r="T11" s="65"/>
      <c r="U11" s="65"/>
      <c r="V11" s="65"/>
      <c r="W11" s="65"/>
      <c r="X11" s="65"/>
      <c r="Y11" s="65"/>
      <c r="Z11" s="65"/>
      <c r="AA11" s="65"/>
      <c r="AB11" s="65"/>
      <c r="AC11" s="65"/>
      <c r="AD11" s="65"/>
      <c r="AE11" s="65"/>
      <c r="AF11" s="65"/>
      <c r="AG11" s="65"/>
      <c r="AH11" s="33"/>
      <c r="AI11" s="33"/>
    </row>
    <row r="12" spans="1:35">
      <c r="A12" s="9">
        <v>1</v>
      </c>
      <c r="B12" s="20" t="s">
        <v>277</v>
      </c>
      <c r="C12" s="66"/>
      <c r="D12" s="66"/>
      <c r="E12" s="66"/>
      <c r="F12" s="66"/>
      <c r="G12" s="66"/>
      <c r="H12" s="66"/>
      <c r="I12" s="66"/>
      <c r="J12" s="66"/>
      <c r="K12" s="66"/>
      <c r="L12" s="66"/>
      <c r="M12" s="66"/>
      <c r="N12" s="66"/>
      <c r="O12" s="66"/>
      <c r="P12" s="66"/>
      <c r="Q12" s="66"/>
      <c r="R12" s="66"/>
      <c r="S12" s="67"/>
      <c r="T12" s="68"/>
      <c r="U12" s="58">
        <v>17700000</v>
      </c>
      <c r="V12" s="58">
        <f>0/10000000</f>
        <v>0</v>
      </c>
      <c r="W12" s="58">
        <v>14745050</v>
      </c>
      <c r="X12" s="58">
        <f>0/1000000</f>
        <v>0</v>
      </c>
      <c r="Y12" s="60">
        <v>767000</v>
      </c>
      <c r="Z12" s="58">
        <f>0/1000000</f>
        <v>0</v>
      </c>
      <c r="AA12" s="60">
        <v>1065870</v>
      </c>
      <c r="AB12" s="58">
        <f>0/1000000</f>
        <v>0</v>
      </c>
      <c r="AC12" s="60">
        <v>150000</v>
      </c>
      <c r="AD12" s="58">
        <f>0/1000000</f>
        <v>0</v>
      </c>
      <c r="AE12" s="60">
        <v>0</v>
      </c>
      <c r="AF12" s="58">
        <f>0/1000000</f>
        <v>0</v>
      </c>
      <c r="AG12" s="61">
        <v>5040900</v>
      </c>
      <c r="AH12" s="62">
        <f>114558291120/1000000</f>
        <v>114558.29111999999</v>
      </c>
      <c r="AI12" s="9"/>
    </row>
    <row r="13" spans="1:35">
      <c r="A13" s="69"/>
      <c r="B13" s="9"/>
      <c r="C13" s="66"/>
      <c r="D13" s="66"/>
      <c r="E13" s="66"/>
      <c r="F13" s="66"/>
      <c r="G13" s="66"/>
      <c r="H13" s="66"/>
      <c r="I13" s="66"/>
      <c r="J13" s="66"/>
      <c r="K13" s="66"/>
      <c r="L13" s="66"/>
      <c r="M13" s="66"/>
      <c r="N13" s="66"/>
      <c r="O13" s="66"/>
      <c r="P13" s="66"/>
      <c r="Q13" s="66"/>
      <c r="R13" s="66"/>
      <c r="S13" s="67"/>
      <c r="T13" s="67"/>
      <c r="U13" s="67"/>
      <c r="V13" s="67"/>
      <c r="W13" s="67"/>
      <c r="X13" s="67"/>
      <c r="Y13" s="67"/>
      <c r="Z13" s="67"/>
      <c r="AA13" s="67"/>
      <c r="AB13" s="67"/>
      <c r="AC13" s="67"/>
      <c r="AD13" s="67"/>
      <c r="AE13" s="67"/>
      <c r="AF13" s="67"/>
      <c r="AG13" s="67"/>
      <c r="AH13" s="9"/>
      <c r="AI13" s="9"/>
    </row>
    <row r="14" spans="1:35">
      <c r="A14" s="69"/>
      <c r="B14" s="9"/>
      <c r="C14" s="66"/>
      <c r="D14" s="66"/>
      <c r="E14" s="66"/>
      <c r="F14" s="66"/>
      <c r="G14" s="66"/>
      <c r="H14" s="66"/>
      <c r="I14" s="66"/>
      <c r="J14" s="66"/>
      <c r="K14" s="66"/>
      <c r="L14" s="66"/>
      <c r="M14" s="66"/>
      <c r="N14" s="66"/>
      <c r="O14" s="66"/>
      <c r="P14" s="66"/>
      <c r="Q14" s="66"/>
      <c r="R14" s="66"/>
      <c r="S14" s="67"/>
      <c r="T14" s="67"/>
      <c r="U14" s="67"/>
      <c r="V14" s="67"/>
      <c r="W14" s="67"/>
      <c r="X14" s="67"/>
      <c r="Y14" s="67"/>
      <c r="Z14" s="67"/>
      <c r="AA14" s="67"/>
      <c r="AB14" s="67"/>
      <c r="AC14" s="67"/>
      <c r="AD14" s="67"/>
      <c r="AE14" s="67"/>
      <c r="AF14" s="67"/>
      <c r="AG14" s="67"/>
      <c r="AH14" s="9"/>
      <c r="AI14" s="9"/>
    </row>
    <row r="15" spans="1:35">
      <c r="A15" s="69"/>
      <c r="B15" s="9"/>
      <c r="C15" s="66"/>
      <c r="D15" s="66"/>
      <c r="E15" s="66"/>
      <c r="F15" s="66"/>
      <c r="G15" s="66"/>
      <c r="H15" s="66"/>
      <c r="I15" s="66"/>
      <c r="J15" s="66"/>
      <c r="K15" s="66"/>
      <c r="L15" s="66"/>
      <c r="M15" s="66"/>
      <c r="N15" s="66"/>
      <c r="O15" s="66"/>
      <c r="P15" s="66"/>
      <c r="Q15" s="66"/>
      <c r="R15" s="66"/>
      <c r="S15" s="67"/>
      <c r="T15" s="67"/>
      <c r="U15" s="67"/>
      <c r="V15" s="67"/>
      <c r="W15" s="67"/>
      <c r="X15" s="67"/>
      <c r="Y15" s="67"/>
      <c r="Z15" s="67"/>
      <c r="AA15" s="67"/>
      <c r="AB15" s="67"/>
      <c r="AC15" s="67"/>
      <c r="AD15" s="67"/>
      <c r="AE15" s="67"/>
      <c r="AF15" s="67"/>
      <c r="AG15" s="67"/>
      <c r="AH15" s="9"/>
      <c r="AI15" s="9"/>
    </row>
    <row r="16" spans="1:35">
      <c r="A16" s="69"/>
      <c r="B16" s="9"/>
      <c r="C16" s="66"/>
      <c r="D16" s="66"/>
      <c r="E16" s="66"/>
      <c r="F16" s="66"/>
      <c r="G16" s="66"/>
      <c r="H16" s="66"/>
      <c r="I16" s="66"/>
      <c r="J16" s="66"/>
      <c r="K16" s="66"/>
      <c r="L16" s="66"/>
      <c r="M16" s="66"/>
      <c r="N16" s="66"/>
      <c r="O16" s="66"/>
      <c r="P16" s="66"/>
      <c r="Q16" s="66"/>
      <c r="R16" s="66"/>
      <c r="S16" s="67"/>
      <c r="T16" s="67"/>
      <c r="U16" s="67"/>
      <c r="V16" s="67"/>
      <c r="W16" s="67"/>
      <c r="X16" s="67"/>
      <c r="Y16" s="67"/>
      <c r="Z16" s="67"/>
      <c r="AA16" s="67"/>
      <c r="AB16" s="67"/>
      <c r="AC16" s="67"/>
      <c r="AD16" s="67"/>
      <c r="AE16" s="67"/>
      <c r="AF16" s="67"/>
      <c r="AG16" s="67"/>
      <c r="AH16" s="9"/>
      <c r="AI16" s="9"/>
    </row>
    <row r="17" spans="1:35">
      <c r="A17" s="69"/>
      <c r="B17" s="9"/>
      <c r="C17" s="66"/>
      <c r="D17" s="66"/>
      <c r="E17" s="66"/>
      <c r="F17" s="66"/>
      <c r="G17" s="66"/>
      <c r="H17" s="66"/>
      <c r="I17" s="66"/>
      <c r="J17" s="66"/>
      <c r="K17" s="66"/>
      <c r="L17" s="66"/>
      <c r="M17" s="66"/>
      <c r="N17" s="66"/>
      <c r="O17" s="66"/>
      <c r="P17" s="66"/>
      <c r="Q17" s="66"/>
      <c r="R17" s="66"/>
      <c r="S17" s="67"/>
      <c r="T17" s="67"/>
      <c r="U17" s="67"/>
      <c r="V17" s="67"/>
      <c r="W17" s="67"/>
      <c r="X17" s="67"/>
      <c r="Y17" s="67"/>
      <c r="Z17" s="67"/>
      <c r="AA17" s="67"/>
      <c r="AB17" s="67"/>
      <c r="AC17" s="67"/>
      <c r="AD17" s="67"/>
      <c r="AE17" s="67"/>
      <c r="AF17" s="67"/>
      <c r="AG17" s="67"/>
      <c r="AH17" s="9"/>
      <c r="AI17" s="9"/>
    </row>
    <row r="18" spans="1:35">
      <c r="A18" s="69"/>
      <c r="B18" s="9"/>
      <c r="C18" s="66"/>
      <c r="D18" s="66"/>
      <c r="E18" s="66"/>
      <c r="F18" s="66"/>
      <c r="G18" s="66"/>
      <c r="H18" s="66"/>
      <c r="I18" s="66"/>
      <c r="J18" s="66"/>
      <c r="K18" s="66"/>
      <c r="L18" s="66"/>
      <c r="M18" s="66"/>
      <c r="N18" s="66"/>
      <c r="O18" s="66"/>
      <c r="P18" s="66"/>
      <c r="Q18" s="66"/>
      <c r="R18" s="66"/>
      <c r="S18" s="67"/>
      <c r="T18" s="67"/>
      <c r="U18" s="67"/>
      <c r="V18" s="67"/>
      <c r="W18" s="67"/>
      <c r="X18" s="67"/>
      <c r="Y18" s="67"/>
      <c r="Z18" s="67"/>
      <c r="AA18" s="67"/>
      <c r="AB18" s="67"/>
      <c r="AC18" s="67"/>
      <c r="AD18" s="67"/>
      <c r="AE18" s="67"/>
      <c r="AF18" s="67"/>
      <c r="AG18" s="67"/>
      <c r="AH18" s="9"/>
      <c r="AI18" s="9"/>
    </row>
    <row r="19" spans="1:35">
      <c r="A19" s="69"/>
      <c r="B19" s="9"/>
      <c r="C19" s="66"/>
      <c r="D19" s="66"/>
      <c r="E19" s="66"/>
      <c r="F19" s="66"/>
      <c r="G19" s="66"/>
      <c r="H19" s="66"/>
      <c r="I19" s="66"/>
      <c r="J19" s="66"/>
      <c r="K19" s="66"/>
      <c r="L19" s="66"/>
      <c r="M19" s="66"/>
      <c r="N19" s="66"/>
      <c r="O19" s="66"/>
      <c r="P19" s="66"/>
      <c r="Q19" s="66"/>
      <c r="R19" s="66"/>
      <c r="S19" s="67"/>
      <c r="T19" s="67"/>
      <c r="U19" s="67"/>
      <c r="V19" s="67"/>
      <c r="W19" s="67"/>
      <c r="X19" s="67"/>
      <c r="Y19" s="67"/>
      <c r="Z19" s="67"/>
      <c r="AA19" s="67"/>
      <c r="AB19" s="67"/>
      <c r="AC19" s="67"/>
      <c r="AD19" s="67"/>
      <c r="AE19" s="67"/>
      <c r="AF19" s="67"/>
      <c r="AG19" s="67"/>
      <c r="AH19" s="9"/>
      <c r="AI19" s="9"/>
    </row>
    <row r="20" spans="1:35">
      <c r="A20" s="69"/>
      <c r="B20" s="9"/>
      <c r="C20" s="66"/>
      <c r="D20" s="66"/>
      <c r="E20" s="66"/>
      <c r="F20" s="66"/>
      <c r="G20" s="66"/>
      <c r="H20" s="66"/>
      <c r="I20" s="66"/>
      <c r="J20" s="66"/>
      <c r="K20" s="66"/>
      <c r="L20" s="66"/>
      <c r="M20" s="66"/>
      <c r="N20" s="66"/>
      <c r="O20" s="66"/>
      <c r="P20" s="66"/>
      <c r="Q20" s="66"/>
      <c r="R20" s="66"/>
      <c r="S20" s="67"/>
      <c r="T20" s="67"/>
      <c r="U20" s="67"/>
      <c r="V20" s="67"/>
      <c r="W20" s="67"/>
      <c r="X20" s="67"/>
      <c r="Y20" s="67"/>
      <c r="Z20" s="67"/>
      <c r="AA20" s="67"/>
      <c r="AB20" s="67"/>
      <c r="AC20" s="67"/>
      <c r="AD20" s="67"/>
      <c r="AE20" s="67"/>
      <c r="AF20" s="67"/>
      <c r="AG20" s="67"/>
      <c r="AH20" s="9"/>
      <c r="AI20" s="9"/>
    </row>
    <row r="21" spans="1:35">
      <c r="A21" s="69"/>
      <c r="B21" s="9"/>
      <c r="C21" s="66"/>
      <c r="D21" s="66"/>
      <c r="E21" s="66"/>
      <c r="F21" s="66"/>
      <c r="G21" s="66"/>
      <c r="H21" s="66"/>
      <c r="I21" s="66"/>
      <c r="J21" s="66"/>
      <c r="K21" s="66"/>
      <c r="L21" s="66"/>
      <c r="M21" s="66"/>
      <c r="N21" s="66"/>
      <c r="O21" s="66"/>
      <c r="P21" s="66"/>
      <c r="Q21" s="66"/>
      <c r="R21" s="66"/>
      <c r="S21" s="67"/>
      <c r="T21" s="67"/>
      <c r="U21" s="67"/>
      <c r="V21" s="67"/>
      <c r="W21" s="67"/>
      <c r="X21" s="67"/>
      <c r="Y21" s="67"/>
      <c r="Z21" s="67"/>
      <c r="AA21" s="67"/>
      <c r="AB21" s="67"/>
      <c r="AC21" s="67"/>
      <c r="AD21" s="67"/>
      <c r="AE21" s="67"/>
      <c r="AF21" s="67"/>
      <c r="AG21" s="67"/>
      <c r="AH21" s="9"/>
      <c r="AI21" s="9"/>
    </row>
    <row r="22" spans="1:35">
      <c r="A22" s="69"/>
      <c r="B22" s="9"/>
      <c r="C22" s="66"/>
      <c r="D22" s="66"/>
      <c r="E22" s="66"/>
      <c r="F22" s="66"/>
      <c r="G22" s="66"/>
      <c r="H22" s="66"/>
      <c r="I22" s="66"/>
      <c r="J22" s="66"/>
      <c r="K22" s="66"/>
      <c r="L22" s="66"/>
      <c r="M22" s="66"/>
      <c r="N22" s="66"/>
      <c r="O22" s="66"/>
      <c r="P22" s="66"/>
      <c r="Q22" s="66"/>
      <c r="R22" s="66"/>
      <c r="S22" s="67"/>
      <c r="T22" s="67"/>
      <c r="U22" s="67"/>
      <c r="V22" s="67"/>
      <c r="W22" s="67"/>
      <c r="X22" s="67"/>
      <c r="Y22" s="67"/>
      <c r="Z22" s="67"/>
      <c r="AA22" s="67"/>
      <c r="AB22" s="67"/>
      <c r="AC22" s="67"/>
      <c r="AD22" s="67"/>
      <c r="AE22" s="67"/>
      <c r="AF22" s="67"/>
      <c r="AG22" s="67"/>
      <c r="AH22" s="9"/>
      <c r="AI22" s="9"/>
    </row>
    <row r="23" spans="1:35">
      <c r="A23" s="69"/>
      <c r="B23" s="9"/>
      <c r="C23" s="66"/>
      <c r="D23" s="66"/>
      <c r="E23" s="66"/>
      <c r="F23" s="66"/>
      <c r="G23" s="66"/>
      <c r="H23" s="66"/>
      <c r="I23" s="66"/>
      <c r="J23" s="66"/>
      <c r="K23" s="66"/>
      <c r="L23" s="66"/>
      <c r="M23" s="66"/>
      <c r="N23" s="66"/>
      <c r="O23" s="66"/>
      <c r="P23" s="66"/>
      <c r="Q23" s="66"/>
      <c r="R23" s="66"/>
      <c r="S23" s="67"/>
      <c r="T23" s="67"/>
      <c r="U23" s="67"/>
      <c r="V23" s="67"/>
      <c r="W23" s="67"/>
      <c r="X23" s="67"/>
      <c r="Y23" s="67"/>
      <c r="Z23" s="67"/>
      <c r="AA23" s="67"/>
      <c r="AB23" s="67"/>
      <c r="AC23" s="67"/>
      <c r="AD23" s="67"/>
      <c r="AE23" s="67"/>
      <c r="AF23" s="67"/>
      <c r="AG23" s="67"/>
      <c r="AH23" s="9"/>
      <c r="AI23" s="9"/>
    </row>
    <row r="24" spans="1:35">
      <c r="A24" s="69"/>
      <c r="B24" s="9"/>
      <c r="C24" s="66"/>
      <c r="D24" s="66"/>
      <c r="E24" s="66"/>
      <c r="F24" s="66"/>
      <c r="G24" s="66"/>
      <c r="H24" s="66"/>
      <c r="I24" s="66"/>
      <c r="J24" s="66"/>
      <c r="K24" s="66"/>
      <c r="L24" s="66"/>
      <c r="M24" s="66"/>
      <c r="N24" s="66"/>
      <c r="O24" s="66"/>
      <c r="P24" s="66"/>
      <c r="Q24" s="66"/>
      <c r="R24" s="66"/>
      <c r="S24" s="67"/>
      <c r="T24" s="67"/>
      <c r="U24" s="67"/>
      <c r="V24" s="67"/>
      <c r="W24" s="67"/>
      <c r="X24" s="67"/>
      <c r="Y24" s="67"/>
      <c r="Z24" s="67"/>
      <c r="AA24" s="67"/>
      <c r="AB24" s="67"/>
      <c r="AC24" s="67"/>
      <c r="AD24" s="67"/>
      <c r="AE24" s="67"/>
      <c r="AF24" s="67"/>
      <c r="AG24" s="67"/>
      <c r="AH24" s="9"/>
      <c r="AI24" s="9"/>
    </row>
    <row r="25" spans="1:35">
      <c r="A25" s="69"/>
      <c r="B25" s="9"/>
      <c r="C25" s="66"/>
      <c r="D25" s="66"/>
      <c r="E25" s="66"/>
      <c r="F25" s="66"/>
      <c r="G25" s="66"/>
      <c r="H25" s="66"/>
      <c r="I25" s="66"/>
      <c r="J25" s="66"/>
      <c r="K25" s="66"/>
      <c r="L25" s="66"/>
      <c r="M25" s="66"/>
      <c r="N25" s="66"/>
      <c r="O25" s="66"/>
      <c r="P25" s="66"/>
      <c r="Q25" s="66"/>
      <c r="R25" s="66"/>
      <c r="S25" s="67"/>
      <c r="T25" s="67"/>
      <c r="U25" s="67"/>
      <c r="V25" s="67"/>
      <c r="W25" s="67"/>
      <c r="X25" s="67"/>
      <c r="Y25" s="67"/>
      <c r="Z25" s="67"/>
      <c r="AA25" s="67"/>
      <c r="AB25" s="67"/>
      <c r="AC25" s="67"/>
      <c r="AD25" s="67"/>
      <c r="AE25" s="67"/>
      <c r="AF25" s="67"/>
      <c r="AG25" s="67"/>
      <c r="AH25" s="9"/>
      <c r="AI25" s="9"/>
    </row>
    <row r="26" spans="1:35">
      <c r="A26" s="69"/>
      <c r="B26" s="9"/>
      <c r="C26" s="66"/>
      <c r="D26" s="66"/>
      <c r="E26" s="66"/>
      <c r="F26" s="66"/>
      <c r="G26" s="66"/>
      <c r="H26" s="66"/>
      <c r="I26" s="66"/>
      <c r="J26" s="66"/>
      <c r="K26" s="66"/>
      <c r="L26" s="66"/>
      <c r="M26" s="66"/>
      <c r="N26" s="66"/>
      <c r="O26" s="66"/>
      <c r="P26" s="66"/>
      <c r="Q26" s="66"/>
      <c r="R26" s="66"/>
      <c r="S26" s="67"/>
      <c r="T26" s="67"/>
      <c r="U26" s="67"/>
      <c r="V26" s="67"/>
      <c r="W26" s="67"/>
      <c r="X26" s="67"/>
      <c r="Y26" s="67"/>
      <c r="Z26" s="67"/>
      <c r="AA26" s="67"/>
      <c r="AB26" s="67"/>
      <c r="AC26" s="67"/>
      <c r="AD26" s="67"/>
      <c r="AE26" s="67"/>
      <c r="AF26" s="67"/>
      <c r="AG26" s="67"/>
      <c r="AH26" s="9"/>
      <c r="AI26" s="9"/>
    </row>
    <row r="27" spans="1:35">
      <c r="A27" s="69"/>
      <c r="B27" s="9"/>
      <c r="C27" s="66"/>
      <c r="D27" s="66"/>
      <c r="E27" s="66"/>
      <c r="F27" s="66"/>
      <c r="G27" s="66"/>
      <c r="H27" s="66"/>
      <c r="I27" s="66"/>
      <c r="J27" s="66"/>
      <c r="K27" s="66"/>
      <c r="L27" s="66"/>
      <c r="M27" s="66"/>
      <c r="N27" s="66"/>
      <c r="O27" s="66"/>
      <c r="P27" s="66"/>
      <c r="Q27" s="66"/>
      <c r="R27" s="66"/>
      <c r="S27" s="67"/>
      <c r="T27" s="67"/>
      <c r="U27" s="67"/>
      <c r="V27" s="67"/>
      <c r="W27" s="67"/>
      <c r="X27" s="67"/>
      <c r="Y27" s="67"/>
      <c r="Z27" s="67"/>
      <c r="AA27" s="67"/>
      <c r="AB27" s="67"/>
      <c r="AC27" s="67"/>
      <c r="AD27" s="67"/>
      <c r="AE27" s="67"/>
      <c r="AF27" s="67"/>
      <c r="AG27" s="67"/>
      <c r="AH27" s="9"/>
      <c r="AI27" s="9"/>
    </row>
    <row r="28" spans="1:35" s="4" customFormat="1">
      <c r="A28" s="33" t="s">
        <v>407</v>
      </c>
      <c r="B28" s="33" t="s">
        <v>474</v>
      </c>
      <c r="C28" s="65"/>
      <c r="D28" s="65"/>
      <c r="E28" s="65"/>
      <c r="F28" s="65"/>
      <c r="G28" s="65"/>
      <c r="H28" s="65"/>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65"/>
      <c r="AH28" s="33"/>
      <c r="AI28" s="33"/>
    </row>
    <row r="31" spans="1:35">
      <c r="B31" s="4" t="s">
        <v>414</v>
      </c>
    </row>
    <row r="32" spans="1:35">
      <c r="A32" s="1" t="s">
        <v>63</v>
      </c>
      <c r="B32" s="1" t="s">
        <v>415</v>
      </c>
    </row>
  </sheetData>
  <mergeCells count="15">
    <mergeCell ref="A2:AI2"/>
    <mergeCell ref="A4:A5"/>
    <mergeCell ref="B4:B5"/>
    <mergeCell ref="C4:J4"/>
    <mergeCell ref="K4:R4"/>
    <mergeCell ref="S4:AH4"/>
    <mergeCell ref="AI4:AI5"/>
    <mergeCell ref="S5:T5"/>
    <mergeCell ref="U5:V5"/>
    <mergeCell ref="W5:X5"/>
    <mergeCell ref="Y5:Z5"/>
    <mergeCell ref="AA5:AB5"/>
    <mergeCell ref="AC5:AD5"/>
    <mergeCell ref="AE5:AF5"/>
    <mergeCell ref="AG5:AH5"/>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
  <sheetViews>
    <sheetView showGridLines="0" tabSelected="1" workbookViewId="0">
      <selection activeCell="F6" sqref="F6"/>
    </sheetView>
  </sheetViews>
  <sheetFormatPr defaultColWidth="9.140625" defaultRowHeight="18.75"/>
  <cols>
    <col min="1" max="1" width="5.28515625" style="760" customWidth="1"/>
    <col min="2" max="2" width="29.42578125" style="762" customWidth="1"/>
    <col min="3" max="3" width="18.28515625" style="762" customWidth="1"/>
    <col min="4" max="4" width="11.85546875" style="762" customWidth="1"/>
    <col min="5" max="5" width="11" style="762" customWidth="1"/>
    <col min="6" max="6" width="9.85546875" style="762" customWidth="1"/>
    <col min="7" max="7" width="8.85546875" style="762" customWidth="1"/>
    <col min="8" max="8" width="10.140625" style="762" customWidth="1"/>
    <col min="9" max="13" width="9.140625" style="762" customWidth="1"/>
    <col min="14" max="14" width="15.28515625" style="762" customWidth="1"/>
    <col min="15" max="16384" width="9.140625" style="762"/>
  </cols>
  <sheetData>
    <row r="1" spans="1:8">
      <c r="B1" s="761" t="s">
        <v>1547</v>
      </c>
      <c r="C1" s="761"/>
    </row>
    <row r="2" spans="1:8">
      <c r="A2" s="959"/>
      <c r="B2" s="959"/>
      <c r="C2" s="768"/>
    </row>
    <row r="3" spans="1:8" s="763" customFormat="1" ht="72" customHeight="1">
      <c r="A3" s="960" t="s">
        <v>1549</v>
      </c>
      <c r="B3" s="961"/>
      <c r="C3" s="961"/>
      <c r="D3" s="961"/>
      <c r="E3" s="961"/>
      <c r="F3" s="961"/>
      <c r="G3" s="961"/>
      <c r="H3" s="961"/>
    </row>
    <row r="4" spans="1:8" s="763" customFormat="1">
      <c r="A4" s="769"/>
      <c r="B4" s="769"/>
      <c r="C4" s="769"/>
      <c r="D4" s="769"/>
      <c r="E4" s="769"/>
      <c r="F4" s="769"/>
      <c r="G4" s="769"/>
    </row>
    <row r="5" spans="1:8" s="763" customFormat="1" ht="41.25" customHeight="1">
      <c r="A5" s="962" t="s">
        <v>393</v>
      </c>
      <c r="B5" s="962" t="s">
        <v>1542</v>
      </c>
      <c r="C5" s="962" t="s">
        <v>1540</v>
      </c>
      <c r="D5" s="962" t="s">
        <v>1541</v>
      </c>
      <c r="E5" s="962" t="s">
        <v>1546</v>
      </c>
      <c r="F5" s="962"/>
      <c r="G5" s="962"/>
      <c r="H5" s="962" t="s">
        <v>1545</v>
      </c>
    </row>
    <row r="6" spans="1:8" ht="40.5" customHeight="1">
      <c r="A6" s="962"/>
      <c r="B6" s="962"/>
      <c r="C6" s="962"/>
      <c r="D6" s="962"/>
      <c r="E6" s="770" t="s">
        <v>1538</v>
      </c>
      <c r="F6" s="770" t="s">
        <v>1513</v>
      </c>
      <c r="G6" s="770" t="s">
        <v>1514</v>
      </c>
      <c r="H6" s="962"/>
    </row>
    <row r="7" spans="1:8" s="777" customFormat="1">
      <c r="A7" s="765" t="s">
        <v>405</v>
      </c>
      <c r="B7" s="766" t="s">
        <v>671</v>
      </c>
      <c r="C7" s="776">
        <f>SUM(C8:C10)</f>
        <v>0</v>
      </c>
      <c r="D7" s="776">
        <f t="shared" ref="D7:F7" si="0">SUM(D8:D10)</f>
        <v>0</v>
      </c>
      <c r="E7" s="776">
        <f t="shared" si="0"/>
        <v>0</v>
      </c>
      <c r="F7" s="776">
        <f t="shared" si="0"/>
        <v>0</v>
      </c>
      <c r="G7" s="776">
        <f>+E7-F7</f>
        <v>0</v>
      </c>
      <c r="H7" s="776"/>
    </row>
    <row r="8" spans="1:8" ht="37.5">
      <c r="A8" s="767"/>
      <c r="B8" s="764" t="s">
        <v>1548</v>
      </c>
      <c r="C8" s="776"/>
      <c r="D8" s="776"/>
      <c r="E8" s="776"/>
      <c r="F8" s="776"/>
      <c r="G8" s="776"/>
      <c r="H8" s="776"/>
    </row>
    <row r="9" spans="1:8" ht="37.5">
      <c r="A9" s="767"/>
      <c r="B9" s="764" t="s">
        <v>1548</v>
      </c>
      <c r="C9" s="776"/>
      <c r="D9" s="776"/>
      <c r="E9" s="776"/>
      <c r="F9" s="776"/>
      <c r="G9" s="776"/>
      <c r="H9" s="776"/>
    </row>
    <row r="10" spans="1:8">
      <c r="A10" s="767"/>
      <c r="B10" s="764" t="s">
        <v>1544</v>
      </c>
      <c r="C10" s="776"/>
      <c r="D10" s="776"/>
      <c r="E10" s="776"/>
      <c r="F10" s="776"/>
      <c r="G10" s="776"/>
      <c r="H10" s="776"/>
    </row>
    <row r="11" spans="1:8" s="777" customFormat="1" ht="36.75" customHeight="1">
      <c r="A11" s="765" t="s">
        <v>407</v>
      </c>
      <c r="B11" s="766" t="s">
        <v>1505</v>
      </c>
      <c r="C11" s="776">
        <f>SUM(C12:C14)</f>
        <v>0</v>
      </c>
      <c r="D11" s="776">
        <f t="shared" ref="D11:G11" si="1">SUM(D12:D14)</f>
        <v>0</v>
      </c>
      <c r="E11" s="776">
        <f t="shared" si="1"/>
        <v>0</v>
      </c>
      <c r="F11" s="776">
        <f t="shared" si="1"/>
        <v>0</v>
      </c>
      <c r="G11" s="776">
        <f t="shared" si="1"/>
        <v>0</v>
      </c>
      <c r="H11" s="776"/>
    </row>
    <row r="12" spans="1:8" ht="37.5">
      <c r="A12" s="765"/>
      <c r="B12" s="764" t="s">
        <v>1548</v>
      </c>
      <c r="C12" s="776"/>
      <c r="D12" s="776"/>
      <c r="E12" s="776"/>
      <c r="F12" s="776"/>
      <c r="G12" s="776"/>
      <c r="H12" s="776"/>
    </row>
    <row r="13" spans="1:8" ht="37.5">
      <c r="A13" s="765"/>
      <c r="B13" s="764" t="s">
        <v>1548</v>
      </c>
      <c r="C13" s="776"/>
      <c r="D13" s="776"/>
      <c r="E13" s="776"/>
      <c r="F13" s="776"/>
      <c r="G13" s="776"/>
      <c r="H13" s="776"/>
    </row>
    <row r="14" spans="1:8">
      <c r="A14" s="767"/>
      <c r="B14" s="764" t="s">
        <v>1543</v>
      </c>
      <c r="C14" s="776"/>
      <c r="D14" s="776"/>
      <c r="E14" s="776"/>
      <c r="F14" s="776"/>
      <c r="G14" s="776"/>
      <c r="H14" s="776"/>
    </row>
    <row r="15" spans="1:8" s="777" customFormat="1" ht="33.75" customHeight="1">
      <c r="A15" s="765" t="s">
        <v>410</v>
      </c>
      <c r="B15" s="766" t="s">
        <v>1539</v>
      </c>
      <c r="C15" s="776">
        <f>+C16</f>
        <v>0</v>
      </c>
      <c r="D15" s="776">
        <f t="shared" ref="D15:G15" si="2">+D16</f>
        <v>0</v>
      </c>
      <c r="E15" s="776">
        <f t="shared" si="2"/>
        <v>0</v>
      </c>
      <c r="F15" s="776">
        <f t="shared" si="2"/>
        <v>0</v>
      </c>
      <c r="G15" s="776">
        <f t="shared" si="2"/>
        <v>0</v>
      </c>
      <c r="H15" s="776"/>
    </row>
    <row r="16" spans="1:8" ht="37.5">
      <c r="A16" s="767"/>
      <c r="B16" s="764" t="s">
        <v>1548</v>
      </c>
      <c r="C16" s="776"/>
      <c r="D16" s="776"/>
      <c r="E16" s="776"/>
      <c r="F16" s="776"/>
      <c r="G16" s="776"/>
      <c r="H16" s="776"/>
    </row>
  </sheetData>
  <mergeCells count="8">
    <mergeCell ref="A2:B2"/>
    <mergeCell ref="A3:H3"/>
    <mergeCell ref="A5:A6"/>
    <mergeCell ref="B5:B6"/>
    <mergeCell ref="C5:C6"/>
    <mergeCell ref="E5:G5"/>
    <mergeCell ref="H5:H6"/>
    <mergeCell ref="D5:D6"/>
  </mergeCells>
  <pageMargins left="0.15748031496062992" right="0.15748031496062992" top="0.74803149606299213" bottom="0.74803149606299213" header="0.31496062992125984" footer="0.31496062992125984"/>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15</vt:i4>
      </vt:variant>
    </vt:vector>
  </HeadingPairs>
  <TitlesOfParts>
    <vt:vector size="30" baseType="lpstr">
      <vt:lpstr>DS Tổng hợp viện trợ</vt:lpstr>
      <vt:lpstr>BTC.B7 phân bổ viện trợ hiện vậ</vt:lpstr>
      <vt:lpstr>TH vien tro + trong nước</vt:lpstr>
      <vt:lpstr>Tong hop tiep nhan, xuat cap</vt:lpstr>
      <vt:lpstr>Tong hop phan bo trong nuoc</vt:lpstr>
      <vt:lpstr>Tong hop phan bo</vt:lpstr>
      <vt:lpstr>BTC.B6 Viện trợ hiện vật</vt:lpstr>
      <vt:lpstr>DS Tổng hợp viện trợ (2)</vt:lpstr>
      <vt:lpstr>BTC.B7 </vt:lpstr>
      <vt:lpstr>PL1. Tổng hợp SL cấp 3 thuốc</vt:lpstr>
      <vt:lpstr>PL2. Tổng hợp SL cấp Remdesivir</vt:lpstr>
      <vt:lpstr>PL1. Tổng hợp SL cấp kháng thể</vt:lpstr>
      <vt:lpstr>BTC.B2.VX viện trợ</vt:lpstr>
      <vt:lpstr>BTC.B3.phân bổ VX viện trợ</vt:lpstr>
      <vt:lpstr>MAU BAO CAO</vt:lpstr>
      <vt:lpstr>'BTC.B6 Viện trợ hiện vật'!Print_Area</vt:lpstr>
      <vt:lpstr>'BTC.B7 '!Print_Area</vt:lpstr>
      <vt:lpstr>'DS Tổng hợp viện trợ'!Print_Area</vt:lpstr>
      <vt:lpstr>'DS Tổng hợp viện trợ (2)'!Print_Area</vt:lpstr>
      <vt:lpstr>'PL2. Tổng hợp SL cấp Remdesivir'!Print_Area</vt:lpstr>
      <vt:lpstr>'Tong hop phan bo trong nuoc'!Print_Area</vt:lpstr>
      <vt:lpstr>'BTC.B6 Viện trợ hiện vật'!Print_Titles</vt:lpstr>
      <vt:lpstr>'BTC.B7 '!Print_Titles</vt:lpstr>
      <vt:lpstr>'DS Tổng hợp viện trợ'!Print_Titles</vt:lpstr>
      <vt:lpstr>'DS Tổng hợp viện trợ (2)'!Print_Titles</vt:lpstr>
      <vt:lpstr>'PL1. Tổng hợp SL cấp 3 thuốc'!Print_Titles</vt:lpstr>
      <vt:lpstr>'TH vien tro + trong nước'!Print_Titles</vt:lpstr>
      <vt:lpstr>'Tong hop phan bo'!Print_Titles</vt:lpstr>
      <vt:lpstr>'Tong hop phan bo trong nuoc'!Print_Titles</vt:lpstr>
      <vt:lpstr>'Tong hop tiep nhan, xuat cap'!Print_Titles</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2022-05-27T08:15:36Z</dcterms:modified>
</cp:coreProperties>
</file>